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/>
  <mc:AlternateContent xmlns:mc="http://schemas.openxmlformats.org/markup-compatibility/2006">
    <mc:Choice Requires="x15">
      <x15ac:absPath xmlns:x15ac="http://schemas.microsoft.com/office/spreadsheetml/2010/11/ac" url="C:\Users\ClaretDGP\Downloads\Trayectorias escolares\Terminado\Enero\"/>
    </mc:Choice>
  </mc:AlternateContent>
  <xr:revisionPtr revIDLastSave="0" documentId="13_ncr:1_{089C6453-4F10-4A74-A64E-2E21B325C322}" xr6:coauthVersionLast="44" xr6:coauthVersionMax="44" xr10:uidLastSave="{00000000-0000-0000-0000-000000000000}"/>
  <bookViews>
    <workbookView xWindow="2385" yWindow="1020" windowWidth="18675" windowHeight="19155" firstSheet="9" activeTab="12" xr2:uid="{00000000-000D-0000-FFFF-FFFF00000000}"/>
  </bookViews>
  <sheets>
    <sheet name="Derecho_" sheetId="1" r:id="rId1"/>
    <sheet name="LELI" sheetId="2" r:id="rId2"/>
    <sheet name="LELI II" sheetId="3" r:id="rId3"/>
    <sheet name="C_ P Admon Pub" sheetId="4" r:id="rId4"/>
    <sheet name="TS" sheetId="5" r:id="rId5"/>
    <sheet name="Educacion" sheetId="6" r:id="rId6"/>
    <sheet name="Cs Comunicacion" sheetId="7" r:id="rId7"/>
    <sheet name="Comunicacion" sheetId="8" r:id="rId8"/>
    <sheet name="Historia" sheetId="9" r:id="rId9"/>
    <sheet name="Sociología" sheetId="10" r:id="rId10"/>
    <sheet name="Antropologia" sheetId="11" r:id="rId11"/>
    <sheet name="Plan y Des" sheetId="12" r:id="rId12"/>
    <sheet name="Innovación y Tec Edu" sheetId="13" r:id="rId13"/>
    <sheet name="Admon Pub " sheetId="14" r:id="rId14"/>
    <sheet name="Esp Derecho" sheetId="15" r:id="rId15"/>
    <sheet name="Esp Docencia" sheetId="16" r:id="rId16"/>
    <sheet name="Mtria Educacion" sheetId="17" r:id="rId17"/>
    <sheet name="Mtria en Derecho" sheetId="18" r:id="rId18"/>
    <sheet name="Mtria Población" sheetId="19" r:id="rId19"/>
    <sheet name="Mtria Gobierno" sheetId="20" r:id="rId20"/>
    <sheet name="Dr Educacion" sheetId="21" r:id="rId2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  <ext uri="GoogleSheetsCustomDataVersion1">
      <go:sheetsCustomData xmlns:go="http://customooxmlschemas.google.com/" r:id="rId25" roundtripDataSignature="AMtx7miMTOLIW65SNxOgUjVhZSFd7fWiJg=="/>
    </ext>
  </extLst>
</workbook>
</file>

<file path=xl/calcChain.xml><?xml version="1.0" encoding="utf-8"?>
<calcChain xmlns="http://schemas.openxmlformats.org/spreadsheetml/2006/main">
  <c r="K319" i="3" l="1"/>
  <c r="P447" i="10" l="1"/>
  <c r="Q780" i="6"/>
  <c r="Q736" i="6"/>
  <c r="Q87" i="8"/>
  <c r="Q733" i="5" l="1"/>
  <c r="K300" i="12"/>
  <c r="J300" i="12"/>
  <c r="P227" i="3"/>
  <c r="L849" i="6"/>
  <c r="M1064" i="1"/>
  <c r="L1064" i="1"/>
  <c r="Q757" i="4"/>
  <c r="K692" i="4"/>
  <c r="K342" i="11"/>
  <c r="M345" i="13" l="1"/>
  <c r="K345" i="13"/>
  <c r="J345" i="13"/>
  <c r="L345" i="13" s="1"/>
  <c r="P343" i="13"/>
  <c r="O343" i="13"/>
  <c r="P342" i="13"/>
  <c r="Q337" i="13"/>
  <c r="P337" i="13"/>
  <c r="Q336" i="13"/>
  <c r="P336" i="13"/>
  <c r="Q335" i="13"/>
  <c r="P335" i="13"/>
  <c r="N335" i="13"/>
  <c r="Q334" i="13"/>
  <c r="P334" i="13"/>
  <c r="N334" i="13"/>
  <c r="Q333" i="13"/>
  <c r="P333" i="13"/>
  <c r="N333" i="13"/>
  <c r="Q332" i="13"/>
  <c r="P332" i="13"/>
  <c r="N332" i="13"/>
  <c r="Q331" i="13"/>
  <c r="P331" i="13"/>
  <c r="N331" i="13"/>
  <c r="Q330" i="13"/>
  <c r="P330" i="13"/>
  <c r="N330" i="13"/>
  <c r="N329" i="13"/>
  <c r="O328" i="13"/>
  <c r="R330" i="13" s="1"/>
  <c r="P329" i="13" l="1"/>
  <c r="Q329" i="13" s="1"/>
  <c r="M430" i="11"/>
  <c r="L430" i="11"/>
  <c r="K430" i="11"/>
  <c r="J430" i="11"/>
  <c r="O428" i="11"/>
  <c r="P427" i="11"/>
  <c r="P428" i="11" s="1"/>
  <c r="Q422" i="11"/>
  <c r="P422" i="11"/>
  <c r="Q421" i="11"/>
  <c r="P421" i="11"/>
  <c r="N421" i="11"/>
  <c r="Q420" i="11"/>
  <c r="P420" i="11"/>
  <c r="N420" i="11"/>
  <c r="Q419" i="11"/>
  <c r="P419" i="11"/>
  <c r="N419" i="11"/>
  <c r="Q418" i="11"/>
  <c r="P418" i="11"/>
  <c r="N418" i="11"/>
  <c r="Q417" i="11"/>
  <c r="P417" i="11"/>
  <c r="N417" i="11"/>
  <c r="P416" i="11"/>
  <c r="Q416" i="11" s="1"/>
  <c r="N416" i="11"/>
  <c r="N415" i="11"/>
  <c r="O414" i="11"/>
  <c r="R416" i="11" s="1"/>
  <c r="P415" i="11" l="1"/>
  <c r="Q415" i="11" s="1"/>
  <c r="L541" i="10"/>
  <c r="K541" i="10"/>
  <c r="M541" i="10" s="1"/>
  <c r="N541" i="10" s="1"/>
  <c r="P539" i="10"/>
  <c r="Q538" i="10"/>
  <c r="Q539" i="10" s="1"/>
  <c r="R533" i="10"/>
  <c r="R532" i="10"/>
  <c r="Q532" i="10"/>
  <c r="O532" i="10"/>
  <c r="R531" i="10"/>
  <c r="Q531" i="10"/>
  <c r="O531" i="10"/>
  <c r="R530" i="10"/>
  <c r="Q530" i="10"/>
  <c r="O530" i="10"/>
  <c r="R529" i="10"/>
  <c r="Q529" i="10"/>
  <c r="O529" i="10"/>
  <c r="R528" i="10"/>
  <c r="Q528" i="10"/>
  <c r="O528" i="10"/>
  <c r="R527" i="10"/>
  <c r="Q527" i="10"/>
  <c r="O527" i="10"/>
  <c r="R526" i="10"/>
  <c r="Q526" i="10"/>
  <c r="O526" i="10"/>
  <c r="O525" i="10"/>
  <c r="P524" i="10"/>
  <c r="Q525" i="10" s="1"/>
  <c r="R525" i="10" s="1"/>
  <c r="L552" i="9"/>
  <c r="K552" i="9"/>
  <c r="M552" i="9" s="1"/>
  <c r="N552" i="9" s="1"/>
  <c r="P550" i="9"/>
  <c r="Q549" i="9"/>
  <c r="Q550" i="9" s="1"/>
  <c r="R544" i="9"/>
  <c r="Q544" i="9"/>
  <c r="R543" i="9"/>
  <c r="Q543" i="9"/>
  <c r="R542" i="9"/>
  <c r="Q542" i="9"/>
  <c r="O542" i="9"/>
  <c r="R541" i="9"/>
  <c r="Q541" i="9"/>
  <c r="O541" i="9"/>
  <c r="R540" i="9"/>
  <c r="Q540" i="9"/>
  <c r="O540" i="9"/>
  <c r="R539" i="9"/>
  <c r="Q539" i="9"/>
  <c r="O539" i="9"/>
  <c r="R538" i="9"/>
  <c r="Q538" i="9"/>
  <c r="O538" i="9"/>
  <c r="R537" i="9"/>
  <c r="Q537" i="9"/>
  <c r="O537" i="9"/>
  <c r="O536" i="9"/>
  <c r="P535" i="9"/>
  <c r="Q536" i="9" s="1"/>
  <c r="R536" i="9" s="1"/>
  <c r="N333" i="8"/>
  <c r="L333" i="8"/>
  <c r="K333" i="8"/>
  <c r="M333" i="8" s="1"/>
  <c r="P331" i="8"/>
  <c r="Q330" i="8"/>
  <c r="Q331" i="8" s="1"/>
  <c r="R325" i="8"/>
  <c r="Q325" i="8"/>
  <c r="O325" i="8"/>
  <c r="R324" i="8"/>
  <c r="Q324" i="8"/>
  <c r="O324" i="8"/>
  <c r="R323" i="8"/>
  <c r="Q323" i="8"/>
  <c r="O323" i="8"/>
  <c r="R322" i="8"/>
  <c r="Q322" i="8"/>
  <c r="O322" i="8"/>
  <c r="R321" i="8"/>
  <c r="Q321" i="8"/>
  <c r="O321" i="8"/>
  <c r="R320" i="8"/>
  <c r="Q320" i="8"/>
  <c r="O320" i="8"/>
  <c r="R319" i="8"/>
  <c r="Q319" i="8"/>
  <c r="O319" i="8"/>
  <c r="R318" i="8"/>
  <c r="Q318" i="8"/>
  <c r="O318" i="8"/>
  <c r="P317" i="8"/>
  <c r="S319" i="8" s="1"/>
  <c r="S526" i="10" l="1"/>
  <c r="S537" i="9"/>
  <c r="N1003" i="6"/>
  <c r="L1003" i="6"/>
  <c r="K1003" i="6"/>
  <c r="M1003" i="6" s="1"/>
  <c r="P1001" i="6"/>
  <c r="Q1000" i="6"/>
  <c r="Q1001" i="6" s="1"/>
  <c r="R995" i="6"/>
  <c r="Q995" i="6"/>
  <c r="O995" i="6"/>
  <c r="R994" i="6"/>
  <c r="Q994" i="6"/>
  <c r="O994" i="6"/>
  <c r="R993" i="6"/>
  <c r="Q993" i="6"/>
  <c r="O993" i="6"/>
  <c r="R992" i="6"/>
  <c r="Q992" i="6"/>
  <c r="O992" i="6"/>
  <c r="R991" i="6"/>
  <c r="Q991" i="6"/>
  <c r="O991" i="6"/>
  <c r="R990" i="6"/>
  <c r="Q990" i="6"/>
  <c r="O990" i="6"/>
  <c r="R989" i="6"/>
  <c r="Q989" i="6"/>
  <c r="O989" i="6"/>
  <c r="R988" i="6"/>
  <c r="Q988" i="6"/>
  <c r="O988" i="6"/>
  <c r="P987" i="6"/>
  <c r="S989" i="6" s="1"/>
  <c r="M978" i="5"/>
  <c r="L978" i="5"/>
  <c r="K978" i="5"/>
  <c r="P976" i="5"/>
  <c r="Q975" i="5"/>
  <c r="Q976" i="5" s="1"/>
  <c r="R970" i="5"/>
  <c r="Q970" i="5"/>
  <c r="O970" i="5"/>
  <c r="R969" i="5"/>
  <c r="Q969" i="5"/>
  <c r="O969" i="5"/>
  <c r="R968" i="5"/>
  <c r="Q968" i="5"/>
  <c r="O968" i="5"/>
  <c r="R967" i="5"/>
  <c r="Q967" i="5"/>
  <c r="O967" i="5"/>
  <c r="R966" i="5"/>
  <c r="Q966" i="5"/>
  <c r="O966" i="5"/>
  <c r="R965" i="5"/>
  <c r="Q965" i="5"/>
  <c r="O965" i="5"/>
  <c r="R964" i="5"/>
  <c r="Q964" i="5"/>
  <c r="O964" i="5"/>
  <c r="R963" i="5"/>
  <c r="Q963" i="5"/>
  <c r="O963" i="5"/>
  <c r="P962" i="5"/>
  <c r="S964" i="5" s="1"/>
  <c r="N1002" i="4"/>
  <c r="M1002" i="4"/>
  <c r="L1002" i="4"/>
  <c r="K1002" i="4"/>
  <c r="P1000" i="4"/>
  <c r="Q999" i="4"/>
  <c r="Q1000" i="4" s="1"/>
  <c r="R994" i="4"/>
  <c r="Q994" i="4"/>
  <c r="O994" i="4"/>
  <c r="R993" i="4"/>
  <c r="Q993" i="4"/>
  <c r="O993" i="4"/>
  <c r="R992" i="4"/>
  <c r="Q992" i="4"/>
  <c r="O992" i="4"/>
  <c r="R991" i="4"/>
  <c r="Q991" i="4"/>
  <c r="O991" i="4"/>
  <c r="R990" i="4"/>
  <c r="Q990" i="4"/>
  <c r="O990" i="4"/>
  <c r="R989" i="4"/>
  <c r="Q989" i="4"/>
  <c r="O989" i="4"/>
  <c r="S988" i="4"/>
  <c r="R988" i="4"/>
  <c r="Q988" i="4"/>
  <c r="O988" i="4"/>
  <c r="R987" i="4"/>
  <c r="Q987" i="4"/>
  <c r="O987" i="4"/>
  <c r="P986" i="4"/>
  <c r="M473" i="3"/>
  <c r="L473" i="3"/>
  <c r="K473" i="3"/>
  <c r="J473" i="3"/>
  <c r="O471" i="3"/>
  <c r="P470" i="3"/>
  <c r="P471" i="3" s="1"/>
  <c r="Q466" i="3"/>
  <c r="P466" i="3"/>
  <c r="Q465" i="3"/>
  <c r="P465" i="3"/>
  <c r="Q464" i="3"/>
  <c r="P464" i="3"/>
  <c r="N464" i="3"/>
  <c r="Q463" i="3"/>
  <c r="P463" i="3"/>
  <c r="N463" i="3"/>
  <c r="Q462" i="3"/>
  <c r="P462" i="3"/>
  <c r="N462" i="3"/>
  <c r="Q461" i="3"/>
  <c r="P461" i="3"/>
  <c r="N461" i="3"/>
  <c r="Q460" i="3"/>
  <c r="P460" i="3"/>
  <c r="N460" i="3"/>
  <c r="S459" i="3"/>
  <c r="Q459" i="3"/>
  <c r="P459" i="3"/>
  <c r="N459" i="3"/>
  <c r="Q458" i="3"/>
  <c r="P458" i="3"/>
  <c r="N458" i="3"/>
  <c r="O457" i="3"/>
  <c r="N978" i="5" l="1"/>
  <c r="O1240" i="1"/>
  <c r="M1240" i="1"/>
  <c r="L1240" i="1"/>
  <c r="N1240" i="1" s="1"/>
  <c r="Q1238" i="1"/>
  <c r="S1233" i="1"/>
  <c r="R1233" i="1"/>
  <c r="P1233" i="1"/>
  <c r="S1232" i="1"/>
  <c r="R1232" i="1"/>
  <c r="P1232" i="1"/>
  <c r="S1231" i="1"/>
  <c r="R1231" i="1"/>
  <c r="P1231" i="1"/>
  <c r="S1230" i="1"/>
  <c r="R1230" i="1"/>
  <c r="P1230" i="1"/>
  <c r="S1229" i="1"/>
  <c r="R1229" i="1"/>
  <c r="P1229" i="1"/>
  <c r="S1228" i="1"/>
  <c r="R1228" i="1"/>
  <c r="P1228" i="1"/>
  <c r="S1227" i="1"/>
  <c r="R1227" i="1"/>
  <c r="P1227" i="1"/>
  <c r="S1226" i="1"/>
  <c r="R1226" i="1"/>
  <c r="P1226" i="1"/>
  <c r="S1225" i="1"/>
  <c r="R1225" i="1"/>
  <c r="P1225" i="1"/>
  <c r="Q1224" i="1"/>
  <c r="T1226" i="1" s="1"/>
  <c r="R1237" i="1" l="1"/>
  <c r="R1238" i="1" s="1"/>
  <c r="L449" i="10"/>
  <c r="Q400" i="10" l="1"/>
  <c r="K277" i="12"/>
  <c r="J277" i="12"/>
  <c r="K253" i="13"/>
  <c r="J253" i="13"/>
  <c r="L827" i="6"/>
  <c r="L1042" i="1"/>
  <c r="M1042" i="1"/>
  <c r="Q712" i="4"/>
  <c r="M322" i="13" l="1"/>
  <c r="K322" i="13"/>
  <c r="J322" i="13"/>
  <c r="L322" i="13" s="1"/>
  <c r="O320" i="13"/>
  <c r="P319" i="13"/>
  <c r="P320" i="13" s="1"/>
  <c r="Q314" i="13"/>
  <c r="P314" i="13"/>
  <c r="Q313" i="13"/>
  <c r="P313" i="13"/>
  <c r="Q312" i="13"/>
  <c r="P312" i="13"/>
  <c r="N312" i="13"/>
  <c r="Q311" i="13"/>
  <c r="P311" i="13"/>
  <c r="N311" i="13"/>
  <c r="Q310" i="13"/>
  <c r="P310" i="13"/>
  <c r="N310" i="13"/>
  <c r="Q309" i="13"/>
  <c r="P309" i="13"/>
  <c r="N309" i="13"/>
  <c r="Q308" i="13"/>
  <c r="P308" i="13"/>
  <c r="N308" i="13"/>
  <c r="Q307" i="13"/>
  <c r="P307" i="13"/>
  <c r="N307" i="13"/>
  <c r="N306" i="13"/>
  <c r="O305" i="13"/>
  <c r="P306" i="13" s="1"/>
  <c r="Q306" i="13" s="1"/>
  <c r="N310" i="8"/>
  <c r="L310" i="8"/>
  <c r="K310" i="8"/>
  <c r="M310" i="8" s="1"/>
  <c r="Q308" i="8"/>
  <c r="P308" i="8"/>
  <c r="Q307" i="8"/>
  <c r="R302" i="8"/>
  <c r="Q302" i="8"/>
  <c r="O302" i="8"/>
  <c r="R301" i="8"/>
  <c r="Q301" i="8"/>
  <c r="O301" i="8"/>
  <c r="R300" i="8"/>
  <c r="Q300" i="8"/>
  <c r="O300" i="8"/>
  <c r="R299" i="8"/>
  <c r="Q299" i="8"/>
  <c r="O299" i="8"/>
  <c r="R298" i="8"/>
  <c r="Q298" i="8"/>
  <c r="O298" i="8"/>
  <c r="R297" i="8"/>
  <c r="Q297" i="8"/>
  <c r="O297" i="8"/>
  <c r="S296" i="8"/>
  <c r="R296" i="8"/>
  <c r="Q296" i="8"/>
  <c r="O296" i="8"/>
  <c r="Q295" i="8"/>
  <c r="R295" i="8" s="1"/>
  <c r="O295" i="8"/>
  <c r="P294" i="8"/>
  <c r="N981" i="6"/>
  <c r="L981" i="6"/>
  <c r="K981" i="6"/>
  <c r="M981" i="6" s="1"/>
  <c r="P979" i="6"/>
  <c r="Q978" i="6"/>
  <c r="Q979" i="6" s="1"/>
  <c r="R973" i="6"/>
  <c r="Q973" i="6"/>
  <c r="O973" i="6"/>
  <c r="R972" i="6"/>
  <c r="Q972" i="6"/>
  <c r="O972" i="6"/>
  <c r="R971" i="6"/>
  <c r="Q971" i="6"/>
  <c r="O971" i="6"/>
  <c r="R970" i="6"/>
  <c r="Q970" i="6"/>
  <c r="O970" i="6"/>
  <c r="R969" i="6"/>
  <c r="Q969" i="6"/>
  <c r="O969" i="6"/>
  <c r="R968" i="6"/>
  <c r="Q968" i="6"/>
  <c r="O968" i="6"/>
  <c r="R967" i="6"/>
  <c r="Q967" i="6"/>
  <c r="O967" i="6"/>
  <c r="Q966" i="6"/>
  <c r="R966" i="6" s="1"/>
  <c r="O966" i="6"/>
  <c r="P965" i="6"/>
  <c r="S967" i="6" s="1"/>
  <c r="L956" i="5"/>
  <c r="K956" i="5"/>
  <c r="M956" i="5" s="1"/>
  <c r="N956" i="5" s="1"/>
  <c r="Q954" i="5"/>
  <c r="P954" i="5"/>
  <c r="Q953" i="5"/>
  <c r="R948" i="5"/>
  <c r="Q948" i="5"/>
  <c r="O948" i="5"/>
  <c r="R947" i="5"/>
  <c r="Q947" i="5"/>
  <c r="O947" i="5"/>
  <c r="R946" i="5"/>
  <c r="Q946" i="5"/>
  <c r="O946" i="5"/>
  <c r="R945" i="5"/>
  <c r="Q945" i="5"/>
  <c r="O945" i="5"/>
  <c r="R944" i="5"/>
  <c r="Q944" i="5"/>
  <c r="O944" i="5"/>
  <c r="R943" i="5"/>
  <c r="Q943" i="5"/>
  <c r="O943" i="5"/>
  <c r="R942" i="5"/>
  <c r="Q942" i="5"/>
  <c r="O942" i="5"/>
  <c r="Q941" i="5"/>
  <c r="R941" i="5" s="1"/>
  <c r="O941" i="5"/>
  <c r="P940" i="5"/>
  <c r="S942" i="5" s="1"/>
  <c r="N980" i="4"/>
  <c r="M980" i="4"/>
  <c r="L980" i="4"/>
  <c r="K980" i="4"/>
  <c r="Q978" i="4"/>
  <c r="P978" i="4"/>
  <c r="Q977" i="4"/>
  <c r="R972" i="4"/>
  <c r="Q972" i="4"/>
  <c r="O972" i="4"/>
  <c r="R971" i="4"/>
  <c r="Q971" i="4"/>
  <c r="O971" i="4"/>
  <c r="R970" i="4"/>
  <c r="Q970" i="4"/>
  <c r="O970" i="4"/>
  <c r="R969" i="4"/>
  <c r="Q969" i="4"/>
  <c r="O969" i="4"/>
  <c r="R968" i="4"/>
  <c r="Q968" i="4"/>
  <c r="O968" i="4"/>
  <c r="R967" i="4"/>
  <c r="Q967" i="4"/>
  <c r="O967" i="4"/>
  <c r="R966" i="4"/>
  <c r="Q966" i="4"/>
  <c r="O966" i="4"/>
  <c r="Q965" i="4"/>
  <c r="R965" i="4" s="1"/>
  <c r="O965" i="4"/>
  <c r="P964" i="4"/>
  <c r="S966" i="4" s="1"/>
  <c r="M451" i="3"/>
  <c r="K451" i="3"/>
  <c r="J451" i="3"/>
  <c r="L451" i="3" s="1"/>
  <c r="O449" i="3"/>
  <c r="P448" i="3"/>
  <c r="P449" i="3" s="1"/>
  <c r="Q444" i="3"/>
  <c r="P444" i="3"/>
  <c r="Q443" i="3"/>
  <c r="P443" i="3"/>
  <c r="Q442" i="3"/>
  <c r="P442" i="3"/>
  <c r="N442" i="3"/>
  <c r="Q441" i="3"/>
  <c r="P441" i="3"/>
  <c r="N441" i="3"/>
  <c r="Q440" i="3"/>
  <c r="P440" i="3"/>
  <c r="N440" i="3"/>
  <c r="Q439" i="3"/>
  <c r="P439" i="3"/>
  <c r="N439" i="3"/>
  <c r="Q438" i="3"/>
  <c r="P438" i="3"/>
  <c r="N438" i="3"/>
  <c r="Q437" i="3"/>
  <c r="P437" i="3"/>
  <c r="N437" i="3"/>
  <c r="P436" i="3"/>
  <c r="Q436" i="3" s="1"/>
  <c r="N436" i="3"/>
  <c r="O435" i="3"/>
  <c r="S437" i="3" s="1"/>
  <c r="Q1180" i="1"/>
  <c r="Q1202" i="1"/>
  <c r="O1218" i="1"/>
  <c r="M1218" i="1"/>
  <c r="L1218" i="1"/>
  <c r="R1215" i="1" s="1"/>
  <c r="R1216" i="1" s="1"/>
  <c r="Q1216" i="1"/>
  <c r="S1211" i="1"/>
  <c r="R1211" i="1"/>
  <c r="P1211" i="1"/>
  <c r="S1210" i="1"/>
  <c r="R1210" i="1"/>
  <c r="P1210" i="1"/>
  <c r="S1209" i="1"/>
  <c r="R1209" i="1"/>
  <c r="P1209" i="1"/>
  <c r="S1208" i="1"/>
  <c r="R1208" i="1"/>
  <c r="P1208" i="1"/>
  <c r="S1207" i="1"/>
  <c r="R1207" i="1"/>
  <c r="P1207" i="1"/>
  <c r="S1206" i="1"/>
  <c r="R1206" i="1"/>
  <c r="P1206" i="1"/>
  <c r="S1205" i="1"/>
  <c r="R1205" i="1"/>
  <c r="P1205" i="1"/>
  <c r="T1204" i="1"/>
  <c r="S1204" i="1"/>
  <c r="R1204" i="1"/>
  <c r="P1204" i="1"/>
  <c r="R1203" i="1"/>
  <c r="S1203" i="1" s="1"/>
  <c r="P1203" i="1"/>
  <c r="R307" i="13" l="1"/>
  <c r="N1218" i="1"/>
  <c r="P424" i="10"/>
  <c r="K254" i="12" l="1"/>
  <c r="J254" i="12"/>
  <c r="M231" i="12"/>
  <c r="K207" i="13"/>
  <c r="K297" i="3"/>
  <c r="J297" i="3"/>
  <c r="K275" i="3"/>
  <c r="J275" i="3"/>
  <c r="L805" i="6"/>
  <c r="M1020" i="1"/>
  <c r="L1020" i="1"/>
  <c r="K318" i="11"/>
  <c r="M392" i="12" l="1"/>
  <c r="L392" i="12"/>
  <c r="K392" i="12"/>
  <c r="J392" i="12"/>
  <c r="P390" i="12"/>
  <c r="O390" i="12"/>
  <c r="P389" i="12"/>
  <c r="Q384" i="12"/>
  <c r="P384" i="12"/>
  <c r="Q383" i="12"/>
  <c r="P383" i="12"/>
  <c r="Q382" i="12"/>
  <c r="P382" i="12"/>
  <c r="N382" i="12"/>
  <c r="Q381" i="12"/>
  <c r="P381" i="12"/>
  <c r="N381" i="12"/>
  <c r="Q380" i="12"/>
  <c r="P380" i="12"/>
  <c r="N380" i="12"/>
  <c r="Q379" i="12"/>
  <c r="P379" i="12"/>
  <c r="N379" i="12"/>
  <c r="Q378" i="12"/>
  <c r="P378" i="12"/>
  <c r="N378" i="12"/>
  <c r="P377" i="12"/>
  <c r="Q377" i="12" s="1"/>
  <c r="N377" i="12"/>
  <c r="N376" i="12"/>
  <c r="O375" i="12"/>
  <c r="R377" i="12" s="1"/>
  <c r="M408" i="11"/>
  <c r="K408" i="11"/>
  <c r="J408" i="11"/>
  <c r="L408" i="11" s="1"/>
  <c r="O406" i="11"/>
  <c r="P405" i="11"/>
  <c r="P406" i="11" s="1"/>
  <c r="Q400" i="11"/>
  <c r="P400" i="11"/>
  <c r="Q399" i="11"/>
  <c r="P399" i="11"/>
  <c r="N399" i="11"/>
  <c r="Q398" i="11"/>
  <c r="P398" i="11"/>
  <c r="N398" i="11"/>
  <c r="Q397" i="11"/>
  <c r="P397" i="11"/>
  <c r="N397" i="11"/>
  <c r="Q396" i="11"/>
  <c r="P396" i="11"/>
  <c r="N396" i="11"/>
  <c r="Q395" i="11"/>
  <c r="P395" i="11"/>
  <c r="N395" i="11"/>
  <c r="Q394" i="11"/>
  <c r="P394" i="11"/>
  <c r="N394" i="11"/>
  <c r="P393" i="11"/>
  <c r="Q393" i="11" s="1"/>
  <c r="N393" i="11"/>
  <c r="O392" i="11"/>
  <c r="R394" i="11" s="1"/>
  <c r="M518" i="10"/>
  <c r="N518" i="10" s="1"/>
  <c r="L518" i="10"/>
  <c r="K518" i="10"/>
  <c r="P516" i="10"/>
  <c r="Q515" i="10"/>
  <c r="Q516" i="10" s="1"/>
  <c r="R510" i="10"/>
  <c r="R509" i="10"/>
  <c r="Q509" i="10"/>
  <c r="O509" i="10"/>
  <c r="R508" i="10"/>
  <c r="Q508" i="10"/>
  <c r="O508" i="10"/>
  <c r="R507" i="10"/>
  <c r="Q507" i="10"/>
  <c r="O507" i="10"/>
  <c r="R506" i="10"/>
  <c r="Q506" i="10"/>
  <c r="O506" i="10"/>
  <c r="R505" i="10"/>
  <c r="Q505" i="10"/>
  <c r="O505" i="10"/>
  <c r="R504" i="10"/>
  <c r="Q504" i="10"/>
  <c r="O504" i="10"/>
  <c r="S503" i="10"/>
  <c r="Q503" i="10"/>
  <c r="R503" i="10" s="1"/>
  <c r="O503" i="10"/>
  <c r="O502" i="10"/>
  <c r="P501" i="10"/>
  <c r="Q502" i="10" s="1"/>
  <c r="R502" i="10" s="1"/>
  <c r="L529" i="9"/>
  <c r="K529" i="9"/>
  <c r="M529" i="9" s="1"/>
  <c r="N529" i="9" s="1"/>
  <c r="P527" i="9"/>
  <c r="Q526" i="9"/>
  <c r="Q527" i="9" s="1"/>
  <c r="R521" i="9"/>
  <c r="Q521" i="9"/>
  <c r="R520" i="9"/>
  <c r="Q520" i="9"/>
  <c r="R519" i="9"/>
  <c r="Q519" i="9"/>
  <c r="O519" i="9"/>
  <c r="R518" i="9"/>
  <c r="Q518" i="9"/>
  <c r="O518" i="9"/>
  <c r="R517" i="9"/>
  <c r="Q517" i="9"/>
  <c r="O517" i="9"/>
  <c r="R516" i="9"/>
  <c r="Q516" i="9"/>
  <c r="O516" i="9"/>
  <c r="R515" i="9"/>
  <c r="Q515" i="9"/>
  <c r="O515" i="9"/>
  <c r="Q514" i="9"/>
  <c r="R514" i="9" s="1"/>
  <c r="O514" i="9"/>
  <c r="O513" i="9"/>
  <c r="P512" i="9"/>
  <c r="Q513" i="9" s="1"/>
  <c r="R513" i="9" s="1"/>
  <c r="N288" i="8"/>
  <c r="L288" i="8"/>
  <c r="K288" i="8"/>
  <c r="M288" i="8" s="1"/>
  <c r="P286" i="8"/>
  <c r="Q285" i="8"/>
  <c r="Q286" i="8" s="1"/>
  <c r="R280" i="8"/>
  <c r="Q280" i="8"/>
  <c r="O280" i="8"/>
  <c r="R279" i="8"/>
  <c r="Q279" i="8"/>
  <c r="O279" i="8"/>
  <c r="R278" i="8"/>
  <c r="Q278" i="8"/>
  <c r="O278" i="8"/>
  <c r="R277" i="8"/>
  <c r="Q277" i="8"/>
  <c r="O277" i="8"/>
  <c r="R276" i="8"/>
  <c r="Q276" i="8"/>
  <c r="O276" i="8"/>
  <c r="R275" i="8"/>
  <c r="Q275" i="8"/>
  <c r="O275" i="8"/>
  <c r="Q274" i="8"/>
  <c r="R274" i="8" s="1"/>
  <c r="O274" i="8"/>
  <c r="Q273" i="8"/>
  <c r="R273" i="8" s="1"/>
  <c r="O273" i="8"/>
  <c r="P272" i="8"/>
  <c r="S274" i="8" s="1"/>
  <c r="N959" i="6"/>
  <c r="L959" i="6"/>
  <c r="K959" i="6"/>
  <c r="M959" i="6" s="1"/>
  <c r="P957" i="6"/>
  <c r="Q956" i="6"/>
  <c r="Q957" i="6" s="1"/>
  <c r="R951" i="6"/>
  <c r="Q951" i="6"/>
  <c r="O951" i="6"/>
  <c r="R950" i="6"/>
  <c r="Q950" i="6"/>
  <c r="O950" i="6"/>
  <c r="R949" i="6"/>
  <c r="Q949" i="6"/>
  <c r="O949" i="6"/>
  <c r="R948" i="6"/>
  <c r="Q948" i="6"/>
  <c r="O948" i="6"/>
  <c r="R947" i="6"/>
  <c r="Q947" i="6"/>
  <c r="O947" i="6"/>
  <c r="R946" i="6"/>
  <c r="Q946" i="6"/>
  <c r="O946" i="6"/>
  <c r="Q945" i="6"/>
  <c r="R945" i="6" s="1"/>
  <c r="O945" i="6"/>
  <c r="Q944" i="6"/>
  <c r="R944" i="6" s="1"/>
  <c r="O944" i="6"/>
  <c r="P943" i="6"/>
  <c r="S945" i="6" s="1"/>
  <c r="M934" i="5"/>
  <c r="L934" i="5"/>
  <c r="K934" i="5"/>
  <c r="Q932" i="5"/>
  <c r="P932" i="5"/>
  <c r="Q931" i="5"/>
  <c r="R926" i="5"/>
  <c r="Q926" i="5"/>
  <c r="O926" i="5"/>
  <c r="R925" i="5"/>
  <c r="Q925" i="5"/>
  <c r="O925" i="5"/>
  <c r="R924" i="5"/>
  <c r="Q924" i="5"/>
  <c r="O924" i="5"/>
  <c r="R923" i="5"/>
  <c r="Q923" i="5"/>
  <c r="O923" i="5"/>
  <c r="R922" i="5"/>
  <c r="Q922" i="5"/>
  <c r="O922" i="5"/>
  <c r="R921" i="5"/>
  <c r="Q921" i="5"/>
  <c r="O921" i="5"/>
  <c r="S920" i="5"/>
  <c r="R920" i="5"/>
  <c r="Q920" i="5"/>
  <c r="O920" i="5"/>
  <c r="Q919" i="5"/>
  <c r="R919" i="5" s="1"/>
  <c r="O919" i="5"/>
  <c r="P918" i="5"/>
  <c r="N958" i="4"/>
  <c r="M958" i="4"/>
  <c r="L958" i="4"/>
  <c r="K958" i="4"/>
  <c r="P956" i="4"/>
  <c r="Q955" i="4"/>
  <c r="Q956" i="4" s="1"/>
  <c r="R950" i="4"/>
  <c r="Q950" i="4"/>
  <c r="O950" i="4"/>
  <c r="R949" i="4"/>
  <c r="Q949" i="4"/>
  <c r="O949" i="4"/>
  <c r="R948" i="4"/>
  <c r="Q948" i="4"/>
  <c r="O948" i="4"/>
  <c r="R947" i="4"/>
  <c r="Q947" i="4"/>
  <c r="O947" i="4"/>
  <c r="R946" i="4"/>
  <c r="Q946" i="4"/>
  <c r="O946" i="4"/>
  <c r="R945" i="4"/>
  <c r="Q945" i="4"/>
  <c r="O945" i="4"/>
  <c r="Q944" i="4"/>
  <c r="R944" i="4" s="1"/>
  <c r="O944" i="4"/>
  <c r="Q943" i="4"/>
  <c r="R943" i="4" s="1"/>
  <c r="O943" i="4"/>
  <c r="P942" i="4"/>
  <c r="S944" i="4" s="1"/>
  <c r="M429" i="3"/>
  <c r="K429" i="3"/>
  <c r="J429" i="3"/>
  <c r="L429" i="3" s="1"/>
  <c r="O427" i="3"/>
  <c r="P426" i="3"/>
  <c r="P427" i="3" s="1"/>
  <c r="Q422" i="3"/>
  <c r="P422" i="3"/>
  <c r="Q421" i="3"/>
  <c r="P421" i="3"/>
  <c r="Q420" i="3"/>
  <c r="P420" i="3"/>
  <c r="N420" i="3"/>
  <c r="Q419" i="3"/>
  <c r="P419" i="3"/>
  <c r="N419" i="3"/>
  <c r="Q418" i="3"/>
  <c r="P418" i="3"/>
  <c r="N418" i="3"/>
  <c r="Q417" i="3"/>
  <c r="P417" i="3"/>
  <c r="N417" i="3"/>
  <c r="Q416" i="3"/>
  <c r="P416" i="3"/>
  <c r="N416" i="3"/>
  <c r="P415" i="3"/>
  <c r="Q415" i="3" s="1"/>
  <c r="N415" i="3"/>
  <c r="P414" i="3"/>
  <c r="Q414" i="3" s="1"/>
  <c r="N414" i="3"/>
  <c r="O413" i="3"/>
  <c r="S415" i="3" s="1"/>
  <c r="O1196" i="1"/>
  <c r="M1196" i="1"/>
  <c r="L1196" i="1"/>
  <c r="N1196" i="1" s="1"/>
  <c r="Q1194" i="1"/>
  <c r="R1193" i="1"/>
  <c r="R1194" i="1" s="1"/>
  <c r="S1189" i="1"/>
  <c r="R1189" i="1"/>
  <c r="P1189" i="1"/>
  <c r="S1188" i="1"/>
  <c r="R1188" i="1"/>
  <c r="P1188" i="1"/>
  <c r="S1187" i="1"/>
  <c r="R1187" i="1"/>
  <c r="P1187" i="1"/>
  <c r="S1186" i="1"/>
  <c r="R1186" i="1"/>
  <c r="P1186" i="1"/>
  <c r="S1185" i="1"/>
  <c r="R1185" i="1"/>
  <c r="P1185" i="1"/>
  <c r="S1184" i="1"/>
  <c r="R1184" i="1"/>
  <c r="P1184" i="1"/>
  <c r="S1183" i="1"/>
  <c r="R1183" i="1"/>
  <c r="P1183" i="1"/>
  <c r="T1182" i="1"/>
  <c r="R1182" i="1"/>
  <c r="S1182" i="1" s="1"/>
  <c r="P1182" i="1"/>
  <c r="R1181" i="1"/>
  <c r="S1181" i="1" s="1"/>
  <c r="P1181" i="1"/>
  <c r="P376" i="12" l="1"/>
  <c r="Q376" i="12" s="1"/>
  <c r="S514" i="9"/>
  <c r="N934" i="5"/>
  <c r="P401" i="10"/>
  <c r="Q377" i="10"/>
  <c r="Q20" i="8"/>
  <c r="Q689" i="4"/>
  <c r="J207" i="13" l="1"/>
  <c r="K231" i="12"/>
  <c r="J231" i="12"/>
  <c r="M998" i="1"/>
  <c r="L998" i="1"/>
  <c r="M299" i="13" l="1"/>
  <c r="K299" i="13"/>
  <c r="J299" i="13"/>
  <c r="L299" i="13" s="1"/>
  <c r="O297" i="13"/>
  <c r="P296" i="13"/>
  <c r="P297" i="13" s="1"/>
  <c r="Q291" i="13"/>
  <c r="P291" i="13"/>
  <c r="Q290" i="13"/>
  <c r="P290" i="13"/>
  <c r="Q289" i="13"/>
  <c r="P289" i="13"/>
  <c r="N289" i="13"/>
  <c r="Q288" i="13"/>
  <c r="P288" i="13"/>
  <c r="N288" i="13"/>
  <c r="Q287" i="13"/>
  <c r="P287" i="13"/>
  <c r="N287" i="13"/>
  <c r="Q286" i="13"/>
  <c r="P286" i="13"/>
  <c r="N286" i="13"/>
  <c r="P285" i="13"/>
  <c r="Q285" i="13" s="1"/>
  <c r="N285" i="13"/>
  <c r="P284" i="13"/>
  <c r="Q284" i="13" s="1"/>
  <c r="N284" i="13"/>
  <c r="N283" i="13"/>
  <c r="O282" i="13"/>
  <c r="R284" i="13" s="1"/>
  <c r="M386" i="11"/>
  <c r="L386" i="11"/>
  <c r="K386" i="11"/>
  <c r="J386" i="11"/>
  <c r="O384" i="11"/>
  <c r="P383" i="11"/>
  <c r="P384" i="11" s="1"/>
  <c r="Q378" i="11"/>
  <c r="P378" i="11"/>
  <c r="Q377" i="11"/>
  <c r="P377" i="11"/>
  <c r="N377" i="11"/>
  <c r="Q376" i="11"/>
  <c r="P376" i="11"/>
  <c r="N376" i="11"/>
  <c r="Q375" i="11"/>
  <c r="P375" i="11"/>
  <c r="N375" i="11"/>
  <c r="Q374" i="11"/>
  <c r="P374" i="11"/>
  <c r="N374" i="11"/>
  <c r="P373" i="11"/>
  <c r="Q373" i="11" s="1"/>
  <c r="N373" i="11"/>
  <c r="P372" i="11"/>
  <c r="Q372" i="11" s="1"/>
  <c r="N372" i="11"/>
  <c r="N371" i="11"/>
  <c r="O370" i="11"/>
  <c r="R372" i="11" s="1"/>
  <c r="N266" i="8"/>
  <c r="M266" i="8"/>
  <c r="L266" i="8"/>
  <c r="K266" i="8"/>
  <c r="P264" i="8"/>
  <c r="Q263" i="8"/>
  <c r="Q264" i="8" s="1"/>
  <c r="R258" i="8"/>
  <c r="Q258" i="8"/>
  <c r="O258" i="8"/>
  <c r="R257" i="8"/>
  <c r="Q257" i="8"/>
  <c r="O257" i="8"/>
  <c r="R256" i="8"/>
  <c r="Q256" i="8"/>
  <c r="O256" i="8"/>
  <c r="R255" i="8"/>
  <c r="Q255" i="8"/>
  <c r="O255" i="8"/>
  <c r="R254" i="8"/>
  <c r="Q254" i="8"/>
  <c r="O254" i="8"/>
  <c r="Q253" i="8"/>
  <c r="R253" i="8" s="1"/>
  <c r="O253" i="8"/>
  <c r="Q252" i="8"/>
  <c r="R252" i="8" s="1"/>
  <c r="O252" i="8"/>
  <c r="Q251" i="8"/>
  <c r="R251" i="8" s="1"/>
  <c r="O251" i="8"/>
  <c r="P250" i="8"/>
  <c r="S252" i="8" s="1"/>
  <c r="P283" i="13" l="1"/>
  <c r="Q283" i="13" s="1"/>
  <c r="P371" i="11"/>
  <c r="Q371" i="11" s="1"/>
  <c r="N937" i="6"/>
  <c r="L937" i="6"/>
  <c r="K937" i="6"/>
  <c r="M937" i="6" s="1"/>
  <c r="P935" i="6"/>
  <c r="Q934" i="6"/>
  <c r="Q935" i="6" s="1"/>
  <c r="R929" i="6"/>
  <c r="Q929" i="6"/>
  <c r="O929" i="6"/>
  <c r="R928" i="6"/>
  <c r="Q928" i="6"/>
  <c r="O928" i="6"/>
  <c r="R927" i="6"/>
  <c r="Q927" i="6"/>
  <c r="O927" i="6"/>
  <c r="R926" i="6"/>
  <c r="Q926" i="6"/>
  <c r="O926" i="6"/>
  <c r="R925" i="6"/>
  <c r="Q925" i="6"/>
  <c r="O925" i="6"/>
  <c r="Q924" i="6"/>
  <c r="R924" i="6" s="1"/>
  <c r="O924" i="6"/>
  <c r="S923" i="6"/>
  <c r="Q923" i="6"/>
  <c r="R923" i="6" s="1"/>
  <c r="O923" i="6"/>
  <c r="R922" i="6"/>
  <c r="Q922" i="6"/>
  <c r="O922" i="6"/>
  <c r="P921" i="6"/>
  <c r="L912" i="5"/>
  <c r="K912" i="5"/>
  <c r="M912" i="5" s="1"/>
  <c r="N912" i="5" s="1"/>
  <c r="P910" i="5"/>
  <c r="Q909" i="5"/>
  <c r="Q910" i="5" s="1"/>
  <c r="R904" i="5"/>
  <c r="Q904" i="5"/>
  <c r="O904" i="5"/>
  <c r="R903" i="5"/>
  <c r="Q903" i="5"/>
  <c r="O903" i="5"/>
  <c r="R902" i="5"/>
  <c r="Q902" i="5"/>
  <c r="O902" i="5"/>
  <c r="R901" i="5"/>
  <c r="Q901" i="5"/>
  <c r="O901" i="5"/>
  <c r="R900" i="5"/>
  <c r="Q900" i="5"/>
  <c r="O900" i="5"/>
  <c r="R899" i="5"/>
  <c r="Q899" i="5"/>
  <c r="O899" i="5"/>
  <c r="S898" i="5"/>
  <c r="Q898" i="5"/>
  <c r="R898" i="5" s="1"/>
  <c r="O898" i="5"/>
  <c r="R897" i="5"/>
  <c r="Q897" i="5"/>
  <c r="O897" i="5"/>
  <c r="P896" i="5"/>
  <c r="N936" i="4"/>
  <c r="L936" i="4"/>
  <c r="K936" i="4"/>
  <c r="M936" i="4" s="1"/>
  <c r="P934" i="4"/>
  <c r="Q933" i="4"/>
  <c r="Q934" i="4" s="1"/>
  <c r="R928" i="4"/>
  <c r="Q928" i="4"/>
  <c r="O928" i="4"/>
  <c r="R927" i="4"/>
  <c r="Q927" i="4"/>
  <c r="O927" i="4"/>
  <c r="R926" i="4"/>
  <c r="Q926" i="4"/>
  <c r="O926" i="4"/>
  <c r="R925" i="4"/>
  <c r="Q925" i="4"/>
  <c r="O925" i="4"/>
  <c r="R924" i="4"/>
  <c r="Q924" i="4"/>
  <c r="O924" i="4"/>
  <c r="R923" i="4"/>
  <c r="Q923" i="4"/>
  <c r="O923" i="4"/>
  <c r="R922" i="4"/>
  <c r="Q922" i="4"/>
  <c r="O922" i="4"/>
  <c r="Q921" i="4"/>
  <c r="R921" i="4" s="1"/>
  <c r="O921" i="4"/>
  <c r="P920" i="4"/>
  <c r="S922" i="4" s="1"/>
  <c r="M407" i="3"/>
  <c r="K407" i="3"/>
  <c r="J407" i="3"/>
  <c r="L407" i="3" s="1"/>
  <c r="O405" i="3"/>
  <c r="P404" i="3"/>
  <c r="P405" i="3" s="1"/>
  <c r="Q400" i="3"/>
  <c r="P400" i="3"/>
  <c r="Q399" i="3"/>
  <c r="P399" i="3"/>
  <c r="Q398" i="3"/>
  <c r="P398" i="3"/>
  <c r="N398" i="3"/>
  <c r="Q397" i="3"/>
  <c r="P397" i="3"/>
  <c r="N397" i="3"/>
  <c r="Q396" i="3"/>
  <c r="P396" i="3"/>
  <c r="N396" i="3"/>
  <c r="Q395" i="3"/>
  <c r="P395" i="3"/>
  <c r="N395" i="3"/>
  <c r="P394" i="3"/>
  <c r="Q394" i="3" s="1"/>
  <c r="N394" i="3"/>
  <c r="S393" i="3"/>
  <c r="P393" i="3"/>
  <c r="Q393" i="3" s="1"/>
  <c r="N393" i="3"/>
  <c r="Q392" i="3"/>
  <c r="P392" i="3"/>
  <c r="N392" i="3"/>
  <c r="O391" i="3"/>
  <c r="O1174" i="1"/>
  <c r="M1174" i="1"/>
  <c r="L1174" i="1"/>
  <c r="N1174" i="1" s="1"/>
  <c r="Q1172" i="1"/>
  <c r="R1171" i="1"/>
  <c r="R1172" i="1" s="1"/>
  <c r="S1167" i="1"/>
  <c r="R1167" i="1"/>
  <c r="P1167" i="1"/>
  <c r="S1166" i="1"/>
  <c r="R1166" i="1"/>
  <c r="P1166" i="1"/>
  <c r="S1165" i="1"/>
  <c r="R1165" i="1"/>
  <c r="P1165" i="1"/>
  <c r="S1164" i="1"/>
  <c r="R1164" i="1"/>
  <c r="P1164" i="1"/>
  <c r="S1163" i="1"/>
  <c r="R1163" i="1"/>
  <c r="P1163" i="1"/>
  <c r="S1162" i="1"/>
  <c r="R1162" i="1"/>
  <c r="P1162" i="1"/>
  <c r="S1161" i="1"/>
  <c r="R1161" i="1"/>
  <c r="P1161" i="1"/>
  <c r="T1160" i="1"/>
  <c r="R1160" i="1"/>
  <c r="S1160" i="1" s="1"/>
  <c r="P1160" i="1"/>
  <c r="S1159" i="1"/>
  <c r="R1159" i="1"/>
  <c r="P1159" i="1"/>
  <c r="U303" i="12" l="1"/>
  <c r="V181" i="8"/>
  <c r="W827" i="5"/>
  <c r="V851" i="4"/>
  <c r="U322" i="3"/>
  <c r="W1089" i="1"/>
  <c r="W957" i="1" l="1"/>
  <c r="W49" i="8"/>
  <c r="W717" i="5"/>
  <c r="V188" i="12" l="1"/>
  <c r="V742" i="6"/>
  <c r="W718" i="4"/>
  <c r="U209" i="3"/>
  <c r="X510" i="5" l="1"/>
  <c r="W510" i="5"/>
  <c r="P68" i="3"/>
  <c r="K161" i="13" l="1"/>
  <c r="J161" i="13"/>
  <c r="P158" i="13" s="1"/>
  <c r="P159" i="13" s="1"/>
  <c r="K208" i="12"/>
  <c r="J208" i="12"/>
  <c r="L208" i="12" s="1"/>
  <c r="M208" i="12" s="1"/>
  <c r="M161" i="12"/>
  <c r="M92" i="12"/>
  <c r="M69" i="12"/>
  <c r="M23" i="12"/>
  <c r="K274" i="11"/>
  <c r="M184" i="11"/>
  <c r="M161" i="11"/>
  <c r="L495" i="10"/>
  <c r="K495" i="10"/>
  <c r="M495" i="10" s="1"/>
  <c r="N495" i="10" s="1"/>
  <c r="L472" i="10"/>
  <c r="K472" i="10"/>
  <c r="M472" i="10" s="1"/>
  <c r="N472" i="10" s="1"/>
  <c r="K449" i="10"/>
  <c r="M449" i="10" s="1"/>
  <c r="N449" i="10" s="1"/>
  <c r="L426" i="10"/>
  <c r="K426" i="10"/>
  <c r="M426" i="10" s="1"/>
  <c r="N426" i="10" s="1"/>
  <c r="N357" i="10"/>
  <c r="N334" i="10"/>
  <c r="N242" i="10"/>
  <c r="L506" i="9"/>
  <c r="K506" i="9"/>
  <c r="M506" i="9" s="1"/>
  <c r="N506" i="9" s="1"/>
  <c r="L483" i="9"/>
  <c r="K483" i="9"/>
  <c r="M483" i="9" s="1"/>
  <c r="N483" i="9" s="1"/>
  <c r="L460" i="9"/>
  <c r="K460" i="9"/>
  <c r="M460" i="9" s="1"/>
  <c r="L437" i="9"/>
  <c r="K437" i="9"/>
  <c r="M437" i="9" s="1"/>
  <c r="N437" i="9" s="1"/>
  <c r="N414" i="9"/>
  <c r="K414" i="9"/>
  <c r="L783" i="6"/>
  <c r="N915" i="6"/>
  <c r="N893" i="6"/>
  <c r="N871" i="6"/>
  <c r="L761" i="6"/>
  <c r="K761" i="6"/>
  <c r="M761" i="6" s="1"/>
  <c r="N761" i="6" s="1"/>
  <c r="L739" i="6"/>
  <c r="L717" i="6"/>
  <c r="N694" i="6"/>
  <c r="L671" i="6"/>
  <c r="L648" i="6"/>
  <c r="L625" i="6"/>
  <c r="L602" i="6"/>
  <c r="L890" i="5"/>
  <c r="K890" i="5"/>
  <c r="M890" i="5" s="1"/>
  <c r="N890" i="5" s="1"/>
  <c r="L868" i="5"/>
  <c r="K868" i="5"/>
  <c r="M868" i="5" s="1"/>
  <c r="N868" i="5" s="1"/>
  <c r="L846" i="5"/>
  <c r="K846" i="5"/>
  <c r="M846" i="5" s="1"/>
  <c r="N846" i="5" s="1"/>
  <c r="L824" i="5"/>
  <c r="K824" i="5"/>
  <c r="M824" i="5" s="1"/>
  <c r="N824" i="5" s="1"/>
  <c r="L802" i="5"/>
  <c r="K802" i="5"/>
  <c r="M802" i="5" s="1"/>
  <c r="L780" i="5"/>
  <c r="K780" i="5"/>
  <c r="M780" i="5" s="1"/>
  <c r="N780" i="5" s="1"/>
  <c r="M758" i="5"/>
  <c r="L758" i="5"/>
  <c r="K758" i="5"/>
  <c r="L736" i="5"/>
  <c r="M976" i="1"/>
  <c r="L954" i="1"/>
  <c r="M954" i="1"/>
  <c r="L976" i="1"/>
  <c r="O817" i="1"/>
  <c r="I27" i="21"/>
  <c r="H27" i="21"/>
  <c r="I14" i="21"/>
  <c r="H14" i="21"/>
  <c r="G23" i="20"/>
  <c r="F23" i="20"/>
  <c r="G11" i="20"/>
  <c r="F11" i="20"/>
  <c r="H38" i="19"/>
  <c r="G38" i="19"/>
  <c r="H26" i="19"/>
  <c r="G26" i="19"/>
  <c r="H12" i="19"/>
  <c r="G12" i="19"/>
  <c r="G28" i="18"/>
  <c r="F28" i="18"/>
  <c r="G20" i="18"/>
  <c r="F20" i="18"/>
  <c r="G10" i="18"/>
  <c r="F10" i="18"/>
  <c r="G32" i="17"/>
  <c r="F32" i="17"/>
  <c r="G21" i="17"/>
  <c r="F21" i="17"/>
  <c r="G11" i="17"/>
  <c r="F11" i="17"/>
  <c r="E34" i="16"/>
  <c r="D34" i="16"/>
  <c r="E22" i="16"/>
  <c r="D22" i="16"/>
  <c r="E11" i="16"/>
  <c r="D11" i="16"/>
  <c r="E32" i="15"/>
  <c r="D32" i="15"/>
  <c r="E20" i="15"/>
  <c r="D20" i="15"/>
  <c r="E9" i="15"/>
  <c r="D9" i="15"/>
  <c r="Q216" i="14"/>
  <c r="R216" i="14" s="1"/>
  <c r="O216" i="14"/>
  <c r="P215" i="14"/>
  <c r="Q210" i="14"/>
  <c r="R210" i="14" s="1"/>
  <c r="Q209" i="14"/>
  <c r="R209" i="14" s="1"/>
  <c r="O209" i="14"/>
  <c r="P208" i="14"/>
  <c r="P192" i="14"/>
  <c r="O184" i="14"/>
  <c r="P183" i="14"/>
  <c r="Q184" i="14" s="1"/>
  <c r="R184" i="14" s="1"/>
  <c r="Q175" i="14"/>
  <c r="R175" i="14" s="1"/>
  <c r="O175" i="14"/>
  <c r="Q174" i="14"/>
  <c r="R174" i="14" s="1"/>
  <c r="O174" i="14"/>
  <c r="P173" i="14"/>
  <c r="R164" i="14"/>
  <c r="Q164" i="14"/>
  <c r="Q163" i="14"/>
  <c r="R163" i="14" s="1"/>
  <c r="P161" i="14"/>
  <c r="Q162" i="14" s="1"/>
  <c r="R162" i="14" s="1"/>
  <c r="R153" i="14"/>
  <c r="Q153" i="14"/>
  <c r="R152" i="14"/>
  <c r="Q152" i="14"/>
  <c r="Q151" i="14"/>
  <c r="R151" i="14" s="1"/>
  <c r="O151" i="14"/>
  <c r="Q150" i="14"/>
  <c r="R150" i="14" s="1"/>
  <c r="O150" i="14"/>
  <c r="P149" i="14"/>
  <c r="Q142" i="14"/>
  <c r="R142" i="14" s="1"/>
  <c r="O142" i="14"/>
  <c r="R141" i="14"/>
  <c r="Q141" i="14"/>
  <c r="O141" i="14"/>
  <c r="R140" i="14"/>
  <c r="Q140" i="14"/>
  <c r="O140" i="14"/>
  <c r="R139" i="14"/>
  <c r="Q139" i="14"/>
  <c r="O139" i="14"/>
  <c r="Q138" i="14"/>
  <c r="R138" i="14" s="1"/>
  <c r="O138" i="14"/>
  <c r="R137" i="14"/>
  <c r="Q137" i="14"/>
  <c r="O137" i="14"/>
  <c r="O136" i="14"/>
  <c r="P135" i="14"/>
  <c r="Q136" i="14" s="1"/>
  <c r="R136" i="14" s="1"/>
  <c r="H130" i="14"/>
  <c r="O125" i="14"/>
  <c r="Q124" i="14"/>
  <c r="R124" i="14" s="1"/>
  <c r="O124" i="14"/>
  <c r="R123" i="14"/>
  <c r="Q123" i="14"/>
  <c r="O123" i="14"/>
  <c r="R122" i="14"/>
  <c r="Q122" i="14"/>
  <c r="O122" i="14"/>
  <c r="R121" i="14"/>
  <c r="Q121" i="14"/>
  <c r="O121" i="14"/>
  <c r="Q120" i="14"/>
  <c r="R120" i="14" s="1"/>
  <c r="O120" i="14"/>
  <c r="O119" i="14"/>
  <c r="P118" i="14"/>
  <c r="Q119" i="14" s="1"/>
  <c r="R119" i="14" s="1"/>
  <c r="M108" i="14"/>
  <c r="N108" i="14" s="1"/>
  <c r="T83" i="14" s="1"/>
  <c r="L108" i="14"/>
  <c r="K108" i="14"/>
  <c r="H113" i="14" s="1"/>
  <c r="O106" i="14"/>
  <c r="R105" i="14"/>
  <c r="Q105" i="14"/>
  <c r="O105" i="14"/>
  <c r="Q104" i="14"/>
  <c r="R104" i="14" s="1"/>
  <c r="O104" i="14"/>
  <c r="Q103" i="14"/>
  <c r="R103" i="14" s="1"/>
  <c r="O103" i="14"/>
  <c r="Q102" i="14"/>
  <c r="R102" i="14" s="1"/>
  <c r="O102" i="14"/>
  <c r="R101" i="14"/>
  <c r="Q101" i="14"/>
  <c r="O101" i="14"/>
  <c r="Q100" i="14"/>
  <c r="R100" i="14" s="1"/>
  <c r="O100" i="14"/>
  <c r="O99" i="14"/>
  <c r="P98" i="14"/>
  <c r="Q99" i="14" s="1"/>
  <c r="R99" i="14" s="1"/>
  <c r="L90" i="14"/>
  <c r="K90" i="14"/>
  <c r="Q87" i="14"/>
  <c r="R87" i="14" s="1"/>
  <c r="O87" i="14"/>
  <c r="Q86" i="14"/>
  <c r="R86" i="14" s="1"/>
  <c r="O86" i="14"/>
  <c r="Q85" i="14"/>
  <c r="R85" i="14" s="1"/>
  <c r="O85" i="14"/>
  <c r="R84" i="14"/>
  <c r="Q84" i="14"/>
  <c r="O84" i="14"/>
  <c r="Q83" i="14"/>
  <c r="R83" i="14" s="1"/>
  <c r="O83" i="14"/>
  <c r="R82" i="14"/>
  <c r="Q82" i="14"/>
  <c r="O82" i="14"/>
  <c r="R81" i="14"/>
  <c r="Q81" i="14"/>
  <c r="O81" i="14"/>
  <c r="Q80" i="14"/>
  <c r="R80" i="14" s="1"/>
  <c r="O80" i="14"/>
  <c r="P79" i="14"/>
  <c r="AD76" i="14" s="1"/>
  <c r="AJ76" i="14"/>
  <c r="AI76" i="14"/>
  <c r="AH76" i="14"/>
  <c r="AF76" i="14"/>
  <c r="AE76" i="14"/>
  <c r="AC76" i="14"/>
  <c r="L69" i="14"/>
  <c r="K69" i="14"/>
  <c r="H72" i="14" s="1"/>
  <c r="Q66" i="14"/>
  <c r="R66" i="14" s="1"/>
  <c r="Q65" i="14"/>
  <c r="R65" i="14" s="1"/>
  <c r="O65" i="14"/>
  <c r="Q64" i="14"/>
  <c r="R64" i="14" s="1"/>
  <c r="O64" i="14"/>
  <c r="AB63" i="14"/>
  <c r="R63" i="14"/>
  <c r="Q63" i="14"/>
  <c r="O63" i="14"/>
  <c r="AF62" i="14"/>
  <c r="AC62" i="14"/>
  <c r="Q62" i="14"/>
  <c r="R62" i="14" s="1"/>
  <c r="O62" i="14"/>
  <c r="AG61" i="14"/>
  <c r="AD61" i="14"/>
  <c r="AA61" i="14"/>
  <c r="R61" i="14"/>
  <c r="Q61" i="14"/>
  <c r="O61" i="14"/>
  <c r="AH60" i="14"/>
  <c r="AF60" i="14"/>
  <c r="AC60" i="14"/>
  <c r="R60" i="14"/>
  <c r="Q60" i="14"/>
  <c r="O60" i="14"/>
  <c r="AH59" i="14"/>
  <c r="AF59" i="14"/>
  <c r="AC59" i="14"/>
  <c r="R59" i="14"/>
  <c r="Q59" i="14"/>
  <c r="O59" i="14"/>
  <c r="AI58" i="14"/>
  <c r="AG58" i="14"/>
  <c r="AD58" i="14"/>
  <c r="AA58" i="14"/>
  <c r="O58" i="14"/>
  <c r="AJ57" i="14"/>
  <c r="AH57" i="14"/>
  <c r="AE57" i="14"/>
  <c r="P57" i="14"/>
  <c r="Q58" i="14" s="1"/>
  <c r="R58" i="14" s="1"/>
  <c r="T49" i="14"/>
  <c r="L44" i="14"/>
  <c r="T8" i="14" s="1"/>
  <c r="K44" i="14"/>
  <c r="H50" i="14" s="1"/>
  <c r="R42" i="14"/>
  <c r="Q42" i="14"/>
  <c r="R41" i="14"/>
  <c r="Q41" i="14"/>
  <c r="R40" i="14"/>
  <c r="Q40" i="14"/>
  <c r="O40" i="14"/>
  <c r="R39" i="14"/>
  <c r="Q39" i="14"/>
  <c r="O39" i="14"/>
  <c r="AE38" i="14"/>
  <c r="AE63" i="14" s="1"/>
  <c r="AD38" i="14"/>
  <c r="AD63" i="14" s="1"/>
  <c r="AC38" i="14"/>
  <c r="AC63" i="14" s="1"/>
  <c r="AB38" i="14"/>
  <c r="AA38" i="14"/>
  <c r="AA63" i="14" s="1"/>
  <c r="Q38" i="14"/>
  <c r="R38" i="14" s="1"/>
  <c r="O38" i="14"/>
  <c r="AF37" i="14"/>
  <c r="AE37" i="14"/>
  <c r="AE62" i="14" s="1"/>
  <c r="AD37" i="14"/>
  <c r="AD62" i="14" s="1"/>
  <c r="AC37" i="14"/>
  <c r="AB37" i="14"/>
  <c r="AB62" i="14" s="1"/>
  <c r="AA37" i="14"/>
  <c r="AA62" i="14" s="1"/>
  <c r="Q37" i="14"/>
  <c r="R37" i="14" s="1"/>
  <c r="O37" i="14"/>
  <c r="AG36" i="14"/>
  <c r="AF36" i="14"/>
  <c r="AF61" i="14" s="1"/>
  <c r="AE36" i="14"/>
  <c r="AE61" i="14" s="1"/>
  <c r="AD36" i="14"/>
  <c r="AC36" i="14"/>
  <c r="AC61" i="14" s="1"/>
  <c r="AB36" i="14"/>
  <c r="AB61" i="14" s="1"/>
  <c r="AA36" i="14"/>
  <c r="R36" i="14"/>
  <c r="Q36" i="14"/>
  <c r="O36" i="14"/>
  <c r="AH35" i="14"/>
  <c r="AG35" i="14"/>
  <c r="AG60" i="14" s="1"/>
  <c r="AF35" i="14"/>
  <c r="AE35" i="14"/>
  <c r="AE60" i="14" s="1"/>
  <c r="AD35" i="14"/>
  <c r="AD60" i="14" s="1"/>
  <c r="AC35" i="14"/>
  <c r="AB35" i="14"/>
  <c r="AB60" i="14" s="1"/>
  <c r="AA35" i="14"/>
  <c r="AA60" i="14" s="1"/>
  <c r="Q35" i="14"/>
  <c r="R35" i="14" s="1"/>
  <c r="O35" i="14"/>
  <c r="AI34" i="14"/>
  <c r="AI59" i="14" s="1"/>
  <c r="AH34" i="14"/>
  <c r="AG34" i="14"/>
  <c r="AG59" i="14" s="1"/>
  <c r="AF34" i="14"/>
  <c r="AE34" i="14"/>
  <c r="AE59" i="14" s="1"/>
  <c r="AD34" i="14"/>
  <c r="AD59" i="14" s="1"/>
  <c r="AC34" i="14"/>
  <c r="AB34" i="14"/>
  <c r="AB59" i="14" s="1"/>
  <c r="AA34" i="14"/>
  <c r="AA59" i="14" s="1"/>
  <c r="Q34" i="14"/>
  <c r="R34" i="14" s="1"/>
  <c r="O34" i="14"/>
  <c r="AJ33" i="14"/>
  <c r="AJ58" i="14" s="1"/>
  <c r="AI33" i="14"/>
  <c r="AH33" i="14"/>
  <c r="AH58" i="14" s="1"/>
  <c r="AG33" i="14"/>
  <c r="AF33" i="14"/>
  <c r="AF58" i="14" s="1"/>
  <c r="AE33" i="14"/>
  <c r="AE58" i="14" s="1"/>
  <c r="AD33" i="14"/>
  <c r="AC33" i="14"/>
  <c r="AC58" i="14" s="1"/>
  <c r="AB33" i="14"/>
  <c r="AB58" i="14" s="1"/>
  <c r="AA33" i="14"/>
  <c r="O33" i="14"/>
  <c r="AJ32" i="14"/>
  <c r="AI32" i="14"/>
  <c r="AI57" i="14" s="1"/>
  <c r="AH32" i="14"/>
  <c r="AG32" i="14"/>
  <c r="AG57" i="14" s="1"/>
  <c r="AE32" i="14"/>
  <c r="AD32" i="14"/>
  <c r="AD57" i="14" s="1"/>
  <c r="AC32" i="14"/>
  <c r="AC57" i="14" s="1"/>
  <c r="AA32" i="14"/>
  <c r="AA57" i="14" s="1"/>
  <c r="P32" i="14"/>
  <c r="AB76" i="14" s="1"/>
  <c r="H25" i="14"/>
  <c r="H22" i="14"/>
  <c r="L19" i="14"/>
  <c r="T7" i="14" s="1"/>
  <c r="K19" i="14"/>
  <c r="M19" i="14" s="1"/>
  <c r="Q16" i="14"/>
  <c r="R16" i="14" s="1"/>
  <c r="R15" i="14"/>
  <c r="Q15" i="14"/>
  <c r="R14" i="14"/>
  <c r="Q14" i="14"/>
  <c r="AD13" i="14"/>
  <c r="AB13" i="14"/>
  <c r="AA13" i="14"/>
  <c r="Q13" i="14"/>
  <c r="R13" i="14" s="1"/>
  <c r="O13" i="14"/>
  <c r="AE12" i="14"/>
  <c r="AD12" i="14"/>
  <c r="AC12" i="14"/>
  <c r="AB12" i="14"/>
  <c r="AA12" i="14"/>
  <c r="Q12" i="14"/>
  <c r="R12" i="14" s="1"/>
  <c r="O12" i="14"/>
  <c r="AF11" i="14"/>
  <c r="AE11" i="14"/>
  <c r="AD11" i="14"/>
  <c r="AC11" i="14"/>
  <c r="AB11" i="14"/>
  <c r="AA11" i="14"/>
  <c r="T11" i="14"/>
  <c r="Q11" i="14"/>
  <c r="R11" i="14" s="1"/>
  <c r="O11" i="14"/>
  <c r="AG10" i="14"/>
  <c r="AF10" i="14"/>
  <c r="AE10" i="14"/>
  <c r="AD10" i="14"/>
  <c r="AC10" i="14"/>
  <c r="AB10" i="14"/>
  <c r="AA10" i="14"/>
  <c r="T10" i="14"/>
  <c r="R10" i="14"/>
  <c r="Q10" i="14"/>
  <c r="O10" i="14"/>
  <c r="AH9" i="14"/>
  <c r="AG9" i="14"/>
  <c r="AF9" i="14"/>
  <c r="AE9" i="14"/>
  <c r="AD9" i="14"/>
  <c r="AC9" i="14"/>
  <c r="AB9" i="14"/>
  <c r="AA9" i="14"/>
  <c r="T9" i="14"/>
  <c r="R9" i="14"/>
  <c r="Q9" i="14"/>
  <c r="O9" i="14"/>
  <c r="AI8" i="14"/>
  <c r="AH8" i="14"/>
  <c r="AG8" i="14"/>
  <c r="AF8" i="14"/>
  <c r="AE8" i="14"/>
  <c r="AD8" i="14"/>
  <c r="AC8" i="14"/>
  <c r="AB8" i="14"/>
  <c r="AA8" i="14"/>
  <c r="Q8" i="14"/>
  <c r="R8" i="14" s="1"/>
  <c r="O8" i="14"/>
  <c r="AJ7" i="14"/>
  <c r="AI7" i="14"/>
  <c r="AH7" i="14"/>
  <c r="AG7" i="14"/>
  <c r="AF7" i="14"/>
  <c r="AE7" i="14"/>
  <c r="AD7" i="14"/>
  <c r="AC7" i="14"/>
  <c r="AB7" i="14"/>
  <c r="AA7" i="14"/>
  <c r="Q7" i="14"/>
  <c r="R7" i="14" s="1"/>
  <c r="O7" i="14"/>
  <c r="AJ6" i="14"/>
  <c r="AI6" i="14"/>
  <c r="AH6" i="14"/>
  <c r="AG6" i="14"/>
  <c r="AF6" i="14"/>
  <c r="AE6" i="14"/>
  <c r="AD6" i="14"/>
  <c r="AC6" i="14"/>
  <c r="AB6" i="14"/>
  <c r="AA6" i="14"/>
  <c r="R6" i="14"/>
  <c r="Q6" i="14"/>
  <c r="O6" i="14"/>
  <c r="P5" i="14"/>
  <c r="AA76" i="14" s="1"/>
  <c r="M276" i="13"/>
  <c r="K276" i="13"/>
  <c r="J276" i="13"/>
  <c r="L276" i="13" s="1"/>
  <c r="O274" i="13"/>
  <c r="P273" i="13"/>
  <c r="P274" i="13" s="1"/>
  <c r="Q268" i="13"/>
  <c r="P268" i="13"/>
  <c r="Q267" i="13"/>
  <c r="P267" i="13"/>
  <c r="Q266" i="13"/>
  <c r="P266" i="13"/>
  <c r="N266" i="13"/>
  <c r="Q265" i="13"/>
  <c r="P265" i="13"/>
  <c r="N265" i="13"/>
  <c r="P264" i="13"/>
  <c r="Q264" i="13" s="1"/>
  <c r="N264" i="13"/>
  <c r="P263" i="13"/>
  <c r="Q263" i="13" s="1"/>
  <c r="N263" i="13"/>
  <c r="P262" i="13"/>
  <c r="Q262" i="13" s="1"/>
  <c r="N262" i="13"/>
  <c r="P261" i="13"/>
  <c r="Q261" i="13" s="1"/>
  <c r="N261" i="13"/>
  <c r="N260" i="13"/>
  <c r="O259" i="13"/>
  <c r="P260" i="13" s="1"/>
  <c r="Q260" i="13" s="1"/>
  <c r="L253" i="13"/>
  <c r="M253" i="13" s="1"/>
  <c r="O251" i="13"/>
  <c r="P250" i="13"/>
  <c r="P251" i="13" s="1"/>
  <c r="Q245" i="13"/>
  <c r="P245" i="13"/>
  <c r="Q244" i="13"/>
  <c r="P244" i="13"/>
  <c r="P243" i="13"/>
  <c r="Q243" i="13" s="1"/>
  <c r="N243" i="13"/>
  <c r="Q242" i="13"/>
  <c r="P242" i="13"/>
  <c r="N242" i="13"/>
  <c r="P241" i="13"/>
  <c r="Q241" i="13" s="1"/>
  <c r="N241" i="13"/>
  <c r="P240" i="13"/>
  <c r="Q240" i="13" s="1"/>
  <c r="N240" i="13"/>
  <c r="P239" i="13"/>
  <c r="Q239" i="13" s="1"/>
  <c r="N239" i="13"/>
  <c r="R238" i="13"/>
  <c r="P238" i="13"/>
  <c r="Q238" i="13" s="1"/>
  <c r="N238" i="13"/>
  <c r="N237" i="13"/>
  <c r="O236" i="13"/>
  <c r="P237" i="13" s="1"/>
  <c r="Q237" i="13" s="1"/>
  <c r="M230" i="13"/>
  <c r="L230" i="13"/>
  <c r="K230" i="13"/>
  <c r="J230" i="13"/>
  <c r="O228" i="13"/>
  <c r="P227" i="13"/>
  <c r="P228" i="13" s="1"/>
  <c r="Q222" i="13"/>
  <c r="P222" i="13"/>
  <c r="Q221" i="13"/>
  <c r="P221" i="13"/>
  <c r="Q220" i="13"/>
  <c r="P220" i="13"/>
  <c r="N220" i="13"/>
  <c r="Q219" i="13"/>
  <c r="P219" i="13"/>
  <c r="N219" i="13"/>
  <c r="Q218" i="13"/>
  <c r="P218" i="13"/>
  <c r="N218" i="13"/>
  <c r="Q217" i="13"/>
  <c r="P217" i="13"/>
  <c r="N217" i="13"/>
  <c r="Q216" i="13"/>
  <c r="P216" i="13"/>
  <c r="N216" i="13"/>
  <c r="Q215" i="13"/>
  <c r="P215" i="13"/>
  <c r="N215" i="13"/>
  <c r="Q214" i="13"/>
  <c r="P214" i="13"/>
  <c r="N214" i="13"/>
  <c r="O213" i="13"/>
  <c r="R215" i="13" s="1"/>
  <c r="L207" i="13"/>
  <c r="M207" i="13" s="1"/>
  <c r="O205" i="13"/>
  <c r="P204" i="13"/>
  <c r="P205" i="13" s="1"/>
  <c r="Q199" i="13"/>
  <c r="P199" i="13"/>
  <c r="Q197" i="13"/>
  <c r="P197" i="13"/>
  <c r="N197" i="13"/>
  <c r="Q196" i="13"/>
  <c r="P196" i="13"/>
  <c r="N196" i="13"/>
  <c r="P195" i="13"/>
  <c r="Q195" i="13" s="1"/>
  <c r="N195" i="13"/>
  <c r="P194" i="13"/>
  <c r="Q194" i="13" s="1"/>
  <c r="N194" i="13"/>
  <c r="P193" i="13"/>
  <c r="Q193" i="13" s="1"/>
  <c r="N193" i="13"/>
  <c r="R192" i="13"/>
  <c r="P192" i="13"/>
  <c r="Q192" i="13" s="1"/>
  <c r="N192" i="13"/>
  <c r="N191" i="13"/>
  <c r="O190" i="13"/>
  <c r="P191" i="13" s="1"/>
  <c r="Q191" i="13" s="1"/>
  <c r="M184" i="13"/>
  <c r="L184" i="13"/>
  <c r="K184" i="13"/>
  <c r="J184" i="13"/>
  <c r="O182" i="13"/>
  <c r="P181" i="13"/>
  <c r="P182" i="13" s="1"/>
  <c r="Q176" i="13"/>
  <c r="P176" i="13"/>
  <c r="Q175" i="13"/>
  <c r="P175" i="13"/>
  <c r="Q174" i="13"/>
  <c r="P174" i="13"/>
  <c r="N174" i="13"/>
  <c r="Q173" i="13"/>
  <c r="P173" i="13"/>
  <c r="N173" i="13"/>
  <c r="Q172" i="13"/>
  <c r="P172" i="13"/>
  <c r="N172" i="13"/>
  <c r="Q171" i="13"/>
  <c r="P171" i="13"/>
  <c r="N171" i="13"/>
  <c r="Q170" i="13"/>
  <c r="P170" i="13"/>
  <c r="N170" i="13"/>
  <c r="R169" i="13"/>
  <c r="Q169" i="13"/>
  <c r="P169" i="13"/>
  <c r="N169" i="13"/>
  <c r="Q168" i="13"/>
  <c r="P168" i="13"/>
  <c r="N168" i="13"/>
  <c r="O167" i="13"/>
  <c r="O159" i="13"/>
  <c r="P151" i="13"/>
  <c r="Q151" i="13" s="1"/>
  <c r="N151" i="13"/>
  <c r="Q150" i="13"/>
  <c r="P150" i="13"/>
  <c r="N150" i="13"/>
  <c r="P149" i="13"/>
  <c r="Q149" i="13" s="1"/>
  <c r="N149" i="13"/>
  <c r="P148" i="13"/>
  <c r="Q148" i="13" s="1"/>
  <c r="N148" i="13"/>
  <c r="P147" i="13"/>
  <c r="Q147" i="13" s="1"/>
  <c r="N147" i="13"/>
  <c r="P146" i="13"/>
  <c r="Q146" i="13" s="1"/>
  <c r="N146" i="13"/>
  <c r="N145" i="13"/>
  <c r="O144" i="13"/>
  <c r="P145" i="13" s="1"/>
  <c r="Q145" i="13" s="1"/>
  <c r="K138" i="13"/>
  <c r="V141" i="13" s="1"/>
  <c r="J138" i="13"/>
  <c r="P135" i="13" s="1"/>
  <c r="P136" i="13" s="1"/>
  <c r="O136" i="13"/>
  <c r="Q130" i="13"/>
  <c r="P130" i="13"/>
  <c r="P129" i="13"/>
  <c r="Q129" i="13" s="1"/>
  <c r="P128" i="13"/>
  <c r="Q128" i="13" s="1"/>
  <c r="N128" i="13"/>
  <c r="P127" i="13"/>
  <c r="Q127" i="13" s="1"/>
  <c r="N127" i="13"/>
  <c r="P126" i="13"/>
  <c r="Q126" i="13" s="1"/>
  <c r="N126" i="13"/>
  <c r="Q125" i="13"/>
  <c r="P125" i="13"/>
  <c r="N125" i="13"/>
  <c r="P124" i="13"/>
  <c r="Q124" i="13" s="1"/>
  <c r="N124" i="13"/>
  <c r="P123" i="13"/>
  <c r="Q123" i="13" s="1"/>
  <c r="N123" i="13"/>
  <c r="N122" i="13"/>
  <c r="O121" i="13"/>
  <c r="P122" i="13" s="1"/>
  <c r="Q122" i="13" s="1"/>
  <c r="K114" i="13"/>
  <c r="J114" i="13"/>
  <c r="L114" i="13" s="1"/>
  <c r="M114" i="13" s="1"/>
  <c r="O112" i="13"/>
  <c r="V94" i="13" s="1"/>
  <c r="P111" i="13"/>
  <c r="P112" i="13" s="1"/>
  <c r="P106" i="13"/>
  <c r="Q106" i="13" s="1"/>
  <c r="P104" i="13"/>
  <c r="Q104" i="13" s="1"/>
  <c r="N104" i="13"/>
  <c r="P103" i="13"/>
  <c r="Q103" i="13" s="1"/>
  <c r="N103" i="13"/>
  <c r="P102" i="13"/>
  <c r="Q102" i="13" s="1"/>
  <c r="N102" i="13"/>
  <c r="P101" i="13"/>
  <c r="Q101" i="13" s="1"/>
  <c r="N101" i="13"/>
  <c r="P100" i="13"/>
  <c r="Q100" i="13" s="1"/>
  <c r="N100" i="13"/>
  <c r="P99" i="13"/>
  <c r="Q99" i="13" s="1"/>
  <c r="N99" i="13"/>
  <c r="N98" i="13"/>
  <c r="O97" i="13"/>
  <c r="R99" i="13" s="1"/>
  <c r="K91" i="13"/>
  <c r="J91" i="13"/>
  <c r="L91" i="13" s="1"/>
  <c r="M91" i="13" s="1"/>
  <c r="O89" i="13"/>
  <c r="P88" i="13"/>
  <c r="P89" i="13" s="1"/>
  <c r="P81" i="13"/>
  <c r="Q81" i="13" s="1"/>
  <c r="N81" i="13"/>
  <c r="P80" i="13"/>
  <c r="Q80" i="13" s="1"/>
  <c r="N80" i="13"/>
  <c r="P79" i="13"/>
  <c r="Q79" i="13" s="1"/>
  <c r="N79" i="13"/>
  <c r="P78" i="13"/>
  <c r="Q78" i="13" s="1"/>
  <c r="N78" i="13"/>
  <c r="P77" i="13"/>
  <c r="Q77" i="13" s="1"/>
  <c r="N77" i="13"/>
  <c r="P76" i="13"/>
  <c r="Q76" i="13" s="1"/>
  <c r="N76" i="13"/>
  <c r="N75" i="13"/>
  <c r="O74" i="13"/>
  <c r="R76" i="13" s="1"/>
  <c r="K68" i="13"/>
  <c r="J68" i="13"/>
  <c r="L68" i="13" s="1"/>
  <c r="M68" i="13" s="1"/>
  <c r="O66" i="13"/>
  <c r="P65" i="13"/>
  <c r="P66" i="13" s="1"/>
  <c r="P58" i="13"/>
  <c r="Q58" i="13" s="1"/>
  <c r="N58" i="13"/>
  <c r="Q57" i="13"/>
  <c r="P57" i="13"/>
  <c r="N57" i="13"/>
  <c r="P56" i="13"/>
  <c r="Q56" i="13" s="1"/>
  <c r="N56" i="13"/>
  <c r="P55" i="13"/>
  <c r="Q55" i="13" s="1"/>
  <c r="N55" i="13"/>
  <c r="P54" i="13"/>
  <c r="Q54" i="13" s="1"/>
  <c r="N54" i="13"/>
  <c r="P53" i="13"/>
  <c r="Q53" i="13" s="1"/>
  <c r="N53" i="13"/>
  <c r="P52" i="13"/>
  <c r="Q52" i="13" s="1"/>
  <c r="N52" i="13"/>
  <c r="O51" i="13"/>
  <c r="R53" i="13" s="1"/>
  <c r="M45" i="13"/>
  <c r="K45" i="13"/>
  <c r="J45" i="13"/>
  <c r="L45" i="13" s="1"/>
  <c r="O43" i="13"/>
  <c r="P42" i="13"/>
  <c r="P43" i="13" s="1"/>
  <c r="P35" i="13"/>
  <c r="Q35" i="13" s="1"/>
  <c r="N35" i="13"/>
  <c r="P34" i="13"/>
  <c r="Q34" i="13" s="1"/>
  <c r="N34" i="13"/>
  <c r="P33" i="13"/>
  <c r="Q33" i="13" s="1"/>
  <c r="N33" i="13"/>
  <c r="Q32" i="13"/>
  <c r="P32" i="13"/>
  <c r="N32" i="13"/>
  <c r="Q31" i="13"/>
  <c r="P31" i="13"/>
  <c r="N31" i="13"/>
  <c r="P30" i="13"/>
  <c r="Q30" i="13" s="1"/>
  <c r="N30" i="13"/>
  <c r="N29" i="13"/>
  <c r="O28" i="13"/>
  <c r="R30" i="13" s="1"/>
  <c r="K22" i="13"/>
  <c r="J22" i="13"/>
  <c r="L22" i="13" s="1"/>
  <c r="M22" i="13" s="1"/>
  <c r="O20" i="13"/>
  <c r="P19" i="13"/>
  <c r="P20" i="13" s="1"/>
  <c r="P12" i="13"/>
  <c r="Q12" i="13" s="1"/>
  <c r="N12" i="13"/>
  <c r="P11" i="13"/>
  <c r="Q11" i="13" s="1"/>
  <c r="N11" i="13"/>
  <c r="P10" i="13"/>
  <c r="Q10" i="13" s="1"/>
  <c r="N10" i="13"/>
  <c r="P9" i="13"/>
  <c r="Q9" i="13" s="1"/>
  <c r="N9" i="13"/>
  <c r="P8" i="13"/>
  <c r="Q8" i="13" s="1"/>
  <c r="N8" i="13"/>
  <c r="P7" i="13"/>
  <c r="Q7" i="13" s="1"/>
  <c r="N7" i="13"/>
  <c r="N6" i="13"/>
  <c r="O5" i="13"/>
  <c r="R7" i="13" s="1"/>
  <c r="M369" i="12"/>
  <c r="K369" i="12"/>
  <c r="J369" i="12"/>
  <c r="L369" i="12" s="1"/>
  <c r="O367" i="12"/>
  <c r="P366" i="12"/>
  <c r="P367" i="12" s="1"/>
  <c r="Q361" i="12"/>
  <c r="P361" i="12"/>
  <c r="Q360" i="12"/>
  <c r="P360" i="12"/>
  <c r="Q359" i="12"/>
  <c r="P359" i="12"/>
  <c r="N359" i="12"/>
  <c r="Q358" i="12"/>
  <c r="P358" i="12"/>
  <c r="N358" i="12"/>
  <c r="Q357" i="12"/>
  <c r="P357" i="12"/>
  <c r="N357" i="12"/>
  <c r="Q356" i="12"/>
  <c r="P356" i="12"/>
  <c r="N356" i="12"/>
  <c r="P355" i="12"/>
  <c r="Q355" i="12" s="1"/>
  <c r="N355" i="12"/>
  <c r="R354" i="12"/>
  <c r="Q354" i="12"/>
  <c r="P354" i="12"/>
  <c r="N354" i="12"/>
  <c r="P353" i="12"/>
  <c r="Q353" i="12" s="1"/>
  <c r="N353" i="12"/>
  <c r="O352" i="12"/>
  <c r="M346" i="12"/>
  <c r="L346" i="12"/>
  <c r="K346" i="12"/>
  <c r="J346" i="12"/>
  <c r="O344" i="12"/>
  <c r="P343" i="12"/>
  <c r="P344" i="12" s="1"/>
  <c r="Q338" i="12"/>
  <c r="P338" i="12"/>
  <c r="Q337" i="12"/>
  <c r="P337" i="12"/>
  <c r="Q336" i="12"/>
  <c r="P336" i="12"/>
  <c r="N336" i="12"/>
  <c r="Q335" i="12"/>
  <c r="P335" i="12"/>
  <c r="N335" i="12"/>
  <c r="P334" i="12"/>
  <c r="Q334" i="12" s="1"/>
  <c r="N334" i="12"/>
  <c r="P333" i="12"/>
  <c r="Q333" i="12" s="1"/>
  <c r="N333" i="12"/>
  <c r="Q332" i="12"/>
  <c r="P332" i="12"/>
  <c r="N332" i="12"/>
  <c r="R331" i="12"/>
  <c r="P331" i="12"/>
  <c r="Q331" i="12" s="1"/>
  <c r="N331" i="12"/>
  <c r="N330" i="12"/>
  <c r="O329" i="12"/>
  <c r="P330" i="12" s="1"/>
  <c r="Q330" i="12" s="1"/>
  <c r="M323" i="12"/>
  <c r="L323" i="12"/>
  <c r="K323" i="12"/>
  <c r="J323" i="12"/>
  <c r="O321" i="12"/>
  <c r="P320" i="12"/>
  <c r="P321" i="12" s="1"/>
  <c r="Q315" i="12"/>
  <c r="P315" i="12"/>
  <c r="Q314" i="12"/>
  <c r="P314" i="12"/>
  <c r="Q313" i="12"/>
  <c r="P313" i="12"/>
  <c r="N313" i="12"/>
  <c r="Q312" i="12"/>
  <c r="P312" i="12"/>
  <c r="N312" i="12"/>
  <c r="P311" i="12"/>
  <c r="Q311" i="12" s="1"/>
  <c r="N311" i="12"/>
  <c r="Q310" i="12"/>
  <c r="P310" i="12"/>
  <c r="N310" i="12"/>
  <c r="Q309" i="12"/>
  <c r="P309" i="12"/>
  <c r="N309" i="12"/>
  <c r="P308" i="12"/>
  <c r="Q308" i="12" s="1"/>
  <c r="N308" i="12"/>
  <c r="Q307" i="12"/>
  <c r="P307" i="12"/>
  <c r="N307" i="12"/>
  <c r="O306" i="12"/>
  <c r="R308" i="12" s="1"/>
  <c r="M300" i="12"/>
  <c r="L300" i="12"/>
  <c r="O298" i="12"/>
  <c r="P297" i="12"/>
  <c r="P298" i="12" s="1"/>
  <c r="Q292" i="12"/>
  <c r="P292" i="12"/>
  <c r="Q291" i="12"/>
  <c r="P291" i="12"/>
  <c r="Q290" i="12"/>
  <c r="P290" i="12"/>
  <c r="N290" i="12"/>
  <c r="P289" i="12"/>
  <c r="Q289" i="12" s="1"/>
  <c r="N289" i="12"/>
  <c r="P288" i="12"/>
  <c r="Q288" i="12" s="1"/>
  <c r="N288" i="12"/>
  <c r="Q287" i="12"/>
  <c r="P287" i="12"/>
  <c r="N287" i="12"/>
  <c r="P286" i="12"/>
  <c r="Q286" i="12" s="1"/>
  <c r="N286" i="12"/>
  <c r="Q285" i="12"/>
  <c r="P285" i="12"/>
  <c r="N285" i="12"/>
  <c r="Q284" i="12"/>
  <c r="P284" i="12"/>
  <c r="N284" i="12"/>
  <c r="O283" i="12"/>
  <c r="R285" i="12" s="1"/>
  <c r="M277" i="12"/>
  <c r="L277" i="12"/>
  <c r="O275" i="12"/>
  <c r="P274" i="12"/>
  <c r="P275" i="12" s="1"/>
  <c r="Q269" i="12"/>
  <c r="P269" i="12"/>
  <c r="P267" i="12"/>
  <c r="Q267" i="12" s="1"/>
  <c r="N267" i="12"/>
  <c r="Q266" i="12"/>
  <c r="P266" i="12"/>
  <c r="N266" i="12"/>
  <c r="P265" i="12"/>
  <c r="Q265" i="12" s="1"/>
  <c r="N265" i="12"/>
  <c r="Q264" i="12"/>
  <c r="P264" i="12"/>
  <c r="N264" i="12"/>
  <c r="P263" i="12"/>
  <c r="Q263" i="12" s="1"/>
  <c r="N263" i="12"/>
  <c r="R262" i="12"/>
  <c r="Q262" i="12"/>
  <c r="P262" i="12"/>
  <c r="N262" i="12"/>
  <c r="N261" i="12"/>
  <c r="O260" i="12"/>
  <c r="P261" i="12" s="1"/>
  <c r="Q261" i="12" s="1"/>
  <c r="L254" i="12"/>
  <c r="M254" i="12" s="1"/>
  <c r="O252" i="12"/>
  <c r="P251" i="12"/>
  <c r="P252" i="12" s="1"/>
  <c r="Q246" i="12"/>
  <c r="P246" i="12"/>
  <c r="P244" i="12"/>
  <c r="Q244" i="12" s="1"/>
  <c r="N244" i="12"/>
  <c r="P243" i="12"/>
  <c r="Q243" i="12" s="1"/>
  <c r="N243" i="12"/>
  <c r="P242" i="12"/>
  <c r="Q242" i="12" s="1"/>
  <c r="N242" i="12"/>
  <c r="P241" i="12"/>
  <c r="Q241" i="12" s="1"/>
  <c r="N241" i="12"/>
  <c r="P240" i="12"/>
  <c r="Q240" i="12" s="1"/>
  <c r="N240" i="12"/>
  <c r="R239" i="12"/>
  <c r="P239" i="12"/>
  <c r="Q239" i="12" s="1"/>
  <c r="N239" i="12"/>
  <c r="P238" i="12"/>
  <c r="Q238" i="12" s="1"/>
  <c r="N238" i="12"/>
  <c r="O237" i="12"/>
  <c r="L231" i="12"/>
  <c r="O229" i="12"/>
  <c r="P228" i="12"/>
  <c r="P229" i="12" s="1"/>
  <c r="Q221" i="12"/>
  <c r="P221" i="12"/>
  <c r="N221" i="12"/>
  <c r="Q220" i="12"/>
  <c r="P220" i="12"/>
  <c r="N220" i="12"/>
  <c r="P219" i="12"/>
  <c r="Q219" i="12" s="1"/>
  <c r="N219" i="12"/>
  <c r="P218" i="12"/>
  <c r="Q218" i="12" s="1"/>
  <c r="N218" i="12"/>
  <c r="P217" i="12"/>
  <c r="Q217" i="12" s="1"/>
  <c r="N217" i="12"/>
  <c r="R216" i="12"/>
  <c r="P216" i="12"/>
  <c r="Q216" i="12" s="1"/>
  <c r="N216" i="12"/>
  <c r="N215" i="12"/>
  <c r="O214" i="12"/>
  <c r="P215" i="12" s="1"/>
  <c r="Q215" i="12" s="1"/>
  <c r="O206" i="12"/>
  <c r="P205" i="12"/>
  <c r="P206" i="12" s="1"/>
  <c r="Q198" i="12"/>
  <c r="P198" i="12"/>
  <c r="N198" i="12"/>
  <c r="Q197" i="12"/>
  <c r="P197" i="12"/>
  <c r="N197" i="12"/>
  <c r="P196" i="12"/>
  <c r="Q196" i="12" s="1"/>
  <c r="N196" i="12"/>
  <c r="Q195" i="12"/>
  <c r="P195" i="12"/>
  <c r="N195" i="12"/>
  <c r="Q194" i="12"/>
  <c r="P194" i="12"/>
  <c r="N194" i="12"/>
  <c r="R193" i="12"/>
  <c r="P193" i="12"/>
  <c r="Q193" i="12" s="1"/>
  <c r="N193" i="12"/>
  <c r="N192" i="12"/>
  <c r="O191" i="12"/>
  <c r="P192" i="12" s="1"/>
  <c r="Q192" i="12" s="1"/>
  <c r="K185" i="12"/>
  <c r="J185" i="12"/>
  <c r="L185" i="12" s="1"/>
  <c r="M185" i="12" s="1"/>
  <c r="O183" i="12"/>
  <c r="P182" i="12"/>
  <c r="P183" i="12" s="1"/>
  <c r="Q175" i="12"/>
  <c r="P175" i="12"/>
  <c r="N175" i="12"/>
  <c r="Q174" i="12"/>
  <c r="P174" i="12"/>
  <c r="N174" i="12"/>
  <c r="P173" i="12"/>
  <c r="Q173" i="12" s="1"/>
  <c r="N173" i="12"/>
  <c r="Q172" i="12"/>
  <c r="P172" i="12"/>
  <c r="N172" i="12"/>
  <c r="Q171" i="12"/>
  <c r="P171" i="12"/>
  <c r="N171" i="12"/>
  <c r="P170" i="12"/>
  <c r="Q170" i="12" s="1"/>
  <c r="N170" i="12"/>
  <c r="Q169" i="12"/>
  <c r="P169" i="12"/>
  <c r="N169" i="12"/>
  <c r="O168" i="12"/>
  <c r="R170" i="12" s="1"/>
  <c r="K161" i="12"/>
  <c r="J161" i="12"/>
  <c r="L161" i="12" s="1"/>
  <c r="O159" i="12"/>
  <c r="P158" i="12"/>
  <c r="P159" i="12" s="1"/>
  <c r="P151" i="12"/>
  <c r="Q151" i="12" s="1"/>
  <c r="N151" i="12"/>
  <c r="Q150" i="12"/>
  <c r="P150" i="12"/>
  <c r="N150" i="12"/>
  <c r="Q149" i="12"/>
  <c r="P149" i="12"/>
  <c r="N149" i="12"/>
  <c r="Q148" i="12"/>
  <c r="P148" i="12"/>
  <c r="N148" i="12"/>
  <c r="P147" i="12"/>
  <c r="Q147" i="12" s="1"/>
  <c r="N147" i="12"/>
  <c r="R146" i="12"/>
  <c r="Q146" i="12"/>
  <c r="P146" i="12"/>
  <c r="N146" i="12"/>
  <c r="N145" i="12"/>
  <c r="O144" i="12"/>
  <c r="P145" i="12" s="1"/>
  <c r="Q145" i="12" s="1"/>
  <c r="K138" i="12"/>
  <c r="J138" i="12"/>
  <c r="L138" i="12" s="1"/>
  <c r="M138" i="12" s="1"/>
  <c r="P136" i="12"/>
  <c r="O136" i="12"/>
  <c r="V141" i="12" s="1"/>
  <c r="P135" i="12"/>
  <c r="Q128" i="12"/>
  <c r="P128" i="12"/>
  <c r="N128" i="12"/>
  <c r="Q127" i="12"/>
  <c r="P127" i="12"/>
  <c r="N127" i="12"/>
  <c r="P126" i="12"/>
  <c r="Q126" i="12" s="1"/>
  <c r="N126" i="12"/>
  <c r="Q125" i="12"/>
  <c r="P125" i="12"/>
  <c r="N125" i="12"/>
  <c r="Q124" i="12"/>
  <c r="P124" i="12"/>
  <c r="N124" i="12"/>
  <c r="R123" i="12"/>
  <c r="P123" i="12"/>
  <c r="Q123" i="12" s="1"/>
  <c r="N123" i="12"/>
  <c r="Q122" i="12"/>
  <c r="P122" i="12"/>
  <c r="N122" i="12"/>
  <c r="O121" i="12"/>
  <c r="K115" i="12"/>
  <c r="J115" i="12"/>
  <c r="L115" i="12" s="1"/>
  <c r="M115" i="12" s="1"/>
  <c r="O113" i="12"/>
  <c r="P112" i="12"/>
  <c r="P113" i="12" s="1"/>
  <c r="P105" i="12"/>
  <c r="Q105" i="12" s="1"/>
  <c r="N105" i="12"/>
  <c r="Q104" i="12"/>
  <c r="P104" i="12"/>
  <c r="N104" i="12"/>
  <c r="P103" i="12"/>
  <c r="Q103" i="12" s="1"/>
  <c r="N103" i="12"/>
  <c r="P102" i="12"/>
  <c r="Q102" i="12" s="1"/>
  <c r="N102" i="12"/>
  <c r="P101" i="12"/>
  <c r="Q101" i="12" s="1"/>
  <c r="N101" i="12"/>
  <c r="S100" i="12"/>
  <c r="P100" i="12"/>
  <c r="Q100" i="12" s="1"/>
  <c r="N100" i="12"/>
  <c r="N99" i="12"/>
  <c r="O98" i="12"/>
  <c r="P99" i="12" s="1"/>
  <c r="Q99" i="12" s="1"/>
  <c r="K92" i="12"/>
  <c r="J92" i="12"/>
  <c r="L92" i="12" s="1"/>
  <c r="P90" i="12"/>
  <c r="O90" i="12"/>
  <c r="P89" i="12"/>
  <c r="P82" i="12"/>
  <c r="Q82" i="12" s="1"/>
  <c r="N82" i="12"/>
  <c r="P81" i="12"/>
  <c r="Q81" i="12" s="1"/>
  <c r="N81" i="12"/>
  <c r="P80" i="12"/>
  <c r="Q80" i="12" s="1"/>
  <c r="N80" i="12"/>
  <c r="Q79" i="12"/>
  <c r="P79" i="12"/>
  <c r="N79" i="12"/>
  <c r="P78" i="12"/>
  <c r="Q78" i="12" s="1"/>
  <c r="N78" i="12"/>
  <c r="P77" i="12"/>
  <c r="Q77" i="12" s="1"/>
  <c r="N77" i="12"/>
  <c r="Q76" i="12"/>
  <c r="P76" i="12"/>
  <c r="N76" i="12"/>
  <c r="O75" i="12"/>
  <c r="R77" i="12" s="1"/>
  <c r="K69" i="12"/>
  <c r="J69" i="12"/>
  <c r="L69" i="12" s="1"/>
  <c r="O67" i="12"/>
  <c r="P66" i="12"/>
  <c r="P67" i="12" s="1"/>
  <c r="Q61" i="12"/>
  <c r="P61" i="12"/>
  <c r="Q60" i="12"/>
  <c r="P60" i="12"/>
  <c r="P59" i="12"/>
  <c r="Q59" i="12" s="1"/>
  <c r="N59" i="12"/>
  <c r="Q58" i="12"/>
  <c r="P58" i="12"/>
  <c r="N58" i="12"/>
  <c r="P57" i="12"/>
  <c r="Q57" i="12" s="1"/>
  <c r="N57" i="12"/>
  <c r="Q56" i="12"/>
  <c r="P56" i="12"/>
  <c r="N56" i="12"/>
  <c r="P55" i="12"/>
  <c r="Q55" i="12" s="1"/>
  <c r="N55" i="12"/>
  <c r="P54" i="12"/>
  <c r="Q54" i="12" s="1"/>
  <c r="N54" i="12"/>
  <c r="Q53" i="12"/>
  <c r="P53" i="12"/>
  <c r="N53" i="12"/>
  <c r="O52" i="12"/>
  <c r="R54" i="12" s="1"/>
  <c r="M46" i="12"/>
  <c r="K46" i="12"/>
  <c r="J46" i="12"/>
  <c r="L46" i="12" s="1"/>
  <c r="O44" i="12"/>
  <c r="P43" i="12"/>
  <c r="P44" i="12" s="1"/>
  <c r="P36" i="12"/>
  <c r="Q36" i="12" s="1"/>
  <c r="N36" i="12"/>
  <c r="Q35" i="12"/>
  <c r="P35" i="12"/>
  <c r="N35" i="12"/>
  <c r="P34" i="12"/>
  <c r="Q34" i="12" s="1"/>
  <c r="N34" i="12"/>
  <c r="P33" i="12"/>
  <c r="Q33" i="12" s="1"/>
  <c r="N33" i="12"/>
  <c r="P32" i="12"/>
  <c r="Q32" i="12" s="1"/>
  <c r="N32" i="12"/>
  <c r="R31" i="12"/>
  <c r="P31" i="12"/>
  <c r="Q31" i="12" s="1"/>
  <c r="N31" i="12"/>
  <c r="N30" i="12"/>
  <c r="O29" i="12"/>
  <c r="P30" i="12" s="1"/>
  <c r="Q30" i="12" s="1"/>
  <c r="K23" i="12"/>
  <c r="J23" i="12"/>
  <c r="L23" i="12" s="1"/>
  <c r="O21" i="12"/>
  <c r="P20" i="12"/>
  <c r="P21" i="12" s="1"/>
  <c r="Q15" i="12"/>
  <c r="P15" i="12"/>
  <c r="Q13" i="12"/>
  <c r="P13" i="12"/>
  <c r="N13" i="12"/>
  <c r="Q12" i="12"/>
  <c r="P12" i="12"/>
  <c r="N12" i="12"/>
  <c r="P11" i="12"/>
  <c r="Q11" i="12" s="1"/>
  <c r="N11" i="12"/>
  <c r="Q10" i="12"/>
  <c r="P10" i="12"/>
  <c r="N10" i="12"/>
  <c r="Q9" i="12"/>
  <c r="P9" i="12"/>
  <c r="N9" i="12"/>
  <c r="R8" i="12"/>
  <c r="P8" i="12"/>
  <c r="Q8" i="12" s="1"/>
  <c r="N8" i="12"/>
  <c r="N7" i="12"/>
  <c r="O6" i="12"/>
  <c r="P7" i="12" s="1"/>
  <c r="Q7" i="12" s="1"/>
  <c r="M364" i="11"/>
  <c r="K364" i="11"/>
  <c r="J364" i="11"/>
  <c r="L364" i="11" s="1"/>
  <c r="O362" i="11"/>
  <c r="P361" i="11"/>
  <c r="P362" i="11" s="1"/>
  <c r="Q356" i="11"/>
  <c r="P356" i="11"/>
  <c r="Q355" i="11"/>
  <c r="P355" i="11"/>
  <c r="N355" i="11"/>
  <c r="Q354" i="11"/>
  <c r="P354" i="11"/>
  <c r="N354" i="11"/>
  <c r="Q353" i="11"/>
  <c r="P353" i="11"/>
  <c r="N353" i="11"/>
  <c r="P352" i="11"/>
  <c r="Q352" i="11" s="1"/>
  <c r="N352" i="11"/>
  <c r="P351" i="11"/>
  <c r="Q351" i="11" s="1"/>
  <c r="N351" i="11"/>
  <c r="Q350" i="11"/>
  <c r="P350" i="11"/>
  <c r="N350" i="11"/>
  <c r="N349" i="11"/>
  <c r="O348" i="11"/>
  <c r="P349" i="11" s="1"/>
  <c r="Q349" i="11" s="1"/>
  <c r="M342" i="11"/>
  <c r="J342" i="11"/>
  <c r="L342" i="11" s="1"/>
  <c r="O340" i="11"/>
  <c r="P339" i="11"/>
  <c r="P340" i="11" s="1"/>
  <c r="Q334" i="11"/>
  <c r="P334" i="11"/>
  <c r="Q333" i="11"/>
  <c r="P333" i="11"/>
  <c r="N333" i="11"/>
  <c r="Q332" i="11"/>
  <c r="P332" i="11"/>
  <c r="N332" i="11"/>
  <c r="P331" i="11"/>
  <c r="Q331" i="11" s="1"/>
  <c r="N331" i="11"/>
  <c r="Q330" i="11"/>
  <c r="P330" i="11"/>
  <c r="N330" i="11"/>
  <c r="P329" i="11"/>
  <c r="Q329" i="11" s="1"/>
  <c r="N329" i="11"/>
  <c r="R328" i="11"/>
  <c r="P328" i="11"/>
  <c r="Q328" i="11" s="1"/>
  <c r="N328" i="11"/>
  <c r="N327" i="11"/>
  <c r="O326" i="11"/>
  <c r="P327" i="11" s="1"/>
  <c r="Q327" i="11" s="1"/>
  <c r="J318" i="11"/>
  <c r="L318" i="11" s="1"/>
  <c r="M318" i="11" s="1"/>
  <c r="O316" i="11"/>
  <c r="P315" i="11"/>
  <c r="P316" i="11" s="1"/>
  <c r="P309" i="11"/>
  <c r="Q309" i="11" s="1"/>
  <c r="N309" i="11"/>
  <c r="Q308" i="11"/>
  <c r="P308" i="11"/>
  <c r="N308" i="11"/>
  <c r="P307" i="11"/>
  <c r="Q307" i="11" s="1"/>
  <c r="N307" i="11"/>
  <c r="Q306" i="11"/>
  <c r="P306" i="11"/>
  <c r="N306" i="11"/>
  <c r="P305" i="11"/>
  <c r="Q305" i="11" s="1"/>
  <c r="N305" i="11"/>
  <c r="P304" i="11"/>
  <c r="Q304" i="11" s="1"/>
  <c r="N304" i="11"/>
  <c r="N303" i="11"/>
  <c r="O302" i="11"/>
  <c r="R304" i="11" s="1"/>
  <c r="M296" i="11"/>
  <c r="K296" i="11"/>
  <c r="J296" i="11"/>
  <c r="L296" i="11" s="1"/>
  <c r="O294" i="11"/>
  <c r="P293" i="11"/>
  <c r="P294" i="11" s="1"/>
  <c r="Q288" i="11"/>
  <c r="P288" i="11"/>
  <c r="Q287" i="11"/>
  <c r="P287" i="11"/>
  <c r="N287" i="11"/>
  <c r="Q286" i="11"/>
  <c r="P286" i="11"/>
  <c r="N286" i="11"/>
  <c r="Q285" i="11"/>
  <c r="P285" i="11"/>
  <c r="N285" i="11"/>
  <c r="Q284" i="11"/>
  <c r="P284" i="11"/>
  <c r="N284" i="11"/>
  <c r="Q283" i="11"/>
  <c r="P283" i="11"/>
  <c r="N283" i="11"/>
  <c r="Q282" i="11"/>
  <c r="P282" i="11"/>
  <c r="N282" i="11"/>
  <c r="Q281" i="11"/>
  <c r="P281" i="11"/>
  <c r="N281" i="11"/>
  <c r="O280" i="11"/>
  <c r="J274" i="11"/>
  <c r="L274" i="11" s="1"/>
  <c r="M274" i="11" s="1"/>
  <c r="O272" i="11"/>
  <c r="P271" i="11"/>
  <c r="P272" i="11" s="1"/>
  <c r="Q265" i="11"/>
  <c r="P265" i="11"/>
  <c r="N265" i="11"/>
  <c r="P264" i="11"/>
  <c r="Q264" i="11" s="1"/>
  <c r="N264" i="11"/>
  <c r="Q263" i="11"/>
  <c r="P263" i="11"/>
  <c r="N263" i="11"/>
  <c r="P262" i="11"/>
  <c r="Q262" i="11" s="1"/>
  <c r="N262" i="11"/>
  <c r="Q261" i="11"/>
  <c r="P261" i="11"/>
  <c r="N261" i="11"/>
  <c r="Q260" i="11"/>
  <c r="P260" i="11"/>
  <c r="N260" i="11"/>
  <c r="N259" i="11"/>
  <c r="O258" i="11"/>
  <c r="R260" i="11" s="1"/>
  <c r="M252" i="11"/>
  <c r="K252" i="11"/>
  <c r="J252" i="11"/>
  <c r="L252" i="11" s="1"/>
  <c r="O250" i="11"/>
  <c r="P249" i="11"/>
  <c r="P250" i="11" s="1"/>
  <c r="Q244" i="11"/>
  <c r="P244" i="11"/>
  <c r="Q243" i="11"/>
  <c r="P243" i="11"/>
  <c r="N243" i="11"/>
  <c r="Q242" i="11"/>
  <c r="P242" i="11"/>
  <c r="N242" i="11"/>
  <c r="Q241" i="11"/>
  <c r="P241" i="11"/>
  <c r="N241" i="11"/>
  <c r="Q240" i="11"/>
  <c r="P240" i="11"/>
  <c r="N240" i="11"/>
  <c r="Q239" i="11"/>
  <c r="P239" i="11"/>
  <c r="N239" i="11"/>
  <c r="Q238" i="11"/>
  <c r="P238" i="11"/>
  <c r="N238" i="11"/>
  <c r="Q237" i="11"/>
  <c r="P237" i="11"/>
  <c r="N237" i="11"/>
  <c r="O236" i="11"/>
  <c r="K230" i="11"/>
  <c r="J230" i="11"/>
  <c r="L230" i="11" s="1"/>
  <c r="M230" i="11" s="1"/>
  <c r="O228" i="11"/>
  <c r="P227" i="11"/>
  <c r="P228" i="11" s="1"/>
  <c r="P220" i="11"/>
  <c r="Q220" i="11" s="1"/>
  <c r="N220" i="11"/>
  <c r="Q219" i="11"/>
  <c r="P219" i="11"/>
  <c r="N219" i="11"/>
  <c r="P218" i="11"/>
  <c r="Q218" i="11" s="1"/>
  <c r="N218" i="11"/>
  <c r="Q217" i="11"/>
  <c r="P217" i="11"/>
  <c r="N217" i="11"/>
  <c r="P216" i="11"/>
  <c r="Q216" i="11" s="1"/>
  <c r="N216" i="11"/>
  <c r="R215" i="11"/>
  <c r="P215" i="11"/>
  <c r="Q215" i="11" s="1"/>
  <c r="N215" i="11"/>
  <c r="P214" i="11"/>
  <c r="Q214" i="11" s="1"/>
  <c r="N214" i="11"/>
  <c r="O213" i="11"/>
  <c r="M207" i="11"/>
  <c r="K207" i="11"/>
  <c r="J207" i="11"/>
  <c r="L207" i="11" s="1"/>
  <c r="P205" i="11"/>
  <c r="O205" i="11"/>
  <c r="P204" i="11"/>
  <c r="Q198" i="11"/>
  <c r="P198" i="11"/>
  <c r="Q197" i="11"/>
  <c r="P197" i="11"/>
  <c r="N197" i="11"/>
  <c r="Q196" i="11"/>
  <c r="P196" i="11"/>
  <c r="N196" i="11"/>
  <c r="Q195" i="11"/>
  <c r="P195" i="11"/>
  <c r="N195" i="11"/>
  <c r="Q194" i="11"/>
  <c r="P194" i="11"/>
  <c r="N194" i="11"/>
  <c r="Q193" i="11"/>
  <c r="P193" i="11"/>
  <c r="N193" i="11"/>
  <c r="Q192" i="11"/>
  <c r="P192" i="11"/>
  <c r="N192" i="11"/>
  <c r="Q191" i="11"/>
  <c r="P191" i="11"/>
  <c r="N191" i="11"/>
  <c r="O190" i="11"/>
  <c r="R192" i="11" s="1"/>
  <c r="K184" i="11"/>
  <c r="J184" i="11"/>
  <c r="L184" i="11" s="1"/>
  <c r="O182" i="11"/>
  <c r="P181" i="11"/>
  <c r="P182" i="11" s="1"/>
  <c r="P174" i="11"/>
  <c r="Q174" i="11" s="1"/>
  <c r="N174" i="11"/>
  <c r="Q173" i="11"/>
  <c r="P173" i="11"/>
  <c r="N173" i="11"/>
  <c r="P172" i="11"/>
  <c r="Q172" i="11" s="1"/>
  <c r="N172" i="11"/>
  <c r="P171" i="11"/>
  <c r="Q171" i="11" s="1"/>
  <c r="N171" i="11"/>
  <c r="P170" i="11"/>
  <c r="Q170" i="11" s="1"/>
  <c r="N170" i="11"/>
  <c r="R169" i="11"/>
  <c r="P169" i="11"/>
  <c r="Q169" i="11" s="1"/>
  <c r="N169" i="11"/>
  <c r="P168" i="11"/>
  <c r="Q168" i="11" s="1"/>
  <c r="N168" i="11"/>
  <c r="O167" i="11"/>
  <c r="K161" i="11"/>
  <c r="J161" i="11"/>
  <c r="L161" i="11" s="1"/>
  <c r="P159" i="11"/>
  <c r="O159" i="11"/>
  <c r="P158" i="11"/>
  <c r="P151" i="11"/>
  <c r="Q151" i="11" s="1"/>
  <c r="N151" i="11"/>
  <c r="P150" i="11"/>
  <c r="Q150" i="11" s="1"/>
  <c r="N150" i="11"/>
  <c r="P149" i="11"/>
  <c r="Q149" i="11" s="1"/>
  <c r="N149" i="11"/>
  <c r="Q148" i="11"/>
  <c r="P148" i="11"/>
  <c r="N148" i="11"/>
  <c r="Q147" i="11"/>
  <c r="P147" i="11"/>
  <c r="N147" i="11"/>
  <c r="P146" i="11"/>
  <c r="Q146" i="11" s="1"/>
  <c r="N146" i="11"/>
  <c r="Q145" i="11"/>
  <c r="P145" i="11"/>
  <c r="N145" i="11"/>
  <c r="O144" i="11"/>
  <c r="R146" i="11" s="1"/>
  <c r="K138" i="11"/>
  <c r="J138" i="11"/>
  <c r="L138" i="11" s="1"/>
  <c r="M138" i="11" s="1"/>
  <c r="O136" i="11"/>
  <c r="P135" i="11"/>
  <c r="P136" i="11" s="1"/>
  <c r="P129" i="11"/>
  <c r="Q129" i="11" s="1"/>
  <c r="P128" i="11"/>
  <c r="Q128" i="11" s="1"/>
  <c r="N128" i="11"/>
  <c r="Q127" i="11"/>
  <c r="P127" i="11"/>
  <c r="N127" i="11"/>
  <c r="P126" i="11"/>
  <c r="Q126" i="11" s="1"/>
  <c r="N126" i="11"/>
  <c r="Q125" i="11"/>
  <c r="P125" i="11"/>
  <c r="N125" i="11"/>
  <c r="P124" i="11"/>
  <c r="Q124" i="11" s="1"/>
  <c r="N124" i="11"/>
  <c r="P123" i="11"/>
  <c r="Q123" i="11" s="1"/>
  <c r="N123" i="11"/>
  <c r="N122" i="11"/>
  <c r="O121" i="11"/>
  <c r="P122" i="11" s="1"/>
  <c r="Q122" i="11" s="1"/>
  <c r="L115" i="11"/>
  <c r="K115" i="11"/>
  <c r="M115" i="11" s="1"/>
  <c r="J115" i="11"/>
  <c r="O113" i="11"/>
  <c r="P112" i="11"/>
  <c r="P113" i="11" s="1"/>
  <c r="P105" i="11"/>
  <c r="Q105" i="11" s="1"/>
  <c r="N105" i="11"/>
  <c r="Q104" i="11"/>
  <c r="P104" i="11"/>
  <c r="N104" i="11"/>
  <c r="P103" i="11"/>
  <c r="Q103" i="11" s="1"/>
  <c r="N103" i="11"/>
  <c r="P102" i="11"/>
  <c r="Q102" i="11" s="1"/>
  <c r="N102" i="11"/>
  <c r="P101" i="11"/>
  <c r="Q101" i="11" s="1"/>
  <c r="N101" i="11"/>
  <c r="R100" i="11"/>
  <c r="P100" i="11"/>
  <c r="Q100" i="11" s="1"/>
  <c r="N100" i="11"/>
  <c r="N99" i="11"/>
  <c r="O98" i="11"/>
  <c r="P99" i="11" s="1"/>
  <c r="Q99" i="11" s="1"/>
  <c r="K92" i="11"/>
  <c r="J92" i="11"/>
  <c r="L92" i="11" s="1"/>
  <c r="M92" i="11" s="1"/>
  <c r="O90" i="11"/>
  <c r="P89" i="11"/>
  <c r="P90" i="11" s="1"/>
  <c r="N82" i="11"/>
  <c r="Q81" i="11"/>
  <c r="P81" i="11"/>
  <c r="N81" i="11"/>
  <c r="P80" i="11"/>
  <c r="Q80" i="11" s="1"/>
  <c r="N80" i="11"/>
  <c r="Q79" i="11"/>
  <c r="P79" i="11"/>
  <c r="N79" i="11"/>
  <c r="P78" i="11"/>
  <c r="Q78" i="11" s="1"/>
  <c r="N78" i="11"/>
  <c r="R77" i="11"/>
  <c r="Q77" i="11"/>
  <c r="P77" i="11"/>
  <c r="N77" i="11"/>
  <c r="N76" i="11"/>
  <c r="O75" i="11"/>
  <c r="P76" i="11" s="1"/>
  <c r="Q76" i="11" s="1"/>
  <c r="K69" i="11"/>
  <c r="J69" i="11"/>
  <c r="L69" i="11" s="1"/>
  <c r="M69" i="11" s="1"/>
  <c r="P67" i="11"/>
  <c r="O67" i="11"/>
  <c r="P66" i="11"/>
  <c r="P59" i="11"/>
  <c r="Q59" i="11" s="1"/>
  <c r="N59" i="11"/>
  <c r="Q58" i="11"/>
  <c r="P58" i="11"/>
  <c r="N58" i="11"/>
  <c r="P57" i="11"/>
  <c r="Q57" i="11" s="1"/>
  <c r="N57" i="11"/>
  <c r="Q56" i="11"/>
  <c r="P56" i="11"/>
  <c r="N56" i="11"/>
  <c r="P55" i="11"/>
  <c r="Q55" i="11" s="1"/>
  <c r="N55" i="11"/>
  <c r="P54" i="11"/>
  <c r="Q54" i="11" s="1"/>
  <c r="N54" i="11"/>
  <c r="N53" i="11"/>
  <c r="O52" i="11"/>
  <c r="R54" i="11" s="1"/>
  <c r="K46" i="11"/>
  <c r="J46" i="11"/>
  <c r="L46" i="11" s="1"/>
  <c r="M46" i="11" s="1"/>
  <c r="O44" i="11"/>
  <c r="P43" i="11"/>
  <c r="P44" i="11" s="1"/>
  <c r="P36" i="11"/>
  <c r="Q36" i="11" s="1"/>
  <c r="N36" i="11"/>
  <c r="Q35" i="11"/>
  <c r="P35" i="11"/>
  <c r="N35" i="11"/>
  <c r="P34" i="11"/>
  <c r="Q34" i="11" s="1"/>
  <c r="N34" i="11"/>
  <c r="P33" i="11"/>
  <c r="Q33" i="11" s="1"/>
  <c r="N33" i="11"/>
  <c r="P32" i="11"/>
  <c r="Q32" i="11" s="1"/>
  <c r="N32" i="11"/>
  <c r="R31" i="11"/>
  <c r="P31" i="11"/>
  <c r="Q31" i="11" s="1"/>
  <c r="N31" i="11"/>
  <c r="P30" i="11"/>
  <c r="Q30" i="11" s="1"/>
  <c r="N30" i="11"/>
  <c r="O29" i="11"/>
  <c r="K23" i="11"/>
  <c r="J23" i="11"/>
  <c r="L23" i="11" s="1"/>
  <c r="M23" i="11" s="1"/>
  <c r="O21" i="11"/>
  <c r="P13" i="11"/>
  <c r="Q13" i="11" s="1"/>
  <c r="N13" i="11"/>
  <c r="P12" i="11"/>
  <c r="Q12" i="11" s="1"/>
  <c r="N12" i="11"/>
  <c r="P11" i="11"/>
  <c r="Q11" i="11" s="1"/>
  <c r="N11" i="11"/>
  <c r="Q10" i="11"/>
  <c r="P10" i="11"/>
  <c r="N10" i="11"/>
  <c r="P9" i="11"/>
  <c r="Q9" i="11" s="1"/>
  <c r="N9" i="11"/>
  <c r="P8" i="11"/>
  <c r="Q8" i="11" s="1"/>
  <c r="N8" i="11"/>
  <c r="Q7" i="11"/>
  <c r="P7" i="11"/>
  <c r="N7" i="11"/>
  <c r="O6" i="11"/>
  <c r="R8" i="11" s="1"/>
  <c r="P493" i="10"/>
  <c r="Q492" i="10"/>
  <c r="Q493" i="10" s="1"/>
  <c r="R487" i="10"/>
  <c r="R486" i="10"/>
  <c r="Q486" i="10"/>
  <c r="O486" i="10"/>
  <c r="R485" i="10"/>
  <c r="Q485" i="10"/>
  <c r="O485" i="10"/>
  <c r="R484" i="10"/>
  <c r="Q484" i="10"/>
  <c r="O484" i="10"/>
  <c r="R483" i="10"/>
  <c r="Q483" i="10"/>
  <c r="O483" i="10"/>
  <c r="R482" i="10"/>
  <c r="Q482" i="10"/>
  <c r="O482" i="10"/>
  <c r="Q481" i="10"/>
  <c r="R481" i="10" s="1"/>
  <c r="O481" i="10"/>
  <c r="Q480" i="10"/>
  <c r="R480" i="10" s="1"/>
  <c r="O480" i="10"/>
  <c r="Q479" i="10"/>
  <c r="R479" i="10" s="1"/>
  <c r="O479" i="10"/>
  <c r="P478" i="10"/>
  <c r="S480" i="10" s="1"/>
  <c r="P470" i="10"/>
  <c r="Q469" i="10"/>
  <c r="Q470" i="10" s="1"/>
  <c r="R464" i="10"/>
  <c r="R463" i="10"/>
  <c r="Q463" i="10"/>
  <c r="O463" i="10"/>
  <c r="R462" i="10"/>
  <c r="Q462" i="10"/>
  <c r="O462" i="10"/>
  <c r="Q461" i="10"/>
  <c r="R461" i="10" s="1"/>
  <c r="O461" i="10"/>
  <c r="Q460" i="10"/>
  <c r="R460" i="10" s="1"/>
  <c r="O460" i="10"/>
  <c r="R459" i="10"/>
  <c r="Q459" i="10"/>
  <c r="O459" i="10"/>
  <c r="R458" i="10"/>
  <c r="Q458" i="10"/>
  <c r="O458" i="10"/>
  <c r="S457" i="10"/>
  <c r="R457" i="10"/>
  <c r="Q457" i="10"/>
  <c r="O457" i="10"/>
  <c r="O456" i="10"/>
  <c r="P455" i="10"/>
  <c r="Q456" i="10" s="1"/>
  <c r="R456" i="10" s="1"/>
  <c r="Q446" i="10"/>
  <c r="Q447" i="10" s="1"/>
  <c r="R441" i="10"/>
  <c r="O440" i="10"/>
  <c r="R439" i="10"/>
  <c r="Q439" i="10"/>
  <c r="O439" i="10"/>
  <c r="Q438" i="10"/>
  <c r="R438" i="10" s="1"/>
  <c r="O438" i="10"/>
  <c r="R437" i="10"/>
  <c r="Q437" i="10"/>
  <c r="O437" i="10"/>
  <c r="R436" i="10"/>
  <c r="Q436" i="10"/>
  <c r="O436" i="10"/>
  <c r="Q435" i="10"/>
  <c r="R435" i="10" s="1"/>
  <c r="O435" i="10"/>
  <c r="S434" i="10"/>
  <c r="Q434" i="10"/>
  <c r="R434" i="10" s="1"/>
  <c r="O434" i="10"/>
  <c r="Q433" i="10"/>
  <c r="R433" i="10" s="1"/>
  <c r="O433" i="10"/>
  <c r="P432" i="10"/>
  <c r="Q423" i="10"/>
  <c r="Q424" i="10" s="1"/>
  <c r="O417" i="10"/>
  <c r="Q416" i="10"/>
  <c r="R416" i="10" s="1"/>
  <c r="O416" i="10"/>
  <c r="R415" i="10"/>
  <c r="Q415" i="10"/>
  <c r="O415" i="10"/>
  <c r="Q414" i="10"/>
  <c r="R414" i="10" s="1"/>
  <c r="O414" i="10"/>
  <c r="Q413" i="10"/>
  <c r="R413" i="10" s="1"/>
  <c r="O413" i="10"/>
  <c r="Q412" i="10"/>
  <c r="R412" i="10" s="1"/>
  <c r="O412" i="10"/>
  <c r="S411" i="10"/>
  <c r="Q411" i="10"/>
  <c r="R411" i="10" s="1"/>
  <c r="O411" i="10"/>
  <c r="R410" i="10"/>
  <c r="Q410" i="10"/>
  <c r="O410" i="10"/>
  <c r="P409" i="10"/>
  <c r="L403" i="10"/>
  <c r="K403" i="10"/>
  <c r="M403" i="10" s="1"/>
  <c r="N403" i="10" s="1"/>
  <c r="Q401" i="10"/>
  <c r="R394" i="10"/>
  <c r="Q394" i="10"/>
  <c r="O394" i="10"/>
  <c r="Q393" i="10"/>
  <c r="R393" i="10" s="1"/>
  <c r="O393" i="10"/>
  <c r="R392" i="10"/>
  <c r="Q392" i="10"/>
  <c r="O392" i="10"/>
  <c r="Q391" i="10"/>
  <c r="R391" i="10" s="1"/>
  <c r="O391" i="10"/>
  <c r="R390" i="10"/>
  <c r="Q390" i="10"/>
  <c r="O390" i="10"/>
  <c r="Q389" i="10"/>
  <c r="R389" i="10" s="1"/>
  <c r="O389" i="10"/>
  <c r="S388" i="10"/>
  <c r="Q388" i="10"/>
  <c r="R388" i="10" s="1"/>
  <c r="O388" i="10"/>
  <c r="R387" i="10"/>
  <c r="Q387" i="10"/>
  <c r="O387" i="10"/>
  <c r="P386" i="10"/>
  <c r="L380" i="10"/>
  <c r="K380" i="10"/>
  <c r="M380" i="10" s="1"/>
  <c r="N380" i="10" s="1"/>
  <c r="P378" i="10"/>
  <c r="Q378" i="10"/>
  <c r="R372" i="10"/>
  <c r="O371" i="10"/>
  <c r="Q370" i="10"/>
  <c r="R370" i="10" s="1"/>
  <c r="O370" i="10"/>
  <c r="Q369" i="10"/>
  <c r="R369" i="10" s="1"/>
  <c r="O369" i="10"/>
  <c r="Q368" i="10"/>
  <c r="R368" i="10" s="1"/>
  <c r="O368" i="10"/>
  <c r="R367" i="10"/>
  <c r="Q367" i="10"/>
  <c r="O367" i="10"/>
  <c r="Q366" i="10"/>
  <c r="R366" i="10" s="1"/>
  <c r="O366" i="10"/>
  <c r="Q365" i="10"/>
  <c r="R365" i="10" s="1"/>
  <c r="O365" i="10"/>
  <c r="R364" i="10"/>
  <c r="Q364" i="10"/>
  <c r="O364" i="10"/>
  <c r="P363" i="10"/>
  <c r="S365" i="10" s="1"/>
  <c r="M357" i="10"/>
  <c r="L357" i="10"/>
  <c r="K357" i="10"/>
  <c r="P355" i="10"/>
  <c r="Q354" i="10"/>
  <c r="Q355" i="10" s="1"/>
  <c r="O348" i="10"/>
  <c r="R347" i="10"/>
  <c r="Q347" i="10"/>
  <c r="O347" i="10"/>
  <c r="Q346" i="10"/>
  <c r="R346" i="10" s="1"/>
  <c r="O346" i="10"/>
  <c r="R345" i="10"/>
  <c r="Q345" i="10"/>
  <c r="O345" i="10"/>
  <c r="Q344" i="10"/>
  <c r="R344" i="10" s="1"/>
  <c r="O344" i="10"/>
  <c r="R343" i="10"/>
  <c r="Q343" i="10"/>
  <c r="O343" i="10"/>
  <c r="R342" i="10"/>
  <c r="Q342" i="10"/>
  <c r="O342" i="10"/>
  <c r="O341" i="10"/>
  <c r="P340" i="10"/>
  <c r="Q341" i="10" s="1"/>
  <c r="R341" i="10" s="1"/>
  <c r="L334" i="10"/>
  <c r="K334" i="10"/>
  <c r="M334" i="10" s="1"/>
  <c r="P332" i="10"/>
  <c r="Q331" i="10"/>
  <c r="Q332" i="10" s="1"/>
  <c r="O325" i="10"/>
  <c r="R324" i="10"/>
  <c r="Q324" i="10"/>
  <c r="O324" i="10"/>
  <c r="Q323" i="10"/>
  <c r="R323" i="10" s="1"/>
  <c r="O323" i="10"/>
  <c r="Q322" i="10"/>
  <c r="R322" i="10" s="1"/>
  <c r="O322" i="10"/>
  <c r="R321" i="10"/>
  <c r="Q321" i="10"/>
  <c r="O321" i="10"/>
  <c r="R320" i="10"/>
  <c r="Q320" i="10"/>
  <c r="O320" i="10"/>
  <c r="Q319" i="10"/>
  <c r="R319" i="10" s="1"/>
  <c r="O319" i="10"/>
  <c r="O318" i="10"/>
  <c r="P317" i="10"/>
  <c r="S319" i="10" s="1"/>
  <c r="N311" i="10"/>
  <c r="M311" i="10"/>
  <c r="L311" i="10"/>
  <c r="K311" i="10"/>
  <c r="P309" i="10"/>
  <c r="Q308" i="10"/>
  <c r="Q309" i="10" s="1"/>
  <c r="Q302" i="10"/>
  <c r="R302" i="10" s="1"/>
  <c r="O302" i="10"/>
  <c r="R301" i="10"/>
  <c r="Q301" i="10"/>
  <c r="O301" i="10"/>
  <c r="Q300" i="10"/>
  <c r="R300" i="10" s="1"/>
  <c r="O300" i="10"/>
  <c r="Q299" i="10"/>
  <c r="R299" i="10" s="1"/>
  <c r="O299" i="10"/>
  <c r="Q298" i="10"/>
  <c r="R298" i="10" s="1"/>
  <c r="O298" i="10"/>
  <c r="R297" i="10"/>
  <c r="Q297" i="10"/>
  <c r="O297" i="10"/>
  <c r="Q296" i="10"/>
  <c r="R296" i="10" s="1"/>
  <c r="O296" i="10"/>
  <c r="O295" i="10"/>
  <c r="P294" i="10"/>
  <c r="M288" i="10"/>
  <c r="N288" i="10" s="1"/>
  <c r="L288" i="10"/>
  <c r="K288" i="10"/>
  <c r="Q285" i="10" s="1"/>
  <c r="Q286" i="10" s="1"/>
  <c r="P286" i="10"/>
  <c r="Q279" i="10"/>
  <c r="R279" i="10" s="1"/>
  <c r="O279" i="10"/>
  <c r="Q278" i="10"/>
  <c r="R278" i="10" s="1"/>
  <c r="O278" i="10"/>
  <c r="R277" i="10"/>
  <c r="Q277" i="10"/>
  <c r="O277" i="10"/>
  <c r="Q276" i="10"/>
  <c r="R276" i="10" s="1"/>
  <c r="O276" i="10"/>
  <c r="Q275" i="10"/>
  <c r="R275" i="10" s="1"/>
  <c r="O275" i="10"/>
  <c r="Q274" i="10"/>
  <c r="R274" i="10" s="1"/>
  <c r="O274" i="10"/>
  <c r="S273" i="10"/>
  <c r="Q273" i="10"/>
  <c r="R273" i="10" s="1"/>
  <c r="O273" i="10"/>
  <c r="O272" i="10"/>
  <c r="P271" i="10"/>
  <c r="Q272" i="10" s="1"/>
  <c r="R272" i="10" s="1"/>
  <c r="L265" i="10"/>
  <c r="K265" i="10"/>
  <c r="M265" i="10" s="1"/>
  <c r="Q263" i="10"/>
  <c r="P263" i="10"/>
  <c r="Q262" i="10"/>
  <c r="Q257" i="10"/>
  <c r="R257" i="10" s="1"/>
  <c r="R256" i="10"/>
  <c r="Q256" i="10"/>
  <c r="O256" i="10"/>
  <c r="R255" i="10"/>
  <c r="Q255" i="10"/>
  <c r="O255" i="10"/>
  <c r="Q254" i="10"/>
  <c r="R254" i="10" s="1"/>
  <c r="O254" i="10"/>
  <c r="R253" i="10"/>
  <c r="Q253" i="10"/>
  <c r="O253" i="10"/>
  <c r="R252" i="10"/>
  <c r="Q252" i="10"/>
  <c r="O252" i="10"/>
  <c r="R251" i="10"/>
  <c r="Q251" i="10"/>
  <c r="O251" i="10"/>
  <c r="S250" i="10"/>
  <c r="R250" i="10"/>
  <c r="Q250" i="10"/>
  <c r="O250" i="10"/>
  <c r="Q249" i="10"/>
  <c r="R249" i="10" s="1"/>
  <c r="O249" i="10"/>
  <c r="P248" i="10"/>
  <c r="L242" i="10"/>
  <c r="K242" i="10"/>
  <c r="M242" i="10" s="1"/>
  <c r="P240" i="10"/>
  <c r="Q239" i="10"/>
  <c r="Q240" i="10" s="1"/>
  <c r="R233" i="10"/>
  <c r="Q233" i="10"/>
  <c r="O233" i="10"/>
  <c r="R232" i="10"/>
  <c r="Q232" i="10"/>
  <c r="O232" i="10"/>
  <c r="R231" i="10"/>
  <c r="Q231" i="10"/>
  <c r="O231" i="10"/>
  <c r="Q230" i="10"/>
  <c r="R230" i="10" s="1"/>
  <c r="O230" i="10"/>
  <c r="R229" i="10"/>
  <c r="Q229" i="10"/>
  <c r="O229" i="10"/>
  <c r="R228" i="10"/>
  <c r="Q228" i="10"/>
  <c r="O228" i="10"/>
  <c r="S227" i="10"/>
  <c r="Q227" i="10"/>
  <c r="R227" i="10" s="1"/>
  <c r="O227" i="10"/>
  <c r="R226" i="10"/>
  <c r="Q226" i="10"/>
  <c r="O226" i="10"/>
  <c r="P225" i="10"/>
  <c r="L219" i="10"/>
  <c r="K219" i="10"/>
  <c r="M219" i="10" s="1"/>
  <c r="N219" i="10" s="1"/>
  <c r="P217" i="10"/>
  <c r="Q216" i="10"/>
  <c r="Q217" i="10" s="1"/>
  <c r="R211" i="10"/>
  <c r="R210" i="10"/>
  <c r="Q210" i="10"/>
  <c r="O210" i="10"/>
  <c r="Q209" i="10"/>
  <c r="R209" i="10" s="1"/>
  <c r="O209" i="10"/>
  <c r="Q208" i="10"/>
  <c r="R208" i="10" s="1"/>
  <c r="O208" i="10"/>
  <c r="Q207" i="10"/>
  <c r="R207" i="10" s="1"/>
  <c r="O207" i="10"/>
  <c r="R206" i="10"/>
  <c r="Q206" i="10"/>
  <c r="O206" i="10"/>
  <c r="Q205" i="10"/>
  <c r="R205" i="10" s="1"/>
  <c r="O205" i="10"/>
  <c r="Q204" i="10"/>
  <c r="R204" i="10" s="1"/>
  <c r="O204" i="10"/>
  <c r="O203" i="10"/>
  <c r="P202" i="10"/>
  <c r="S204" i="10" s="1"/>
  <c r="L195" i="10"/>
  <c r="K195" i="10"/>
  <c r="M195" i="10" s="1"/>
  <c r="N195" i="10" s="1"/>
  <c r="U192" i="10"/>
  <c r="V191" i="10"/>
  <c r="V192" i="10" s="1"/>
  <c r="Q189" i="10"/>
  <c r="R189" i="10" s="1"/>
  <c r="O189" i="10"/>
  <c r="R188" i="10"/>
  <c r="Q188" i="10"/>
  <c r="O188" i="10"/>
  <c r="Q187" i="10"/>
  <c r="R187" i="10" s="1"/>
  <c r="O187" i="10"/>
  <c r="Q186" i="10"/>
  <c r="R186" i="10" s="1"/>
  <c r="O186" i="10"/>
  <c r="Q185" i="10"/>
  <c r="R185" i="10" s="1"/>
  <c r="O185" i="10"/>
  <c r="R184" i="10"/>
  <c r="Q184" i="10"/>
  <c r="O184" i="10"/>
  <c r="Q183" i="10"/>
  <c r="R183" i="10" s="1"/>
  <c r="O183" i="10"/>
  <c r="Q182" i="10"/>
  <c r="R182" i="10" s="1"/>
  <c r="O182" i="10"/>
  <c r="P181" i="10"/>
  <c r="L177" i="10"/>
  <c r="K177" i="10"/>
  <c r="V174" i="10" s="1"/>
  <c r="V175" i="10" s="1"/>
  <c r="U175" i="10"/>
  <c r="Q171" i="10"/>
  <c r="R171" i="10" s="1"/>
  <c r="O171" i="10"/>
  <c r="R170" i="10"/>
  <c r="Q170" i="10"/>
  <c r="O170" i="10"/>
  <c r="Q169" i="10"/>
  <c r="R169" i="10" s="1"/>
  <c r="O169" i="10"/>
  <c r="R168" i="10"/>
  <c r="Q168" i="10"/>
  <c r="O168" i="10"/>
  <c r="Q167" i="10"/>
  <c r="R167" i="10" s="1"/>
  <c r="O167" i="10"/>
  <c r="R166" i="10"/>
  <c r="Q166" i="10"/>
  <c r="O166" i="10"/>
  <c r="Q165" i="10"/>
  <c r="R165" i="10" s="1"/>
  <c r="O165" i="10"/>
  <c r="R164" i="10"/>
  <c r="Q164" i="10"/>
  <c r="O164" i="10"/>
  <c r="P163" i="10"/>
  <c r="AE161" i="10"/>
  <c r="AD161" i="10"/>
  <c r="AA161" i="10"/>
  <c r="Y161" i="10"/>
  <c r="L158" i="10"/>
  <c r="K158" i="10"/>
  <c r="M158" i="10" s="1"/>
  <c r="N158" i="10" s="1"/>
  <c r="U155" i="10"/>
  <c r="R150" i="10"/>
  <c r="Q150" i="10"/>
  <c r="O150" i="10"/>
  <c r="Q149" i="10"/>
  <c r="R149" i="10" s="1"/>
  <c r="O149" i="10"/>
  <c r="Q148" i="10"/>
  <c r="R148" i="10" s="1"/>
  <c r="O148" i="10"/>
  <c r="Q147" i="10"/>
  <c r="R147" i="10" s="1"/>
  <c r="O147" i="10"/>
  <c r="R146" i="10"/>
  <c r="Q146" i="10"/>
  <c r="O146" i="10"/>
  <c r="Q145" i="10"/>
  <c r="R145" i="10" s="1"/>
  <c r="O145" i="10"/>
  <c r="Q144" i="10"/>
  <c r="R144" i="10" s="1"/>
  <c r="O144" i="10"/>
  <c r="Q143" i="10"/>
  <c r="R143" i="10" s="1"/>
  <c r="O143" i="10"/>
  <c r="P142" i="10"/>
  <c r="AC161" i="10" s="1"/>
  <c r="M138" i="10"/>
  <c r="N138" i="10" s="1"/>
  <c r="L138" i="10"/>
  <c r="K138" i="10"/>
  <c r="V130" i="10" s="1"/>
  <c r="V131" i="10" s="1"/>
  <c r="U131" i="10"/>
  <c r="R130" i="10"/>
  <c r="Q130" i="10"/>
  <c r="O130" i="10"/>
  <c r="Q129" i="10"/>
  <c r="R129" i="10" s="1"/>
  <c r="O129" i="10"/>
  <c r="R128" i="10"/>
  <c r="Q128" i="10"/>
  <c r="O128" i="10"/>
  <c r="Q127" i="10"/>
  <c r="R127" i="10" s="1"/>
  <c r="O127" i="10"/>
  <c r="R126" i="10"/>
  <c r="Q126" i="10"/>
  <c r="O126" i="10"/>
  <c r="Q125" i="10"/>
  <c r="R125" i="10" s="1"/>
  <c r="O125" i="10"/>
  <c r="Q124" i="10"/>
  <c r="R124" i="10" s="1"/>
  <c r="O124" i="10"/>
  <c r="R123" i="10"/>
  <c r="Q123" i="10"/>
  <c r="O123" i="10"/>
  <c r="P122" i="10"/>
  <c r="AB161" i="10" s="1"/>
  <c r="L118" i="10"/>
  <c r="K118" i="10"/>
  <c r="M118" i="10" s="1"/>
  <c r="N118" i="10" s="1"/>
  <c r="U113" i="10"/>
  <c r="V112" i="10"/>
  <c r="V113" i="10" s="1"/>
  <c r="Q112" i="10"/>
  <c r="R112" i="10" s="1"/>
  <c r="O112" i="10"/>
  <c r="R111" i="10"/>
  <c r="Q111" i="10"/>
  <c r="O111" i="10"/>
  <c r="Q110" i="10"/>
  <c r="R110" i="10" s="1"/>
  <c r="O110" i="10"/>
  <c r="R109" i="10"/>
  <c r="Q109" i="10"/>
  <c r="O109" i="10"/>
  <c r="Q108" i="10"/>
  <c r="R108" i="10" s="1"/>
  <c r="O108" i="10"/>
  <c r="R107" i="10"/>
  <c r="Q107" i="10"/>
  <c r="O107" i="10"/>
  <c r="Q106" i="10"/>
  <c r="R106" i="10" s="1"/>
  <c r="O106" i="10"/>
  <c r="R105" i="10"/>
  <c r="Q105" i="10"/>
  <c r="O105" i="10"/>
  <c r="P104" i="10"/>
  <c r="L100" i="10"/>
  <c r="K100" i="10"/>
  <c r="M100" i="10" s="1"/>
  <c r="N100" i="10" s="1"/>
  <c r="U96" i="10"/>
  <c r="V95" i="10"/>
  <c r="V96" i="10" s="1"/>
  <c r="Q95" i="10"/>
  <c r="R95" i="10" s="1"/>
  <c r="O95" i="10"/>
  <c r="R94" i="10"/>
  <c r="Q94" i="10"/>
  <c r="O94" i="10"/>
  <c r="Q93" i="10"/>
  <c r="R93" i="10" s="1"/>
  <c r="O93" i="10"/>
  <c r="Q92" i="10"/>
  <c r="R92" i="10" s="1"/>
  <c r="O92" i="10"/>
  <c r="Q91" i="10"/>
  <c r="R91" i="10" s="1"/>
  <c r="O91" i="10"/>
  <c r="R90" i="10"/>
  <c r="Q90" i="10"/>
  <c r="O90" i="10"/>
  <c r="Q89" i="10"/>
  <c r="R89" i="10" s="1"/>
  <c r="O89" i="10"/>
  <c r="O88" i="10"/>
  <c r="P87" i="10"/>
  <c r="Q88" i="10" s="1"/>
  <c r="R88" i="10" s="1"/>
  <c r="M83" i="10"/>
  <c r="L83" i="10"/>
  <c r="N83" i="10" s="1"/>
  <c r="K83" i="10"/>
  <c r="R78" i="10"/>
  <c r="Q78" i="10"/>
  <c r="O78" i="10"/>
  <c r="Q77" i="10"/>
  <c r="R77" i="10" s="1"/>
  <c r="O77" i="10"/>
  <c r="Q76" i="10"/>
  <c r="R76" i="10" s="1"/>
  <c r="O76" i="10"/>
  <c r="Q75" i="10"/>
  <c r="R75" i="10" s="1"/>
  <c r="O75" i="10"/>
  <c r="R74" i="10"/>
  <c r="Q74" i="10"/>
  <c r="O74" i="10"/>
  <c r="Q73" i="10"/>
  <c r="R73" i="10" s="1"/>
  <c r="O73" i="10"/>
  <c r="Q72" i="10"/>
  <c r="R72" i="10" s="1"/>
  <c r="O72" i="10"/>
  <c r="O71" i="10"/>
  <c r="P70" i="10"/>
  <c r="Q71" i="10" s="1"/>
  <c r="R71" i="10" s="1"/>
  <c r="N66" i="10"/>
  <c r="M66" i="10"/>
  <c r="L66" i="10"/>
  <c r="K66" i="10"/>
  <c r="R63" i="10"/>
  <c r="Q63" i="10"/>
  <c r="O63" i="10"/>
  <c r="Q62" i="10"/>
  <c r="R62" i="10" s="1"/>
  <c r="O62" i="10"/>
  <c r="Q61" i="10"/>
  <c r="R61" i="10" s="1"/>
  <c r="O61" i="10"/>
  <c r="Q60" i="10"/>
  <c r="R60" i="10" s="1"/>
  <c r="O60" i="10"/>
  <c r="R59" i="10"/>
  <c r="Q59" i="10"/>
  <c r="O59" i="10"/>
  <c r="Q58" i="10"/>
  <c r="R58" i="10" s="1"/>
  <c r="O58" i="10"/>
  <c r="Q57" i="10"/>
  <c r="R57" i="10" s="1"/>
  <c r="O57" i="10"/>
  <c r="Q56" i="10"/>
  <c r="O56" i="10"/>
  <c r="P55" i="10"/>
  <c r="X161" i="10" s="1"/>
  <c r="M51" i="10"/>
  <c r="N51" i="10" s="1"/>
  <c r="L51" i="10"/>
  <c r="K51" i="10"/>
  <c r="Q46" i="10"/>
  <c r="R46" i="10" s="1"/>
  <c r="O46" i="10"/>
  <c r="R45" i="10"/>
  <c r="Q45" i="10"/>
  <c r="O45" i="10"/>
  <c r="Q44" i="10"/>
  <c r="R44" i="10" s="1"/>
  <c r="O44" i="10"/>
  <c r="R43" i="10"/>
  <c r="Q43" i="10"/>
  <c r="O43" i="10"/>
  <c r="Q42" i="10"/>
  <c r="R42" i="10" s="1"/>
  <c r="O42" i="10"/>
  <c r="R41" i="10"/>
  <c r="Q41" i="10"/>
  <c r="O41" i="10"/>
  <c r="Q40" i="10"/>
  <c r="R40" i="10" s="1"/>
  <c r="O40" i="10"/>
  <c r="O39" i="10"/>
  <c r="P38" i="10"/>
  <c r="Q39" i="10" s="1"/>
  <c r="L33" i="10"/>
  <c r="K33" i="10"/>
  <c r="M33" i="10" s="1"/>
  <c r="N33" i="10" s="1"/>
  <c r="R27" i="10"/>
  <c r="Q27" i="10"/>
  <c r="O27" i="10"/>
  <c r="Q26" i="10"/>
  <c r="R26" i="10" s="1"/>
  <c r="O26" i="10"/>
  <c r="Q25" i="10"/>
  <c r="R25" i="10" s="1"/>
  <c r="O25" i="10"/>
  <c r="Q24" i="10"/>
  <c r="R24" i="10" s="1"/>
  <c r="O24" i="10"/>
  <c r="R23" i="10"/>
  <c r="Q23" i="10"/>
  <c r="O23" i="10"/>
  <c r="Q22" i="10"/>
  <c r="R22" i="10" s="1"/>
  <c r="O22" i="10"/>
  <c r="R21" i="10"/>
  <c r="V123" i="10" s="1"/>
  <c r="Q21" i="10"/>
  <c r="V67" i="10" s="1"/>
  <c r="O21" i="10"/>
  <c r="Q20" i="10"/>
  <c r="O20" i="10"/>
  <c r="P19" i="10"/>
  <c r="V161" i="10" s="1"/>
  <c r="M15" i="10"/>
  <c r="N15" i="10" s="1"/>
  <c r="L15" i="10"/>
  <c r="K15" i="10"/>
  <c r="Q12" i="10"/>
  <c r="R12" i="10" s="1"/>
  <c r="O12" i="10"/>
  <c r="Q11" i="10"/>
  <c r="R11" i="10" s="1"/>
  <c r="O11" i="10"/>
  <c r="Q10" i="10"/>
  <c r="R10" i="10" s="1"/>
  <c r="O10" i="10"/>
  <c r="R9" i="10"/>
  <c r="Q9" i="10"/>
  <c r="O9" i="10"/>
  <c r="Q8" i="10"/>
  <c r="R8" i="10" s="1"/>
  <c r="O8" i="10"/>
  <c r="Q7" i="10"/>
  <c r="O7" i="10"/>
  <c r="U7" i="10" s="1"/>
  <c r="V6" i="10"/>
  <c r="R6" i="10"/>
  <c r="U123" i="10" s="1"/>
  <c r="Q6" i="10"/>
  <c r="U67" i="10" s="1"/>
  <c r="O6" i="10"/>
  <c r="U6" i="10" s="1"/>
  <c r="X5" i="10"/>
  <c r="W5" i="10"/>
  <c r="V5" i="10"/>
  <c r="O5" i="10"/>
  <c r="U5" i="10" s="1"/>
  <c r="P4" i="10"/>
  <c r="U161" i="10" s="1"/>
  <c r="P504" i="9"/>
  <c r="Q503" i="9"/>
  <c r="Q504" i="9" s="1"/>
  <c r="R498" i="9"/>
  <c r="Q498" i="9"/>
  <c r="R497" i="9"/>
  <c r="Q497" i="9"/>
  <c r="R496" i="9"/>
  <c r="Q496" i="9"/>
  <c r="O496" i="9"/>
  <c r="R495" i="9"/>
  <c r="Q495" i="9"/>
  <c r="O495" i="9"/>
  <c r="R494" i="9"/>
  <c r="Q494" i="9"/>
  <c r="O494" i="9"/>
  <c r="R493" i="9"/>
  <c r="Q493" i="9"/>
  <c r="O493" i="9"/>
  <c r="Q492" i="9"/>
  <c r="R492" i="9" s="1"/>
  <c r="O492" i="9"/>
  <c r="R491" i="9"/>
  <c r="Q491" i="9"/>
  <c r="O491" i="9"/>
  <c r="R490" i="9"/>
  <c r="Q490" i="9"/>
  <c r="O490" i="9"/>
  <c r="P489" i="9"/>
  <c r="S491" i="9" s="1"/>
  <c r="P481" i="9"/>
  <c r="Q480" i="9"/>
  <c r="Q481" i="9" s="1"/>
  <c r="R475" i="9"/>
  <c r="Q475" i="9"/>
  <c r="R474" i="9"/>
  <c r="Q474" i="9"/>
  <c r="R473" i="9"/>
  <c r="Q473" i="9"/>
  <c r="O473" i="9"/>
  <c r="Q472" i="9"/>
  <c r="R472" i="9" s="1"/>
  <c r="O472" i="9"/>
  <c r="Q471" i="9"/>
  <c r="R471" i="9" s="1"/>
  <c r="O471" i="9"/>
  <c r="Q470" i="9"/>
  <c r="R470" i="9" s="1"/>
  <c r="O470" i="9"/>
  <c r="Q469" i="9"/>
  <c r="R469" i="9" s="1"/>
  <c r="O469" i="9"/>
  <c r="S468" i="9"/>
  <c r="R468" i="9"/>
  <c r="Q468" i="9"/>
  <c r="O468" i="9"/>
  <c r="Q467" i="9"/>
  <c r="R467" i="9" s="1"/>
  <c r="O467" i="9"/>
  <c r="P466" i="9"/>
  <c r="Q458" i="9"/>
  <c r="P458" i="9"/>
  <c r="Q457" i="9"/>
  <c r="R452" i="9"/>
  <c r="Q452" i="9"/>
  <c r="Q450" i="9"/>
  <c r="R450" i="9" s="1"/>
  <c r="O450" i="9"/>
  <c r="Q449" i="9"/>
  <c r="R449" i="9" s="1"/>
  <c r="O449" i="9"/>
  <c r="R448" i="9"/>
  <c r="Q448" i="9"/>
  <c r="O448" i="9"/>
  <c r="Q447" i="9"/>
  <c r="R447" i="9" s="1"/>
  <c r="O447" i="9"/>
  <c r="Q446" i="9"/>
  <c r="R446" i="9" s="1"/>
  <c r="O446" i="9"/>
  <c r="R445" i="9"/>
  <c r="Q445" i="9"/>
  <c r="O445" i="9"/>
  <c r="O444" i="9"/>
  <c r="P443" i="9"/>
  <c r="S445" i="9" s="1"/>
  <c r="P435" i="9"/>
  <c r="Q434" i="9"/>
  <c r="Q435" i="9" s="1"/>
  <c r="Q427" i="9"/>
  <c r="R427" i="9" s="1"/>
  <c r="O427" i="9"/>
  <c r="Q426" i="9"/>
  <c r="R426" i="9" s="1"/>
  <c r="O426" i="9"/>
  <c r="R425" i="9"/>
  <c r="Q425" i="9"/>
  <c r="O425" i="9"/>
  <c r="Q424" i="9"/>
  <c r="R424" i="9" s="1"/>
  <c r="O424" i="9"/>
  <c r="R423" i="9"/>
  <c r="Q423" i="9"/>
  <c r="O423" i="9"/>
  <c r="R422" i="9"/>
  <c r="Q422" i="9"/>
  <c r="O422" i="9"/>
  <c r="Q421" i="9"/>
  <c r="R421" i="9" s="1"/>
  <c r="O421" i="9"/>
  <c r="P420" i="9"/>
  <c r="S422" i="9" s="1"/>
  <c r="M414" i="9"/>
  <c r="L414" i="9"/>
  <c r="P412" i="9"/>
  <c r="Q411" i="9"/>
  <c r="Q412" i="9" s="1"/>
  <c r="R406" i="9"/>
  <c r="Q406" i="9"/>
  <c r="R405" i="9"/>
  <c r="Q405" i="9"/>
  <c r="R404" i="9"/>
  <c r="Q404" i="9"/>
  <c r="O404" i="9"/>
  <c r="R403" i="9"/>
  <c r="Q403" i="9"/>
  <c r="O403" i="9"/>
  <c r="R402" i="9"/>
  <c r="Q402" i="9"/>
  <c r="O402" i="9"/>
  <c r="Q401" i="9"/>
  <c r="R401" i="9" s="1"/>
  <c r="O401" i="9"/>
  <c r="R400" i="9"/>
  <c r="Q400" i="9"/>
  <c r="O400" i="9"/>
  <c r="Q399" i="9"/>
  <c r="R399" i="9" s="1"/>
  <c r="O399" i="9"/>
  <c r="Q398" i="9"/>
  <c r="R398" i="9" s="1"/>
  <c r="O398" i="9"/>
  <c r="P397" i="9"/>
  <c r="S399" i="9" s="1"/>
  <c r="L391" i="9"/>
  <c r="K391" i="9"/>
  <c r="M391" i="9" s="1"/>
  <c r="N391" i="9" s="1"/>
  <c r="P389" i="9"/>
  <c r="Q388" i="9"/>
  <c r="Q389" i="9" s="1"/>
  <c r="R381" i="9"/>
  <c r="Q381" i="9"/>
  <c r="O381" i="9"/>
  <c r="Q380" i="9"/>
  <c r="R380" i="9" s="1"/>
  <c r="O380" i="9"/>
  <c r="R379" i="9"/>
  <c r="Q379" i="9"/>
  <c r="O379" i="9"/>
  <c r="R378" i="9"/>
  <c r="Q378" i="9"/>
  <c r="O378" i="9"/>
  <c r="R377" i="9"/>
  <c r="Q377" i="9"/>
  <c r="O377" i="9"/>
  <c r="S376" i="9"/>
  <c r="R376" i="9"/>
  <c r="Q376" i="9"/>
  <c r="O376" i="9"/>
  <c r="Q375" i="9"/>
  <c r="R375" i="9" s="1"/>
  <c r="O375" i="9"/>
  <c r="P374" i="9"/>
  <c r="M367" i="9"/>
  <c r="N367" i="9" s="1"/>
  <c r="L367" i="9"/>
  <c r="K367" i="9"/>
  <c r="Q365" i="9"/>
  <c r="P365" i="9"/>
  <c r="Q364" i="9"/>
  <c r="O358" i="9"/>
  <c r="Q357" i="9"/>
  <c r="R357" i="9" s="1"/>
  <c r="O357" i="9"/>
  <c r="Q356" i="9"/>
  <c r="R356" i="9" s="1"/>
  <c r="O356" i="9"/>
  <c r="Q355" i="9"/>
  <c r="R355" i="9" s="1"/>
  <c r="O355" i="9"/>
  <c r="R354" i="9"/>
  <c r="Q354" i="9"/>
  <c r="O354" i="9"/>
  <c r="Q353" i="9"/>
  <c r="R353" i="9" s="1"/>
  <c r="O353" i="9"/>
  <c r="Q352" i="9"/>
  <c r="R352" i="9" s="1"/>
  <c r="O352" i="9"/>
  <c r="R351" i="9"/>
  <c r="Q351" i="9"/>
  <c r="O351" i="9"/>
  <c r="P350" i="9"/>
  <c r="S352" i="9" s="1"/>
  <c r="N344" i="9"/>
  <c r="L344" i="9"/>
  <c r="K344" i="9"/>
  <c r="M344" i="9" s="1"/>
  <c r="P342" i="9"/>
  <c r="Q341" i="9"/>
  <c r="Q342" i="9" s="1"/>
  <c r="O335" i="9"/>
  <c r="R334" i="9"/>
  <c r="Q334" i="9"/>
  <c r="O334" i="9"/>
  <c r="Q333" i="9"/>
  <c r="R333" i="9" s="1"/>
  <c r="O333" i="9"/>
  <c r="Q332" i="9"/>
  <c r="R332" i="9" s="1"/>
  <c r="O332" i="9"/>
  <c r="Q331" i="9"/>
  <c r="R331" i="9" s="1"/>
  <c r="O331" i="9"/>
  <c r="R330" i="9"/>
  <c r="Q330" i="9"/>
  <c r="O330" i="9"/>
  <c r="R329" i="9"/>
  <c r="Q329" i="9"/>
  <c r="O329" i="9"/>
  <c r="O328" i="9"/>
  <c r="P327" i="9"/>
  <c r="M321" i="9"/>
  <c r="N321" i="9" s="1"/>
  <c r="L321" i="9"/>
  <c r="K321" i="9"/>
  <c r="Q318" i="9" s="1"/>
  <c r="Q319" i="9" s="1"/>
  <c r="P319" i="9"/>
  <c r="O312" i="9"/>
  <c r="R311" i="9"/>
  <c r="Q311" i="9"/>
  <c r="O311" i="9"/>
  <c r="R310" i="9"/>
  <c r="Q310" i="9"/>
  <c r="O310" i="9"/>
  <c r="Q309" i="9"/>
  <c r="R309" i="9" s="1"/>
  <c r="O309" i="9"/>
  <c r="R308" i="9"/>
  <c r="Q308" i="9"/>
  <c r="O308" i="9"/>
  <c r="R307" i="9"/>
  <c r="Q307" i="9"/>
  <c r="O307" i="9"/>
  <c r="S306" i="9"/>
  <c r="Q306" i="9"/>
  <c r="R306" i="9" s="1"/>
  <c r="O306" i="9"/>
  <c r="R305" i="9"/>
  <c r="Q305" i="9"/>
  <c r="O305" i="9"/>
  <c r="P304" i="9"/>
  <c r="L298" i="9"/>
  <c r="K298" i="9"/>
  <c r="M298" i="9" s="1"/>
  <c r="N298" i="9" s="1"/>
  <c r="Q296" i="9"/>
  <c r="P296" i="9"/>
  <c r="Q295" i="9"/>
  <c r="O289" i="9"/>
  <c r="R288" i="9"/>
  <c r="Q288" i="9"/>
  <c r="O288" i="9"/>
  <c r="Q287" i="9"/>
  <c r="R287" i="9" s="1"/>
  <c r="O287" i="9"/>
  <c r="Q286" i="9"/>
  <c r="R286" i="9" s="1"/>
  <c r="O286" i="9"/>
  <c r="Q285" i="9"/>
  <c r="R285" i="9" s="1"/>
  <c r="O285" i="9"/>
  <c r="R284" i="9"/>
  <c r="Q284" i="9"/>
  <c r="O284" i="9"/>
  <c r="R283" i="9"/>
  <c r="Q283" i="9"/>
  <c r="O283" i="9"/>
  <c r="O282" i="9"/>
  <c r="P281" i="9"/>
  <c r="S283" i="9" s="1"/>
  <c r="M275" i="9"/>
  <c r="N275" i="9" s="1"/>
  <c r="L275" i="9"/>
  <c r="K275" i="9"/>
  <c r="Q272" i="9" s="1"/>
  <c r="Q273" i="9" s="1"/>
  <c r="P273" i="9"/>
  <c r="Q265" i="9"/>
  <c r="R265" i="9" s="1"/>
  <c r="O265" i="9"/>
  <c r="Q264" i="9"/>
  <c r="R264" i="9" s="1"/>
  <c r="O264" i="9"/>
  <c r="R263" i="9"/>
  <c r="Q263" i="9"/>
  <c r="O263" i="9"/>
  <c r="Q262" i="9"/>
  <c r="R262" i="9" s="1"/>
  <c r="O262" i="9"/>
  <c r="Q261" i="9"/>
  <c r="R261" i="9" s="1"/>
  <c r="O261" i="9"/>
  <c r="T260" i="9"/>
  <c r="S260" i="9"/>
  <c r="Q260" i="9"/>
  <c r="R260" i="9" s="1"/>
  <c r="O260" i="9"/>
  <c r="O259" i="9"/>
  <c r="P258" i="9"/>
  <c r="Q259" i="9" s="1"/>
  <c r="R259" i="9" s="1"/>
  <c r="L252" i="9"/>
  <c r="K252" i="9"/>
  <c r="M252" i="9" s="1"/>
  <c r="N252" i="9" s="1"/>
  <c r="Q250" i="9"/>
  <c r="P250" i="9"/>
  <c r="Q249" i="9"/>
  <c r="O243" i="9"/>
  <c r="R242" i="9"/>
  <c r="Q242" i="9"/>
  <c r="O242" i="9"/>
  <c r="R241" i="9"/>
  <c r="Q241" i="9"/>
  <c r="O241" i="9"/>
  <c r="R240" i="9"/>
  <c r="Q240" i="9"/>
  <c r="O240" i="9"/>
  <c r="Q239" i="9"/>
  <c r="R239" i="9" s="1"/>
  <c r="O239" i="9"/>
  <c r="R238" i="9"/>
  <c r="Q238" i="9"/>
  <c r="O238" i="9"/>
  <c r="Q237" i="9"/>
  <c r="R237" i="9" s="1"/>
  <c r="O237" i="9"/>
  <c r="Q236" i="9"/>
  <c r="R236" i="9" s="1"/>
  <c r="O236" i="9"/>
  <c r="P235" i="9"/>
  <c r="S237" i="9" s="1"/>
  <c r="L229" i="9"/>
  <c r="K229" i="9"/>
  <c r="Q226" i="9" s="1"/>
  <c r="Q227" i="9" s="1"/>
  <c r="P227" i="9"/>
  <c r="O220" i="9"/>
  <c r="Q219" i="9"/>
  <c r="R219" i="9" s="1"/>
  <c r="O219" i="9"/>
  <c r="R218" i="9"/>
  <c r="Q218" i="9"/>
  <c r="O218" i="9"/>
  <c r="Q217" i="9"/>
  <c r="R217" i="9" s="1"/>
  <c r="O217" i="9"/>
  <c r="Q216" i="9"/>
  <c r="R216" i="9" s="1"/>
  <c r="O216" i="9"/>
  <c r="Q215" i="9"/>
  <c r="R215" i="9" s="1"/>
  <c r="O215" i="9"/>
  <c r="S214" i="9"/>
  <c r="Q214" i="9"/>
  <c r="R214" i="9" s="1"/>
  <c r="O214" i="9"/>
  <c r="O213" i="9"/>
  <c r="P212" i="9"/>
  <c r="Q213" i="9" s="1"/>
  <c r="R213" i="9" s="1"/>
  <c r="L206" i="9"/>
  <c r="K206" i="9"/>
  <c r="M206" i="9" s="1"/>
  <c r="N206" i="9" s="1"/>
  <c r="U204" i="9"/>
  <c r="Q200" i="9"/>
  <c r="R200" i="9" s="1"/>
  <c r="O200" i="9"/>
  <c r="Q199" i="9"/>
  <c r="R199" i="9" s="1"/>
  <c r="O199" i="9"/>
  <c r="Q198" i="9"/>
  <c r="R198" i="9" s="1"/>
  <c r="O198" i="9"/>
  <c r="R197" i="9"/>
  <c r="Q197" i="9"/>
  <c r="O197" i="9"/>
  <c r="Q196" i="9"/>
  <c r="R196" i="9" s="1"/>
  <c r="O196" i="9"/>
  <c r="Q195" i="9"/>
  <c r="R195" i="9" s="1"/>
  <c r="O195" i="9"/>
  <c r="Q194" i="9"/>
  <c r="R194" i="9" s="1"/>
  <c r="O194" i="9"/>
  <c r="P193" i="9"/>
  <c r="AF121" i="9" s="1"/>
  <c r="U188" i="9"/>
  <c r="L188" i="9"/>
  <c r="K188" i="9"/>
  <c r="M188" i="9" s="1"/>
  <c r="N188" i="9" s="1"/>
  <c r="R182" i="9"/>
  <c r="Q182" i="9"/>
  <c r="O182" i="9"/>
  <c r="Q181" i="9"/>
  <c r="R181" i="9" s="1"/>
  <c r="O181" i="9"/>
  <c r="Q180" i="9"/>
  <c r="R180" i="9" s="1"/>
  <c r="O180" i="9"/>
  <c r="Q179" i="9"/>
  <c r="R179" i="9" s="1"/>
  <c r="O179" i="9"/>
  <c r="R178" i="9"/>
  <c r="Q178" i="9"/>
  <c r="O178" i="9"/>
  <c r="Q177" i="9"/>
  <c r="R177" i="9" s="1"/>
  <c r="O177" i="9"/>
  <c r="O176" i="9"/>
  <c r="P175" i="9"/>
  <c r="Q176" i="9" s="1"/>
  <c r="R176" i="9" s="1"/>
  <c r="L167" i="9"/>
  <c r="K167" i="9"/>
  <c r="M167" i="9" s="1"/>
  <c r="V162" i="9"/>
  <c r="U162" i="9"/>
  <c r="V161" i="9"/>
  <c r="Q161" i="9"/>
  <c r="R161" i="9" s="1"/>
  <c r="O161" i="9"/>
  <c r="Q160" i="9"/>
  <c r="R160" i="9" s="1"/>
  <c r="O160" i="9"/>
  <c r="Q159" i="9"/>
  <c r="R159" i="9" s="1"/>
  <c r="O159" i="9"/>
  <c r="R158" i="9"/>
  <c r="Q158" i="9"/>
  <c r="O158" i="9"/>
  <c r="Q157" i="9"/>
  <c r="R157" i="9" s="1"/>
  <c r="O157" i="9"/>
  <c r="O156" i="9"/>
  <c r="Q155" i="9"/>
  <c r="R155" i="9" s="1"/>
  <c r="O155" i="9"/>
  <c r="P154" i="9"/>
  <c r="M150" i="9"/>
  <c r="N150" i="9" s="1"/>
  <c r="L150" i="9"/>
  <c r="K150" i="9"/>
  <c r="Q145" i="9"/>
  <c r="R145" i="9" s="1"/>
  <c r="O145" i="9"/>
  <c r="R144" i="9"/>
  <c r="Q144" i="9"/>
  <c r="O144" i="9"/>
  <c r="Q143" i="9"/>
  <c r="R143" i="9" s="1"/>
  <c r="O143" i="9"/>
  <c r="R142" i="9"/>
  <c r="Q142" i="9"/>
  <c r="O142" i="9"/>
  <c r="Q141" i="9"/>
  <c r="R141" i="9" s="1"/>
  <c r="O141" i="9"/>
  <c r="O140" i="9"/>
  <c r="Q139" i="9"/>
  <c r="R139" i="9" s="1"/>
  <c r="O139" i="9"/>
  <c r="P138" i="9"/>
  <c r="L134" i="9"/>
  <c r="K134" i="9"/>
  <c r="M134" i="9" s="1"/>
  <c r="N134" i="9" s="1"/>
  <c r="Q128" i="9"/>
  <c r="R128" i="9" s="1"/>
  <c r="O128" i="9"/>
  <c r="R127" i="9"/>
  <c r="Q127" i="9"/>
  <c r="O127" i="9"/>
  <c r="Q126" i="9"/>
  <c r="R126" i="9" s="1"/>
  <c r="O126" i="9"/>
  <c r="Q125" i="9"/>
  <c r="R125" i="9" s="1"/>
  <c r="O125" i="9"/>
  <c r="Q124" i="9"/>
  <c r="R124" i="9" s="1"/>
  <c r="O124" i="9"/>
  <c r="R123" i="9"/>
  <c r="Q123" i="9"/>
  <c r="O123" i="9"/>
  <c r="Q122" i="9"/>
  <c r="R122" i="9" s="1"/>
  <c r="O122" i="9"/>
  <c r="AE121" i="9"/>
  <c r="Z121" i="9"/>
  <c r="V121" i="9"/>
  <c r="P121" i="9"/>
  <c r="AB121" i="9" s="1"/>
  <c r="L116" i="9"/>
  <c r="K116" i="9"/>
  <c r="M116" i="9" s="1"/>
  <c r="N116" i="9" s="1"/>
  <c r="Q111" i="9"/>
  <c r="R111" i="9" s="1"/>
  <c r="O111" i="9"/>
  <c r="R110" i="9"/>
  <c r="Q110" i="9"/>
  <c r="O110" i="9"/>
  <c r="R109" i="9"/>
  <c r="Q109" i="9"/>
  <c r="O109" i="9"/>
  <c r="Q108" i="9"/>
  <c r="R108" i="9" s="1"/>
  <c r="O108" i="9"/>
  <c r="Q107" i="9"/>
  <c r="R107" i="9" s="1"/>
  <c r="O107" i="9"/>
  <c r="R106" i="9"/>
  <c r="Q106" i="9"/>
  <c r="O106" i="9"/>
  <c r="O105" i="9"/>
  <c r="P104" i="9"/>
  <c r="AA121" i="9" s="1"/>
  <c r="U101" i="9"/>
  <c r="M99" i="9"/>
  <c r="N99" i="9" s="1"/>
  <c r="L99" i="9"/>
  <c r="K99" i="9"/>
  <c r="R93" i="9"/>
  <c r="Q93" i="9"/>
  <c r="O93" i="9"/>
  <c r="R92" i="9"/>
  <c r="Q92" i="9"/>
  <c r="O92" i="9"/>
  <c r="Q91" i="9"/>
  <c r="R91" i="9" s="1"/>
  <c r="O91" i="9"/>
  <c r="R90" i="9"/>
  <c r="Q90" i="9"/>
  <c r="O90" i="9"/>
  <c r="R89" i="9"/>
  <c r="Q89" i="9"/>
  <c r="O89" i="9"/>
  <c r="R88" i="9"/>
  <c r="Q88" i="9"/>
  <c r="O88" i="9"/>
  <c r="Q87" i="9"/>
  <c r="R87" i="9" s="1"/>
  <c r="O87" i="9"/>
  <c r="P86" i="9"/>
  <c r="L82" i="9"/>
  <c r="K82" i="9"/>
  <c r="M82" i="9" s="1"/>
  <c r="N82" i="9" s="1"/>
  <c r="Q76" i="9"/>
  <c r="R76" i="9" s="1"/>
  <c r="O76" i="9"/>
  <c r="R75" i="9"/>
  <c r="Q75" i="9"/>
  <c r="O75" i="9"/>
  <c r="R74" i="9"/>
  <c r="Q74" i="9"/>
  <c r="O74" i="9"/>
  <c r="Q73" i="9"/>
  <c r="R73" i="9" s="1"/>
  <c r="O73" i="9"/>
  <c r="Q72" i="9"/>
  <c r="R72" i="9" s="1"/>
  <c r="O72" i="9"/>
  <c r="R71" i="9"/>
  <c r="Q71" i="9"/>
  <c r="O71" i="9"/>
  <c r="R70" i="9"/>
  <c r="Y87" i="9" s="1"/>
  <c r="Q70" i="9"/>
  <c r="O70" i="9"/>
  <c r="Y5" i="9" s="1"/>
  <c r="P69" i="9"/>
  <c r="Y121" i="9" s="1"/>
  <c r="N65" i="9"/>
  <c r="M65" i="9"/>
  <c r="L65" i="9"/>
  <c r="K65" i="9"/>
  <c r="Q60" i="9"/>
  <c r="R60" i="9" s="1"/>
  <c r="O60" i="9"/>
  <c r="Q59" i="9"/>
  <c r="R59" i="9" s="1"/>
  <c r="O59" i="9"/>
  <c r="R58" i="9"/>
  <c r="Q58" i="9"/>
  <c r="O58" i="9"/>
  <c r="R57" i="9"/>
  <c r="Q57" i="9"/>
  <c r="O57" i="9"/>
  <c r="Q56" i="9"/>
  <c r="R56" i="9" s="1"/>
  <c r="O56" i="9"/>
  <c r="Q55" i="9"/>
  <c r="R55" i="9" s="1"/>
  <c r="X88" i="9" s="1"/>
  <c r="O55" i="9"/>
  <c r="O54" i="9"/>
  <c r="X5" i="9" s="1"/>
  <c r="P53" i="9"/>
  <c r="X121" i="9" s="1"/>
  <c r="V49" i="9"/>
  <c r="L49" i="9"/>
  <c r="K49" i="9"/>
  <c r="M49" i="9" s="1"/>
  <c r="N49" i="9" s="1"/>
  <c r="Q44" i="9"/>
  <c r="R44" i="9" s="1"/>
  <c r="O44" i="9"/>
  <c r="R43" i="9"/>
  <c r="Q43" i="9"/>
  <c r="O43" i="9"/>
  <c r="W42" i="9"/>
  <c r="U42" i="9"/>
  <c r="Q42" i="9"/>
  <c r="R42" i="9" s="1"/>
  <c r="O42" i="9"/>
  <c r="U41" i="9"/>
  <c r="R41" i="9"/>
  <c r="W101" i="9" s="1"/>
  <c r="Q41" i="9"/>
  <c r="O41" i="9"/>
  <c r="W7" i="9" s="1"/>
  <c r="Y40" i="9"/>
  <c r="Q40" i="9"/>
  <c r="R40" i="9" s="1"/>
  <c r="W88" i="9" s="1"/>
  <c r="O40" i="9"/>
  <c r="R39" i="9"/>
  <c r="W87" i="9" s="1"/>
  <c r="Q39" i="9"/>
  <c r="W40" i="9" s="1"/>
  <c r="O39" i="9"/>
  <c r="P38" i="9"/>
  <c r="W121" i="9" s="1"/>
  <c r="M34" i="9"/>
  <c r="N34" i="9" s="1"/>
  <c r="L34" i="9"/>
  <c r="K34" i="9"/>
  <c r="R29" i="9"/>
  <c r="Q29" i="9"/>
  <c r="O29" i="9"/>
  <c r="Q28" i="9"/>
  <c r="R28" i="9" s="1"/>
  <c r="O28" i="9"/>
  <c r="Q27" i="9"/>
  <c r="R27" i="9" s="1"/>
  <c r="O27" i="9"/>
  <c r="R26" i="9"/>
  <c r="V102" i="9" s="1"/>
  <c r="Q26" i="9"/>
  <c r="O26" i="9"/>
  <c r="V8" i="9" s="1"/>
  <c r="R25" i="9"/>
  <c r="V101" i="9" s="1"/>
  <c r="Q25" i="9"/>
  <c r="V42" i="9" s="1"/>
  <c r="O25" i="9"/>
  <c r="V7" i="9" s="1"/>
  <c r="Q24" i="9"/>
  <c r="O24" i="9"/>
  <c r="O23" i="9"/>
  <c r="P22" i="9"/>
  <c r="Q23" i="9" s="1"/>
  <c r="M18" i="9"/>
  <c r="N18" i="9" s="1"/>
  <c r="L18" i="9"/>
  <c r="K18" i="9"/>
  <c r="R12" i="9"/>
  <c r="Q12" i="9"/>
  <c r="O12" i="9"/>
  <c r="R11" i="9"/>
  <c r="Q11" i="9"/>
  <c r="O11" i="9"/>
  <c r="Q10" i="9"/>
  <c r="U50" i="9" s="1"/>
  <c r="O10" i="9"/>
  <c r="U9" i="9"/>
  <c r="R9" i="9"/>
  <c r="U102" i="9" s="1"/>
  <c r="Q9" i="9"/>
  <c r="U49" i="9" s="1"/>
  <c r="O9" i="9"/>
  <c r="U8" i="9" s="1"/>
  <c r="R8" i="9"/>
  <c r="Q8" i="9"/>
  <c r="O8" i="9"/>
  <c r="U7" i="9" s="1"/>
  <c r="Q7" i="9"/>
  <c r="R7" i="9" s="1"/>
  <c r="U88" i="9" s="1"/>
  <c r="O7" i="9"/>
  <c r="X6" i="9"/>
  <c r="W6" i="9"/>
  <c r="V6" i="9"/>
  <c r="U6" i="9"/>
  <c r="O6" i="9"/>
  <c r="U5" i="9" s="1"/>
  <c r="W5" i="9"/>
  <c r="V5" i="9"/>
  <c r="P5" i="9"/>
  <c r="N244" i="8"/>
  <c r="M244" i="8"/>
  <c r="L244" i="8"/>
  <c r="K244" i="8"/>
  <c r="P242" i="8"/>
  <c r="Q241" i="8"/>
  <c r="Q242" i="8" s="1"/>
  <c r="R236" i="8"/>
  <c r="Q236" i="8"/>
  <c r="O236" i="8"/>
  <c r="R235" i="8"/>
  <c r="Q235" i="8"/>
  <c r="O235" i="8"/>
  <c r="R234" i="8"/>
  <c r="Q234" i="8"/>
  <c r="O234" i="8"/>
  <c r="R233" i="8"/>
  <c r="Q233" i="8"/>
  <c r="O233" i="8"/>
  <c r="Q232" i="8"/>
  <c r="R232" i="8" s="1"/>
  <c r="O232" i="8"/>
  <c r="R231" i="8"/>
  <c r="Q231" i="8"/>
  <c r="O231" i="8"/>
  <c r="S230" i="8"/>
  <c r="R230" i="8"/>
  <c r="Q230" i="8"/>
  <c r="O230" i="8"/>
  <c r="R229" i="8"/>
  <c r="Q229" i="8"/>
  <c r="O229" i="8"/>
  <c r="P228" i="8"/>
  <c r="N222" i="8"/>
  <c r="M222" i="8"/>
  <c r="L222" i="8"/>
  <c r="K222" i="8"/>
  <c r="Q220" i="8"/>
  <c r="P220" i="8"/>
  <c r="Q219" i="8"/>
  <c r="R214" i="8"/>
  <c r="Q214" i="8"/>
  <c r="O214" i="8"/>
  <c r="R213" i="8"/>
  <c r="Q213" i="8"/>
  <c r="O213" i="8"/>
  <c r="Q212" i="8"/>
  <c r="R212" i="8" s="1"/>
  <c r="O212" i="8"/>
  <c r="R211" i="8"/>
  <c r="Q211" i="8"/>
  <c r="O211" i="8"/>
  <c r="Q210" i="8"/>
  <c r="R210" i="8" s="1"/>
  <c r="O210" i="8"/>
  <c r="Q209" i="8"/>
  <c r="R209" i="8" s="1"/>
  <c r="O209" i="8"/>
  <c r="Q208" i="8"/>
  <c r="R208" i="8" s="1"/>
  <c r="O208" i="8"/>
  <c r="R207" i="8"/>
  <c r="Q207" i="8"/>
  <c r="O207" i="8"/>
  <c r="P206" i="8"/>
  <c r="S208" i="8" s="1"/>
  <c r="N200" i="8"/>
  <c r="L200" i="8"/>
  <c r="K200" i="8"/>
  <c r="M200" i="8" s="1"/>
  <c r="Q198" i="8"/>
  <c r="P198" i="8"/>
  <c r="Q197" i="8"/>
  <c r="R192" i="8"/>
  <c r="Q192" i="8"/>
  <c r="O192" i="8"/>
  <c r="R191" i="8"/>
  <c r="Q191" i="8"/>
  <c r="O191" i="8"/>
  <c r="Q190" i="8"/>
  <c r="R190" i="8" s="1"/>
  <c r="O190" i="8"/>
  <c r="Q189" i="8"/>
  <c r="R189" i="8" s="1"/>
  <c r="O189" i="8"/>
  <c r="Q188" i="8"/>
  <c r="R188" i="8" s="1"/>
  <c r="O188" i="8"/>
  <c r="Q187" i="8"/>
  <c r="R187" i="8" s="1"/>
  <c r="O187" i="8"/>
  <c r="Q186" i="8"/>
  <c r="R186" i="8" s="1"/>
  <c r="O186" i="8"/>
  <c r="O185" i="8"/>
  <c r="P184" i="8"/>
  <c r="S186" i="8" s="1"/>
  <c r="N178" i="8"/>
  <c r="L178" i="8"/>
  <c r="K178" i="8"/>
  <c r="M178" i="8" s="1"/>
  <c r="P176" i="8"/>
  <c r="Q175" i="8"/>
  <c r="Q176" i="8" s="1"/>
  <c r="R170" i="8"/>
  <c r="Q170" i="8"/>
  <c r="O170" i="8"/>
  <c r="Q169" i="8"/>
  <c r="R169" i="8" s="1"/>
  <c r="O169" i="8"/>
  <c r="Q168" i="8"/>
  <c r="R168" i="8" s="1"/>
  <c r="O168" i="8"/>
  <c r="Q167" i="8"/>
  <c r="R167" i="8" s="1"/>
  <c r="O167" i="8"/>
  <c r="R166" i="8"/>
  <c r="Q166" i="8"/>
  <c r="O166" i="8"/>
  <c r="R165" i="8"/>
  <c r="Q165" i="8"/>
  <c r="O165" i="8"/>
  <c r="Q164" i="8"/>
  <c r="R164" i="8" s="1"/>
  <c r="O164" i="8"/>
  <c r="O163" i="8"/>
  <c r="P162" i="8"/>
  <c r="L156" i="8"/>
  <c r="K156" i="8"/>
  <c r="M156" i="8" s="1"/>
  <c r="N156" i="8" s="1"/>
  <c r="P154" i="8"/>
  <c r="Q153" i="8"/>
  <c r="Q154" i="8" s="1"/>
  <c r="Q148" i="8"/>
  <c r="R148" i="8" s="1"/>
  <c r="O148" i="8"/>
  <c r="Q147" i="8"/>
  <c r="R147" i="8" s="1"/>
  <c r="O147" i="8"/>
  <c r="R146" i="8"/>
  <c r="Q146" i="8"/>
  <c r="O146" i="8"/>
  <c r="R145" i="8"/>
  <c r="Q145" i="8"/>
  <c r="O145" i="8"/>
  <c r="Q144" i="8"/>
  <c r="R144" i="8" s="1"/>
  <c r="O144" i="8"/>
  <c r="Q143" i="8"/>
  <c r="R143" i="8" s="1"/>
  <c r="O143" i="8"/>
  <c r="S142" i="8"/>
  <c r="R142" i="8"/>
  <c r="Q142" i="8"/>
  <c r="O142" i="8"/>
  <c r="Q141" i="8"/>
  <c r="R141" i="8" s="1"/>
  <c r="O141" i="8"/>
  <c r="P140" i="8"/>
  <c r="L134" i="8"/>
  <c r="K134" i="8"/>
  <c r="M134" i="8" s="1"/>
  <c r="N134" i="8" s="1"/>
  <c r="P132" i="8"/>
  <c r="Q131" i="8"/>
  <c r="Q132" i="8" s="1"/>
  <c r="Q126" i="8"/>
  <c r="R126" i="8" s="1"/>
  <c r="O126" i="8"/>
  <c r="Q125" i="8"/>
  <c r="R125" i="8" s="1"/>
  <c r="O125" i="8"/>
  <c r="Q124" i="8"/>
  <c r="R124" i="8" s="1"/>
  <c r="O124" i="8"/>
  <c r="R123" i="8"/>
  <c r="Q123" i="8"/>
  <c r="O123" i="8"/>
  <c r="R122" i="8"/>
  <c r="Q122" i="8"/>
  <c r="O122" i="8"/>
  <c r="Q121" i="8"/>
  <c r="R121" i="8" s="1"/>
  <c r="O121" i="8"/>
  <c r="R120" i="8"/>
  <c r="Q120" i="8"/>
  <c r="O120" i="8"/>
  <c r="R119" i="8"/>
  <c r="Q119" i="8"/>
  <c r="O119" i="8"/>
  <c r="P118" i="8"/>
  <c r="S120" i="8" s="1"/>
  <c r="L112" i="8"/>
  <c r="K112" i="8"/>
  <c r="M112" i="8" s="1"/>
  <c r="N112" i="8" s="1"/>
  <c r="P110" i="8"/>
  <c r="Q109" i="8"/>
  <c r="Q110" i="8" s="1"/>
  <c r="Q104" i="8"/>
  <c r="R104" i="8" s="1"/>
  <c r="O104" i="8"/>
  <c r="Q103" i="8"/>
  <c r="R103" i="8" s="1"/>
  <c r="O103" i="8"/>
  <c r="Q102" i="8"/>
  <c r="R102" i="8" s="1"/>
  <c r="O102" i="8"/>
  <c r="Q101" i="8"/>
  <c r="R101" i="8" s="1"/>
  <c r="O101" i="8"/>
  <c r="R100" i="8"/>
  <c r="Q100" i="8"/>
  <c r="O100" i="8"/>
  <c r="R99" i="8"/>
  <c r="Q99" i="8"/>
  <c r="O99" i="8"/>
  <c r="Q98" i="8"/>
  <c r="R98" i="8" s="1"/>
  <c r="O98" i="8"/>
  <c r="O97" i="8"/>
  <c r="P96" i="8"/>
  <c r="S98" i="8" s="1"/>
  <c r="L90" i="8"/>
  <c r="K90" i="8"/>
  <c r="M90" i="8" s="1"/>
  <c r="P88" i="8"/>
  <c r="Q88" i="8"/>
  <c r="Q82" i="8"/>
  <c r="R82" i="8" s="1"/>
  <c r="O82" i="8"/>
  <c r="Q81" i="8"/>
  <c r="R81" i="8" s="1"/>
  <c r="O81" i="8"/>
  <c r="R80" i="8"/>
  <c r="Q80" i="8"/>
  <c r="O80" i="8"/>
  <c r="Q79" i="8"/>
  <c r="R79" i="8" s="1"/>
  <c r="O79" i="8"/>
  <c r="Q78" i="8"/>
  <c r="R78" i="8" s="1"/>
  <c r="O78" i="8"/>
  <c r="R77" i="8"/>
  <c r="Q77" i="8"/>
  <c r="O77" i="8"/>
  <c r="Q76" i="8"/>
  <c r="R76" i="8" s="1"/>
  <c r="O76" i="8"/>
  <c r="O75" i="8"/>
  <c r="P74" i="8"/>
  <c r="L68" i="8"/>
  <c r="K68" i="8"/>
  <c r="M68" i="8" s="1"/>
  <c r="N68" i="8" s="1"/>
  <c r="P66" i="8"/>
  <c r="Q65" i="8"/>
  <c r="Q66" i="8" s="1"/>
  <c r="Q60" i="8"/>
  <c r="R60" i="8" s="1"/>
  <c r="O60" i="8"/>
  <c r="Q59" i="8"/>
  <c r="R59" i="8" s="1"/>
  <c r="O59" i="8"/>
  <c r="R58" i="8"/>
  <c r="Q58" i="8"/>
  <c r="O58" i="8"/>
  <c r="R57" i="8"/>
  <c r="Q57" i="8"/>
  <c r="O57" i="8"/>
  <c r="Q56" i="8"/>
  <c r="R56" i="8" s="1"/>
  <c r="O56" i="8"/>
  <c r="Q55" i="8"/>
  <c r="R55" i="8" s="1"/>
  <c r="O55" i="8"/>
  <c r="S54" i="8"/>
  <c r="R54" i="8"/>
  <c r="Q54" i="8"/>
  <c r="O54" i="8"/>
  <c r="Q53" i="8"/>
  <c r="R53" i="8" s="1"/>
  <c r="O53" i="8"/>
  <c r="P52" i="8"/>
  <c r="L46" i="8"/>
  <c r="K46" i="8"/>
  <c r="M46" i="8" s="1"/>
  <c r="P44" i="8"/>
  <c r="Q43" i="8"/>
  <c r="Q44" i="8" s="1"/>
  <c r="R37" i="8"/>
  <c r="Q37" i="8"/>
  <c r="O37" i="8"/>
  <c r="Q36" i="8"/>
  <c r="R36" i="8" s="1"/>
  <c r="O36" i="8"/>
  <c r="Q35" i="8"/>
  <c r="R35" i="8" s="1"/>
  <c r="O35" i="8"/>
  <c r="R34" i="8"/>
  <c r="Q34" i="8"/>
  <c r="O34" i="8"/>
  <c r="R33" i="8"/>
  <c r="Q33" i="8"/>
  <c r="O33" i="8"/>
  <c r="Q32" i="8"/>
  <c r="R32" i="8" s="1"/>
  <c r="O32" i="8"/>
  <c r="S31" i="8"/>
  <c r="R31" i="8"/>
  <c r="Q31" i="8"/>
  <c r="O31" i="8"/>
  <c r="R30" i="8"/>
  <c r="Q30" i="8"/>
  <c r="O30" i="8"/>
  <c r="P29" i="8"/>
  <c r="L23" i="8"/>
  <c r="K23" i="8"/>
  <c r="M23" i="8" s="1"/>
  <c r="N23" i="8" s="1"/>
  <c r="Q21" i="8"/>
  <c r="P21" i="8"/>
  <c r="R14" i="8"/>
  <c r="Q14" i="8"/>
  <c r="O14" i="8"/>
  <c r="R13" i="8"/>
  <c r="Q13" i="8"/>
  <c r="O13" i="8"/>
  <c r="Q12" i="8"/>
  <c r="R12" i="8" s="1"/>
  <c r="O12" i="8"/>
  <c r="Q11" i="8"/>
  <c r="R11" i="8" s="1"/>
  <c r="O11" i="8"/>
  <c r="R10" i="8"/>
  <c r="Q10" i="8"/>
  <c r="O10" i="8"/>
  <c r="R9" i="8"/>
  <c r="Q9" i="8"/>
  <c r="O9" i="8"/>
  <c r="Q8" i="8"/>
  <c r="R8" i="8" s="1"/>
  <c r="O8" i="8"/>
  <c r="O7" i="8"/>
  <c r="P6" i="8"/>
  <c r="S8" i="8" s="1"/>
  <c r="L666" i="7"/>
  <c r="K666" i="7"/>
  <c r="M666" i="7" s="1"/>
  <c r="N666" i="7" s="1"/>
  <c r="P664" i="7"/>
  <c r="U662" i="7" s="1"/>
  <c r="Q663" i="7"/>
  <c r="Q664" i="7" s="1"/>
  <c r="Q657" i="7"/>
  <c r="R657" i="7" s="1"/>
  <c r="O657" i="7"/>
  <c r="R656" i="7"/>
  <c r="Q656" i="7"/>
  <c r="O656" i="7"/>
  <c r="R655" i="7"/>
  <c r="Q655" i="7"/>
  <c r="O655" i="7"/>
  <c r="Q654" i="7"/>
  <c r="R654" i="7" s="1"/>
  <c r="O654" i="7"/>
  <c r="Q653" i="7"/>
  <c r="R653" i="7" s="1"/>
  <c r="O653" i="7"/>
  <c r="R652" i="7"/>
  <c r="Q652" i="7"/>
  <c r="O652" i="7"/>
  <c r="Q651" i="7"/>
  <c r="R651" i="7" s="1"/>
  <c r="O651" i="7"/>
  <c r="O650" i="7"/>
  <c r="P649" i="7"/>
  <c r="M644" i="7"/>
  <c r="N644" i="7" s="1"/>
  <c r="L644" i="7"/>
  <c r="K644" i="7"/>
  <c r="P642" i="7"/>
  <c r="Q641" i="7"/>
  <c r="Q642" i="7" s="1"/>
  <c r="Q635" i="7"/>
  <c r="R635" i="7" s="1"/>
  <c r="O635" i="7"/>
  <c r="Q634" i="7"/>
  <c r="R634" i="7" s="1"/>
  <c r="O634" i="7"/>
  <c r="R633" i="7"/>
  <c r="Q633" i="7"/>
  <c r="O633" i="7"/>
  <c r="R632" i="7"/>
  <c r="Q632" i="7"/>
  <c r="O632" i="7"/>
  <c r="Q631" i="7"/>
  <c r="R631" i="7" s="1"/>
  <c r="O631" i="7"/>
  <c r="Q630" i="7"/>
  <c r="R630" i="7" s="1"/>
  <c r="O630" i="7"/>
  <c r="S629" i="7"/>
  <c r="R629" i="7"/>
  <c r="Q629" i="7"/>
  <c r="O629" i="7"/>
  <c r="Q628" i="7"/>
  <c r="R628" i="7" s="1"/>
  <c r="O628" i="7"/>
  <c r="P627" i="7"/>
  <c r="M621" i="7"/>
  <c r="L621" i="7"/>
  <c r="N621" i="7" s="1"/>
  <c r="K621" i="7"/>
  <c r="Q619" i="7"/>
  <c r="P619" i="7"/>
  <c r="Q618" i="7"/>
  <c r="R612" i="7"/>
  <c r="Q612" i="7"/>
  <c r="O612" i="7"/>
  <c r="Q611" i="7"/>
  <c r="R611" i="7" s="1"/>
  <c r="O611" i="7"/>
  <c r="Q610" i="7"/>
  <c r="R610" i="7" s="1"/>
  <c r="O610" i="7"/>
  <c r="R609" i="7"/>
  <c r="Q609" i="7"/>
  <c r="O609" i="7"/>
  <c r="R608" i="7"/>
  <c r="Q608" i="7"/>
  <c r="O608" i="7"/>
  <c r="Q607" i="7"/>
  <c r="R607" i="7" s="1"/>
  <c r="O607" i="7"/>
  <c r="S606" i="7"/>
  <c r="R606" i="7"/>
  <c r="Q606" i="7"/>
  <c r="O606" i="7"/>
  <c r="R605" i="7"/>
  <c r="Q605" i="7"/>
  <c r="O605" i="7"/>
  <c r="P604" i="7"/>
  <c r="L598" i="7"/>
  <c r="K598" i="7"/>
  <c r="M598" i="7" s="1"/>
  <c r="N598" i="7" s="1"/>
  <c r="P596" i="7"/>
  <c r="R589" i="7"/>
  <c r="Q589" i="7"/>
  <c r="O589" i="7"/>
  <c r="R588" i="7"/>
  <c r="Q588" i="7"/>
  <c r="O588" i="7"/>
  <c r="Q587" i="7"/>
  <c r="R587" i="7" s="1"/>
  <c r="O587" i="7"/>
  <c r="Q586" i="7"/>
  <c r="R586" i="7" s="1"/>
  <c r="O586" i="7"/>
  <c r="R585" i="7"/>
  <c r="Q585" i="7"/>
  <c r="O585" i="7"/>
  <c r="R584" i="7"/>
  <c r="Q584" i="7"/>
  <c r="O584" i="7"/>
  <c r="Q583" i="7"/>
  <c r="R583" i="7" s="1"/>
  <c r="O583" i="7"/>
  <c r="O582" i="7"/>
  <c r="P581" i="7"/>
  <c r="S583" i="7" s="1"/>
  <c r="L575" i="7"/>
  <c r="K575" i="7"/>
  <c r="M575" i="7" s="1"/>
  <c r="N575" i="7" s="1"/>
  <c r="P573" i="7"/>
  <c r="Q572" i="7"/>
  <c r="Q573" i="7" s="1"/>
  <c r="Q566" i="7"/>
  <c r="R566" i="7" s="1"/>
  <c r="O566" i="7"/>
  <c r="R565" i="7"/>
  <c r="Q565" i="7"/>
  <c r="O565" i="7"/>
  <c r="R564" i="7"/>
  <c r="Q564" i="7"/>
  <c r="O564" i="7"/>
  <c r="Q563" i="7"/>
  <c r="R563" i="7" s="1"/>
  <c r="O563" i="7"/>
  <c r="Q562" i="7"/>
  <c r="R562" i="7" s="1"/>
  <c r="O562" i="7"/>
  <c r="R561" i="7"/>
  <c r="Q561" i="7"/>
  <c r="O561" i="7"/>
  <c r="Q560" i="7"/>
  <c r="R560" i="7" s="1"/>
  <c r="O560" i="7"/>
  <c r="O559" i="7"/>
  <c r="P558" i="7"/>
  <c r="S560" i="7" s="1"/>
  <c r="M551" i="7"/>
  <c r="N551" i="7" s="1"/>
  <c r="L551" i="7"/>
  <c r="K551" i="7"/>
  <c r="P549" i="7"/>
  <c r="Q548" i="7"/>
  <c r="Q549" i="7" s="1"/>
  <c r="Q542" i="7"/>
  <c r="R542" i="7" s="1"/>
  <c r="O542" i="7"/>
  <c r="Q541" i="7"/>
  <c r="R541" i="7" s="1"/>
  <c r="O541" i="7"/>
  <c r="R540" i="7"/>
  <c r="Q540" i="7"/>
  <c r="O540" i="7"/>
  <c r="R539" i="7"/>
  <c r="Q539" i="7"/>
  <c r="O539" i="7"/>
  <c r="Q538" i="7"/>
  <c r="R538" i="7" s="1"/>
  <c r="O538" i="7"/>
  <c r="Q537" i="7"/>
  <c r="R537" i="7" s="1"/>
  <c r="O537" i="7"/>
  <c r="S536" i="7"/>
  <c r="R536" i="7"/>
  <c r="Q536" i="7"/>
  <c r="O536" i="7"/>
  <c r="Q535" i="7"/>
  <c r="R535" i="7" s="1"/>
  <c r="O535" i="7"/>
  <c r="P534" i="7"/>
  <c r="N528" i="7"/>
  <c r="M528" i="7"/>
  <c r="L528" i="7"/>
  <c r="K528" i="7"/>
  <c r="Q526" i="7"/>
  <c r="P526" i="7"/>
  <c r="Q525" i="7"/>
  <c r="R519" i="7"/>
  <c r="Q519" i="7"/>
  <c r="O519" i="7"/>
  <c r="Q518" i="7"/>
  <c r="R518" i="7" s="1"/>
  <c r="O518" i="7"/>
  <c r="Q517" i="7"/>
  <c r="R517" i="7" s="1"/>
  <c r="O517" i="7"/>
  <c r="R516" i="7"/>
  <c r="Q516" i="7"/>
  <c r="O516" i="7"/>
  <c r="R515" i="7"/>
  <c r="Q515" i="7"/>
  <c r="O515" i="7"/>
  <c r="Q514" i="7"/>
  <c r="R514" i="7" s="1"/>
  <c r="O514" i="7"/>
  <c r="R513" i="7"/>
  <c r="Q513" i="7"/>
  <c r="O513" i="7"/>
  <c r="R512" i="7"/>
  <c r="Q512" i="7"/>
  <c r="O512" i="7"/>
  <c r="P511" i="7"/>
  <c r="S513" i="7" s="1"/>
  <c r="L505" i="7"/>
  <c r="K505" i="7"/>
  <c r="P503" i="7"/>
  <c r="R496" i="7"/>
  <c r="Q496" i="7"/>
  <c r="O496" i="7"/>
  <c r="R495" i="7"/>
  <c r="Q495" i="7"/>
  <c r="O495" i="7"/>
  <c r="Q494" i="7"/>
  <c r="R494" i="7" s="1"/>
  <c r="O494" i="7"/>
  <c r="Q493" i="7"/>
  <c r="R493" i="7" s="1"/>
  <c r="O493" i="7"/>
  <c r="R492" i="7"/>
  <c r="Q492" i="7"/>
  <c r="O492" i="7"/>
  <c r="R491" i="7"/>
  <c r="Q491" i="7"/>
  <c r="O491" i="7"/>
  <c r="Q490" i="7"/>
  <c r="R490" i="7" s="1"/>
  <c r="O490" i="7"/>
  <c r="O489" i="7"/>
  <c r="P488" i="7"/>
  <c r="S490" i="7" s="1"/>
  <c r="L482" i="7"/>
  <c r="K482" i="7"/>
  <c r="M482" i="7" s="1"/>
  <c r="N482" i="7" s="1"/>
  <c r="P480" i="7"/>
  <c r="Q479" i="7"/>
  <c r="Q480" i="7" s="1"/>
  <c r="Q473" i="7"/>
  <c r="R473" i="7" s="1"/>
  <c r="O473" i="7"/>
  <c r="R472" i="7"/>
  <c r="Q472" i="7"/>
  <c r="O472" i="7"/>
  <c r="R471" i="7"/>
  <c r="Q471" i="7"/>
  <c r="O471" i="7"/>
  <c r="Q470" i="7"/>
  <c r="R470" i="7" s="1"/>
  <c r="O470" i="7"/>
  <c r="Q469" i="7"/>
  <c r="R469" i="7" s="1"/>
  <c r="O469" i="7"/>
  <c r="R468" i="7"/>
  <c r="Q468" i="7"/>
  <c r="O468" i="7"/>
  <c r="Q467" i="7"/>
  <c r="R467" i="7" s="1"/>
  <c r="O467" i="7"/>
  <c r="O466" i="7"/>
  <c r="P465" i="7"/>
  <c r="S467" i="7" s="1"/>
  <c r="M459" i="7"/>
  <c r="N459" i="7" s="1"/>
  <c r="L459" i="7"/>
  <c r="K459" i="7"/>
  <c r="P457" i="7"/>
  <c r="Q456" i="7"/>
  <c r="Q457" i="7" s="1"/>
  <c r="Q450" i="7"/>
  <c r="R450" i="7" s="1"/>
  <c r="O450" i="7"/>
  <c r="Q449" i="7"/>
  <c r="R449" i="7" s="1"/>
  <c r="O449" i="7"/>
  <c r="R448" i="7"/>
  <c r="Q448" i="7"/>
  <c r="O448" i="7"/>
  <c r="R447" i="7"/>
  <c r="Q447" i="7"/>
  <c r="O447" i="7"/>
  <c r="Q446" i="7"/>
  <c r="R446" i="7" s="1"/>
  <c r="O446" i="7"/>
  <c r="Q445" i="7"/>
  <c r="R445" i="7" s="1"/>
  <c r="O445" i="7"/>
  <c r="S444" i="7"/>
  <c r="R444" i="7"/>
  <c r="Q444" i="7"/>
  <c r="O444" i="7"/>
  <c r="Q443" i="7"/>
  <c r="R443" i="7" s="1"/>
  <c r="O443" i="7"/>
  <c r="P442" i="7"/>
  <c r="M436" i="7"/>
  <c r="L436" i="7"/>
  <c r="N436" i="7" s="1"/>
  <c r="K436" i="7"/>
  <c r="Q434" i="7"/>
  <c r="P434" i="7"/>
  <c r="Q433" i="7"/>
  <c r="R427" i="7"/>
  <c r="Q427" i="7"/>
  <c r="O427" i="7"/>
  <c r="Q426" i="7"/>
  <c r="R426" i="7" s="1"/>
  <c r="O426" i="7"/>
  <c r="Q425" i="7"/>
  <c r="R425" i="7" s="1"/>
  <c r="O425" i="7"/>
  <c r="R424" i="7"/>
  <c r="Q424" i="7"/>
  <c r="O424" i="7"/>
  <c r="R423" i="7"/>
  <c r="Q423" i="7"/>
  <c r="O423" i="7"/>
  <c r="Q422" i="7"/>
  <c r="R422" i="7" s="1"/>
  <c r="O422" i="7"/>
  <c r="R421" i="7"/>
  <c r="Q421" i="7"/>
  <c r="O421" i="7"/>
  <c r="R420" i="7"/>
  <c r="Q420" i="7"/>
  <c r="O420" i="7"/>
  <c r="P419" i="7"/>
  <c r="S421" i="7" s="1"/>
  <c r="L413" i="7"/>
  <c r="K413" i="7"/>
  <c r="P411" i="7"/>
  <c r="R404" i="7"/>
  <c r="Q404" i="7"/>
  <c r="O404" i="7"/>
  <c r="R403" i="7"/>
  <c r="Q403" i="7"/>
  <c r="O403" i="7"/>
  <c r="Q402" i="7"/>
  <c r="R402" i="7" s="1"/>
  <c r="O402" i="7"/>
  <c r="Q401" i="7"/>
  <c r="R401" i="7" s="1"/>
  <c r="O401" i="7"/>
  <c r="R400" i="7"/>
  <c r="Q400" i="7"/>
  <c r="O400" i="7"/>
  <c r="R399" i="7"/>
  <c r="Q399" i="7"/>
  <c r="O399" i="7"/>
  <c r="Q398" i="7"/>
  <c r="R398" i="7" s="1"/>
  <c r="O398" i="7"/>
  <c r="O397" i="7"/>
  <c r="P396" i="7"/>
  <c r="S398" i="7" s="1"/>
  <c r="L390" i="7"/>
  <c r="K390" i="7"/>
  <c r="M390" i="7" s="1"/>
  <c r="N390" i="7" s="1"/>
  <c r="P388" i="7"/>
  <c r="Q387" i="7"/>
  <c r="Q388" i="7" s="1"/>
  <c r="Q381" i="7"/>
  <c r="R381" i="7" s="1"/>
  <c r="O381" i="7"/>
  <c r="R380" i="7"/>
  <c r="Q380" i="7"/>
  <c r="O380" i="7"/>
  <c r="R379" i="7"/>
  <c r="Q379" i="7"/>
  <c r="O379" i="7"/>
  <c r="Q378" i="7"/>
  <c r="R378" i="7" s="1"/>
  <c r="O378" i="7"/>
  <c r="Q377" i="7"/>
  <c r="R377" i="7" s="1"/>
  <c r="O377" i="7"/>
  <c r="R376" i="7"/>
  <c r="Q376" i="7"/>
  <c r="O376" i="7"/>
  <c r="Q375" i="7"/>
  <c r="R375" i="7" s="1"/>
  <c r="O375" i="7"/>
  <c r="O374" i="7"/>
  <c r="P373" i="7"/>
  <c r="S375" i="7" s="1"/>
  <c r="M367" i="7"/>
  <c r="N367" i="7" s="1"/>
  <c r="L367" i="7"/>
  <c r="K367" i="7"/>
  <c r="P365" i="7"/>
  <c r="Q364" i="7"/>
  <c r="Q365" i="7" s="1"/>
  <c r="Q358" i="7"/>
  <c r="R358" i="7" s="1"/>
  <c r="O358" i="7"/>
  <c r="Q357" i="7"/>
  <c r="R357" i="7" s="1"/>
  <c r="O357" i="7"/>
  <c r="R356" i="7"/>
  <c r="Q356" i="7"/>
  <c r="O356" i="7"/>
  <c r="R355" i="7"/>
  <c r="Q355" i="7"/>
  <c r="O355" i="7"/>
  <c r="Q354" i="7"/>
  <c r="R354" i="7" s="1"/>
  <c r="O354" i="7"/>
  <c r="Q353" i="7"/>
  <c r="R353" i="7" s="1"/>
  <c r="O353" i="7"/>
  <c r="S352" i="7"/>
  <c r="R352" i="7"/>
  <c r="Q352" i="7"/>
  <c r="O352" i="7"/>
  <c r="Q351" i="7"/>
  <c r="R351" i="7" s="1"/>
  <c r="O351" i="7"/>
  <c r="P350" i="7"/>
  <c r="M344" i="7"/>
  <c r="L344" i="7"/>
  <c r="N344" i="7" s="1"/>
  <c r="K344" i="7"/>
  <c r="Q342" i="7"/>
  <c r="P342" i="7"/>
  <c r="Q341" i="7"/>
  <c r="R335" i="7"/>
  <c r="Q335" i="7"/>
  <c r="O335" i="7"/>
  <c r="Q334" i="7"/>
  <c r="R334" i="7" s="1"/>
  <c r="O334" i="7"/>
  <c r="Q333" i="7"/>
  <c r="R333" i="7" s="1"/>
  <c r="O333" i="7"/>
  <c r="R332" i="7"/>
  <c r="Q332" i="7"/>
  <c r="O332" i="7"/>
  <c r="R331" i="7"/>
  <c r="Q331" i="7"/>
  <c r="O331" i="7"/>
  <c r="Q330" i="7"/>
  <c r="R330" i="7" s="1"/>
  <c r="O330" i="7"/>
  <c r="R329" i="7"/>
  <c r="Q329" i="7"/>
  <c r="O329" i="7"/>
  <c r="R328" i="7"/>
  <c r="Q328" i="7"/>
  <c r="O328" i="7"/>
  <c r="P327" i="7"/>
  <c r="S329" i="7" s="1"/>
  <c r="L321" i="7"/>
  <c r="K321" i="7"/>
  <c r="T316" i="7"/>
  <c r="R313" i="7"/>
  <c r="Q313" i="7"/>
  <c r="O313" i="7"/>
  <c r="R312" i="7"/>
  <c r="Q312" i="7"/>
  <c r="O312" i="7"/>
  <c r="Q311" i="7"/>
  <c r="R311" i="7" s="1"/>
  <c r="O311" i="7"/>
  <c r="Q310" i="7"/>
  <c r="R310" i="7" s="1"/>
  <c r="O310" i="7"/>
  <c r="R309" i="7"/>
  <c r="Q309" i="7"/>
  <c r="O309" i="7"/>
  <c r="R308" i="7"/>
  <c r="Q308" i="7"/>
  <c r="O308" i="7"/>
  <c r="Q307" i="7"/>
  <c r="R307" i="7" s="1"/>
  <c r="O307" i="7"/>
  <c r="O306" i="7"/>
  <c r="P305" i="7"/>
  <c r="AL98" i="7" s="1"/>
  <c r="U299" i="7"/>
  <c r="T299" i="7"/>
  <c r="M299" i="7"/>
  <c r="L299" i="7"/>
  <c r="N299" i="7" s="1"/>
  <c r="K299" i="7"/>
  <c r="U296" i="7"/>
  <c r="R293" i="7"/>
  <c r="Q293" i="7"/>
  <c r="O293" i="7"/>
  <c r="Q292" i="7"/>
  <c r="R292" i="7" s="1"/>
  <c r="O292" i="7"/>
  <c r="Q291" i="7"/>
  <c r="R291" i="7" s="1"/>
  <c r="O291" i="7"/>
  <c r="R290" i="7"/>
  <c r="Q290" i="7"/>
  <c r="O290" i="7"/>
  <c r="R289" i="7"/>
  <c r="Q289" i="7"/>
  <c r="O289" i="7"/>
  <c r="Q288" i="7"/>
  <c r="R288" i="7" s="1"/>
  <c r="O288" i="7"/>
  <c r="Q287" i="7"/>
  <c r="R287" i="7" s="1"/>
  <c r="O287" i="7"/>
  <c r="O286" i="7"/>
  <c r="P285" i="7"/>
  <c r="L280" i="7"/>
  <c r="K280" i="7"/>
  <c r="T276" i="7"/>
  <c r="Q275" i="7"/>
  <c r="R275" i="7" s="1"/>
  <c r="O275" i="7"/>
  <c r="Q274" i="7"/>
  <c r="R274" i="7" s="1"/>
  <c r="O274" i="7"/>
  <c r="R273" i="7"/>
  <c r="Q273" i="7"/>
  <c r="O273" i="7"/>
  <c r="R272" i="7"/>
  <c r="Q272" i="7"/>
  <c r="O272" i="7"/>
  <c r="Q271" i="7"/>
  <c r="R271" i="7" s="1"/>
  <c r="O271" i="7"/>
  <c r="Q270" i="7"/>
  <c r="R270" i="7" s="1"/>
  <c r="O270" i="7"/>
  <c r="R269" i="7"/>
  <c r="Q269" i="7"/>
  <c r="O269" i="7"/>
  <c r="R268" i="7"/>
  <c r="Q268" i="7"/>
  <c r="O268" i="7"/>
  <c r="P267" i="7"/>
  <c r="L263" i="7"/>
  <c r="K263" i="7"/>
  <c r="T259" i="7"/>
  <c r="Q258" i="7"/>
  <c r="R258" i="7" s="1"/>
  <c r="O258" i="7"/>
  <c r="R257" i="7"/>
  <c r="Q257" i="7"/>
  <c r="O257" i="7"/>
  <c r="Q256" i="7"/>
  <c r="R256" i="7" s="1"/>
  <c r="O256" i="7"/>
  <c r="Q255" i="7"/>
  <c r="R255" i="7" s="1"/>
  <c r="O255" i="7"/>
  <c r="Q254" i="7"/>
  <c r="R254" i="7" s="1"/>
  <c r="O254" i="7"/>
  <c r="R253" i="7"/>
  <c r="Q253" i="7"/>
  <c r="O253" i="7"/>
  <c r="Q252" i="7"/>
  <c r="R252" i="7" s="1"/>
  <c r="O252" i="7"/>
  <c r="O251" i="7"/>
  <c r="P250" i="7"/>
  <c r="AI98" i="7" s="1"/>
  <c r="N246" i="7"/>
  <c r="M246" i="7"/>
  <c r="L246" i="7"/>
  <c r="K246" i="7"/>
  <c r="U241" i="7"/>
  <c r="T241" i="7"/>
  <c r="U240" i="7"/>
  <c r="R240" i="7"/>
  <c r="Q240" i="7"/>
  <c r="O240" i="7"/>
  <c r="Q239" i="7"/>
  <c r="R239" i="7" s="1"/>
  <c r="O239" i="7"/>
  <c r="Q238" i="7"/>
  <c r="R238" i="7" s="1"/>
  <c r="O238" i="7"/>
  <c r="R237" i="7"/>
  <c r="Q237" i="7"/>
  <c r="O237" i="7"/>
  <c r="R236" i="7"/>
  <c r="Q236" i="7"/>
  <c r="O236" i="7"/>
  <c r="Q235" i="7"/>
  <c r="R235" i="7" s="1"/>
  <c r="O235" i="7"/>
  <c r="Q234" i="7"/>
  <c r="R234" i="7" s="1"/>
  <c r="O234" i="7"/>
  <c r="R233" i="7"/>
  <c r="O233" i="7"/>
  <c r="P232" i="7"/>
  <c r="Q233" i="7" s="1"/>
  <c r="L228" i="7"/>
  <c r="K228" i="7"/>
  <c r="U221" i="7" s="1"/>
  <c r="U222" i="7" s="1"/>
  <c r="T222" i="7"/>
  <c r="Q221" i="7"/>
  <c r="R221" i="7" s="1"/>
  <c r="O221" i="7"/>
  <c r="Q220" i="7"/>
  <c r="R220" i="7" s="1"/>
  <c r="O220" i="7"/>
  <c r="R219" i="7"/>
  <c r="Q219" i="7"/>
  <c r="O219" i="7"/>
  <c r="R218" i="7"/>
  <c r="Q218" i="7"/>
  <c r="O218" i="7"/>
  <c r="Q217" i="7"/>
  <c r="R217" i="7" s="1"/>
  <c r="O217" i="7"/>
  <c r="Q216" i="7"/>
  <c r="R216" i="7" s="1"/>
  <c r="O216" i="7"/>
  <c r="R215" i="7"/>
  <c r="Q215" i="7"/>
  <c r="O215" i="7"/>
  <c r="R214" i="7"/>
  <c r="Q214" i="7"/>
  <c r="O214" i="7"/>
  <c r="P213" i="7"/>
  <c r="N209" i="7"/>
  <c r="L209" i="7"/>
  <c r="K209" i="7"/>
  <c r="M209" i="7" s="1"/>
  <c r="Q203" i="7"/>
  <c r="R203" i="7" s="1"/>
  <c r="O203" i="7"/>
  <c r="R202" i="7"/>
  <c r="Q202" i="7"/>
  <c r="O202" i="7"/>
  <c r="R201" i="7"/>
  <c r="Q201" i="7"/>
  <c r="O201" i="7"/>
  <c r="Q200" i="7"/>
  <c r="R200" i="7" s="1"/>
  <c r="O200" i="7"/>
  <c r="Q199" i="7"/>
  <c r="R199" i="7" s="1"/>
  <c r="O199" i="7"/>
  <c r="R198" i="7"/>
  <c r="Q198" i="7"/>
  <c r="O198" i="7"/>
  <c r="R197" i="7"/>
  <c r="Q197" i="7"/>
  <c r="O197" i="7"/>
  <c r="Q196" i="7"/>
  <c r="R196" i="7" s="1"/>
  <c r="O196" i="7"/>
  <c r="P195" i="7"/>
  <c r="N191" i="7"/>
  <c r="L191" i="7"/>
  <c r="K191" i="7"/>
  <c r="M191" i="7" s="1"/>
  <c r="R187" i="7"/>
  <c r="Q187" i="7"/>
  <c r="O187" i="7"/>
  <c r="R186" i="7"/>
  <c r="Q186" i="7"/>
  <c r="O186" i="7"/>
  <c r="R185" i="7"/>
  <c r="Q185" i="7"/>
  <c r="O185" i="7"/>
  <c r="Q184" i="7"/>
  <c r="R184" i="7" s="1"/>
  <c r="O184" i="7"/>
  <c r="Q183" i="7"/>
  <c r="R183" i="7" s="1"/>
  <c r="O183" i="7"/>
  <c r="R182" i="7"/>
  <c r="Q182" i="7"/>
  <c r="O182" i="7"/>
  <c r="R181" i="7"/>
  <c r="Q181" i="7"/>
  <c r="O181" i="7"/>
  <c r="O180" i="7"/>
  <c r="P179" i="7"/>
  <c r="Q180" i="7" s="1"/>
  <c r="R180" i="7" s="1"/>
  <c r="N175" i="7"/>
  <c r="M175" i="7"/>
  <c r="L175" i="7"/>
  <c r="K175" i="7"/>
  <c r="Q170" i="7"/>
  <c r="R170" i="7" s="1"/>
  <c r="O170" i="7"/>
  <c r="R169" i="7"/>
  <c r="Q169" i="7"/>
  <c r="O169" i="7"/>
  <c r="Q168" i="7"/>
  <c r="R168" i="7" s="1"/>
  <c r="O168" i="7"/>
  <c r="Q167" i="7"/>
  <c r="R167" i="7" s="1"/>
  <c r="O167" i="7"/>
  <c r="Q166" i="7"/>
  <c r="R166" i="7" s="1"/>
  <c r="O166" i="7"/>
  <c r="R165" i="7"/>
  <c r="Q165" i="7"/>
  <c r="O165" i="7"/>
  <c r="R164" i="7"/>
  <c r="Q164" i="7"/>
  <c r="O164" i="7"/>
  <c r="Q163" i="7"/>
  <c r="R163" i="7" s="1"/>
  <c r="O163" i="7"/>
  <c r="P162" i="7"/>
  <c r="AD98" i="7" s="1"/>
  <c r="N158" i="7"/>
  <c r="M158" i="7"/>
  <c r="L158" i="7"/>
  <c r="K158" i="7"/>
  <c r="R155" i="7"/>
  <c r="Q155" i="7"/>
  <c r="O155" i="7"/>
  <c r="R154" i="7"/>
  <c r="Q154" i="7"/>
  <c r="O154" i="7"/>
  <c r="Q153" i="7"/>
  <c r="R153" i="7" s="1"/>
  <c r="O153" i="7"/>
  <c r="Q152" i="7"/>
  <c r="R152" i="7" s="1"/>
  <c r="O152" i="7"/>
  <c r="R151" i="7"/>
  <c r="Q151" i="7"/>
  <c r="O151" i="7"/>
  <c r="R150" i="7"/>
  <c r="Q150" i="7"/>
  <c r="O150" i="7"/>
  <c r="Q149" i="7"/>
  <c r="R149" i="7" s="1"/>
  <c r="O149" i="7"/>
  <c r="O148" i="7"/>
  <c r="P147" i="7"/>
  <c r="Q148" i="7" s="1"/>
  <c r="R148" i="7" s="1"/>
  <c r="M143" i="7"/>
  <c r="N143" i="7" s="1"/>
  <c r="L143" i="7"/>
  <c r="K143" i="7"/>
  <c r="R139" i="7"/>
  <c r="Q139" i="7"/>
  <c r="O139" i="7"/>
  <c r="R138" i="7"/>
  <c r="Q138" i="7"/>
  <c r="O138" i="7"/>
  <c r="Q137" i="7"/>
  <c r="R137" i="7" s="1"/>
  <c r="O137" i="7"/>
  <c r="Q136" i="7"/>
  <c r="R136" i="7" s="1"/>
  <c r="O136" i="7"/>
  <c r="R135" i="7"/>
  <c r="Q135" i="7"/>
  <c r="O135" i="7"/>
  <c r="R134" i="7"/>
  <c r="Q134" i="7"/>
  <c r="O134" i="7"/>
  <c r="Q133" i="7"/>
  <c r="R133" i="7" s="1"/>
  <c r="O133" i="7"/>
  <c r="O132" i="7"/>
  <c r="P131" i="7"/>
  <c r="Q132" i="7" s="1"/>
  <c r="M127" i="7"/>
  <c r="N127" i="7" s="1"/>
  <c r="L127" i="7"/>
  <c r="K127" i="7"/>
  <c r="R122" i="7"/>
  <c r="Q122" i="7"/>
  <c r="O122" i="7"/>
  <c r="Q121" i="7"/>
  <c r="R121" i="7" s="1"/>
  <c r="O121" i="7"/>
  <c r="Q120" i="7"/>
  <c r="R120" i="7" s="1"/>
  <c r="O120" i="7"/>
  <c r="Q119" i="7"/>
  <c r="R119" i="7" s="1"/>
  <c r="O119" i="7"/>
  <c r="R118" i="7"/>
  <c r="Q118" i="7"/>
  <c r="O118" i="7"/>
  <c r="R117" i="7"/>
  <c r="Q117" i="7"/>
  <c r="O117" i="7"/>
  <c r="Q116" i="7"/>
  <c r="R116" i="7" s="1"/>
  <c r="AB64" i="7" s="1"/>
  <c r="O116" i="7"/>
  <c r="O115" i="7"/>
  <c r="P114" i="7"/>
  <c r="AA98" i="7" s="1"/>
  <c r="M110" i="7"/>
  <c r="N110" i="7" s="1"/>
  <c r="L110" i="7"/>
  <c r="K110" i="7"/>
  <c r="R106" i="7"/>
  <c r="Q106" i="7"/>
  <c r="O106" i="7"/>
  <c r="Q105" i="7"/>
  <c r="R105" i="7" s="1"/>
  <c r="O105" i="7"/>
  <c r="Q104" i="7"/>
  <c r="R104" i="7" s="1"/>
  <c r="O104" i="7"/>
  <c r="R103" i="7"/>
  <c r="Q103" i="7"/>
  <c r="O103" i="7"/>
  <c r="R102" i="7"/>
  <c r="Q102" i="7"/>
  <c r="O102" i="7"/>
  <c r="Q101" i="7"/>
  <c r="R101" i="7" s="1"/>
  <c r="AA65" i="7" s="1"/>
  <c r="O101" i="7"/>
  <c r="Q100" i="7"/>
  <c r="R100" i="7" s="1"/>
  <c r="O100" i="7"/>
  <c r="R99" i="7"/>
  <c r="AA63" i="7" s="1"/>
  <c r="Q99" i="7"/>
  <c r="O99" i="7"/>
  <c r="AA5" i="7" s="1"/>
  <c r="AJ98" i="7"/>
  <c r="AG98" i="7"/>
  <c r="AF98" i="7"/>
  <c r="AE98" i="7"/>
  <c r="AB98" i="7"/>
  <c r="Z98" i="7"/>
  <c r="X98" i="7"/>
  <c r="V98" i="7"/>
  <c r="U98" i="7"/>
  <c r="M94" i="7"/>
  <c r="N94" i="7" s="1"/>
  <c r="L94" i="7"/>
  <c r="K94" i="7"/>
  <c r="R87" i="7"/>
  <c r="Q87" i="7"/>
  <c r="O87" i="7"/>
  <c r="Q86" i="7"/>
  <c r="R86" i="7" s="1"/>
  <c r="O86" i="7"/>
  <c r="R85" i="7"/>
  <c r="Q85" i="7"/>
  <c r="O85" i="7"/>
  <c r="R84" i="7"/>
  <c r="Q84" i="7"/>
  <c r="O84" i="7"/>
  <c r="Q83" i="7"/>
  <c r="Z44" i="7" s="1"/>
  <c r="O83" i="7"/>
  <c r="Q82" i="7"/>
  <c r="R82" i="7" s="1"/>
  <c r="O82" i="7"/>
  <c r="Q81" i="7"/>
  <c r="R81" i="7" s="1"/>
  <c r="Z64" i="7" s="1"/>
  <c r="O81" i="7"/>
  <c r="R80" i="7"/>
  <c r="Z63" i="7" s="1"/>
  <c r="O80" i="7"/>
  <c r="P79" i="7"/>
  <c r="Q80" i="7" s="1"/>
  <c r="Z41" i="7" s="1"/>
  <c r="N75" i="7"/>
  <c r="L75" i="7"/>
  <c r="K75" i="7"/>
  <c r="M75" i="7" s="1"/>
  <c r="V69" i="7"/>
  <c r="Q69" i="7"/>
  <c r="R69" i="7" s="1"/>
  <c r="O69" i="7"/>
  <c r="Y68" i="7"/>
  <c r="Q68" i="7"/>
  <c r="R68" i="7" s="1"/>
  <c r="O68" i="7"/>
  <c r="R67" i="7"/>
  <c r="Q67" i="7"/>
  <c r="O67" i="7"/>
  <c r="V66" i="7"/>
  <c r="Q66" i="7"/>
  <c r="R66" i="7" s="1"/>
  <c r="O66" i="7"/>
  <c r="Z65" i="7"/>
  <c r="Q65" i="7"/>
  <c r="Y44" i="7" s="1"/>
  <c r="O65" i="7"/>
  <c r="AA64" i="7"/>
  <c r="R64" i="7"/>
  <c r="Y65" i="7" s="1"/>
  <c r="Q64" i="7"/>
  <c r="O64" i="7"/>
  <c r="Y7" i="7" s="1"/>
  <c r="W63" i="7"/>
  <c r="R63" i="7"/>
  <c r="Y64" i="7" s="1"/>
  <c r="Q63" i="7"/>
  <c r="O63" i="7"/>
  <c r="R62" i="7"/>
  <c r="Y63" i="7" s="1"/>
  <c r="Q62" i="7"/>
  <c r="O62" i="7"/>
  <c r="Y5" i="7" s="1"/>
  <c r="P61" i="7"/>
  <c r="Y98" i="7" s="1"/>
  <c r="L56" i="7"/>
  <c r="K56" i="7"/>
  <c r="M56" i="7" s="1"/>
  <c r="N56" i="7" s="1"/>
  <c r="Q50" i="7"/>
  <c r="R50" i="7" s="1"/>
  <c r="O50" i="7"/>
  <c r="Q49" i="7"/>
  <c r="R49" i="7" s="1"/>
  <c r="O49" i="7"/>
  <c r="Q48" i="7"/>
  <c r="R48" i="7" s="1"/>
  <c r="W69" i="7" s="1"/>
  <c r="O48" i="7"/>
  <c r="W10" i="7" s="1"/>
  <c r="U47" i="7"/>
  <c r="Q47" i="7"/>
  <c r="O47" i="7"/>
  <c r="W46" i="7"/>
  <c r="R46" i="7"/>
  <c r="W66" i="7" s="1"/>
  <c r="Q46" i="7"/>
  <c r="O46" i="7"/>
  <c r="R45" i="7"/>
  <c r="W65" i="7" s="1"/>
  <c r="Q45" i="7"/>
  <c r="O45" i="7"/>
  <c r="W7" i="7" s="1"/>
  <c r="W44" i="7"/>
  <c r="U44" i="7"/>
  <c r="R44" i="7"/>
  <c r="W64" i="7" s="1"/>
  <c r="Q44" i="7"/>
  <c r="O44" i="7"/>
  <c r="AA43" i="7"/>
  <c r="Z43" i="7"/>
  <c r="Y43" i="7"/>
  <c r="W43" i="7"/>
  <c r="R43" i="7"/>
  <c r="Q43" i="7"/>
  <c r="W41" i="7" s="1"/>
  <c r="O43" i="7"/>
  <c r="AB42" i="7"/>
  <c r="Z42" i="7"/>
  <c r="Y42" i="7"/>
  <c r="W42" i="7"/>
  <c r="V42" i="7"/>
  <c r="P42" i="7"/>
  <c r="W98" i="7" s="1"/>
  <c r="AA41" i="7"/>
  <c r="Y41" i="7"/>
  <c r="N38" i="7"/>
  <c r="M38" i="7"/>
  <c r="L38" i="7"/>
  <c r="K38" i="7"/>
  <c r="Q30" i="7"/>
  <c r="R30" i="7" s="1"/>
  <c r="O30" i="7"/>
  <c r="Q29" i="7"/>
  <c r="R29" i="7" s="1"/>
  <c r="V75" i="7" s="1"/>
  <c r="O29" i="7"/>
  <c r="R28" i="7"/>
  <c r="Q28" i="7"/>
  <c r="V46" i="7" s="1"/>
  <c r="O28" i="7"/>
  <c r="V10" i="7" s="1"/>
  <c r="Q27" i="7"/>
  <c r="R27" i="7" s="1"/>
  <c r="V68" i="7" s="1"/>
  <c r="O27" i="7"/>
  <c r="Q26" i="7"/>
  <c r="R26" i="7" s="1"/>
  <c r="O26" i="7"/>
  <c r="Q25" i="7"/>
  <c r="V43" i="7" s="1"/>
  <c r="O25" i="7"/>
  <c r="R24" i="7"/>
  <c r="V64" i="7" s="1"/>
  <c r="Q24" i="7"/>
  <c r="O24" i="7"/>
  <c r="V6" i="7" s="1"/>
  <c r="Q23" i="7"/>
  <c r="R23" i="7" s="1"/>
  <c r="V63" i="7" s="1"/>
  <c r="O23" i="7"/>
  <c r="P22" i="7"/>
  <c r="L17" i="7"/>
  <c r="K17" i="7"/>
  <c r="M17" i="7" s="1"/>
  <c r="N17" i="7" s="1"/>
  <c r="Q13" i="7"/>
  <c r="U48" i="7" s="1"/>
  <c r="O13" i="7"/>
  <c r="V12" i="7"/>
  <c r="U12" i="7"/>
  <c r="R12" i="7"/>
  <c r="U75" i="7" s="1"/>
  <c r="Q12" i="7"/>
  <c r="O12" i="7"/>
  <c r="V11" i="7"/>
  <c r="U11" i="7"/>
  <c r="Q11" i="7"/>
  <c r="U46" i="7" s="1"/>
  <c r="O11" i="7"/>
  <c r="U10" i="7"/>
  <c r="Q10" i="7"/>
  <c r="R10" i="7" s="1"/>
  <c r="U68" i="7" s="1"/>
  <c r="O10" i="7"/>
  <c r="Y9" i="7"/>
  <c r="W9" i="7"/>
  <c r="V9" i="7"/>
  <c r="U9" i="7"/>
  <c r="R9" i="7"/>
  <c r="U66" i="7" s="1"/>
  <c r="Q9" i="7"/>
  <c r="O9" i="7"/>
  <c r="U8" i="7" s="1"/>
  <c r="Z8" i="7"/>
  <c r="Y8" i="7"/>
  <c r="W8" i="7"/>
  <c r="V8" i="7"/>
  <c r="Q8" i="7"/>
  <c r="U43" i="7" s="1"/>
  <c r="O8" i="7"/>
  <c r="AA7" i="7"/>
  <c r="Z7" i="7"/>
  <c r="V7" i="7"/>
  <c r="U7" i="7"/>
  <c r="Q7" i="7"/>
  <c r="R7" i="7" s="1"/>
  <c r="U64" i="7" s="1"/>
  <c r="O7" i="7"/>
  <c r="AB6" i="7"/>
  <c r="AA6" i="7"/>
  <c r="Z6" i="7"/>
  <c r="Y6" i="7"/>
  <c r="W6" i="7"/>
  <c r="U6" i="7"/>
  <c r="Q6" i="7"/>
  <c r="O6" i="7"/>
  <c r="U5" i="7" s="1"/>
  <c r="AC5" i="7"/>
  <c r="AB5" i="7"/>
  <c r="Z5" i="7"/>
  <c r="W5" i="7"/>
  <c r="V5" i="7"/>
  <c r="P5" i="7"/>
  <c r="M915" i="6"/>
  <c r="L915" i="6"/>
  <c r="K915" i="6"/>
  <c r="P913" i="6"/>
  <c r="Q912" i="6"/>
  <c r="Q913" i="6" s="1"/>
  <c r="R907" i="6"/>
  <c r="Q907" i="6"/>
  <c r="O907" i="6"/>
  <c r="R906" i="6"/>
  <c r="Q906" i="6"/>
  <c r="O906" i="6"/>
  <c r="R905" i="6"/>
  <c r="Q905" i="6"/>
  <c r="O905" i="6"/>
  <c r="R904" i="6"/>
  <c r="Q904" i="6"/>
  <c r="O904" i="6"/>
  <c r="R903" i="6"/>
  <c r="Q903" i="6"/>
  <c r="O903" i="6"/>
  <c r="Q902" i="6"/>
  <c r="R902" i="6" s="1"/>
  <c r="O902" i="6"/>
  <c r="S901" i="6"/>
  <c r="R901" i="6"/>
  <c r="Q901" i="6"/>
  <c r="O901" i="6"/>
  <c r="Q900" i="6"/>
  <c r="R900" i="6" s="1"/>
  <c r="O900" i="6"/>
  <c r="P899" i="6"/>
  <c r="L893" i="6"/>
  <c r="K893" i="6"/>
  <c r="M893" i="6" s="1"/>
  <c r="Q891" i="6"/>
  <c r="P891" i="6"/>
  <c r="Q890" i="6"/>
  <c r="R885" i="6"/>
  <c r="Q885" i="6"/>
  <c r="O885" i="6"/>
  <c r="R884" i="6"/>
  <c r="Q884" i="6"/>
  <c r="O884" i="6"/>
  <c r="R883" i="6"/>
  <c r="Q883" i="6"/>
  <c r="O883" i="6"/>
  <c r="R882" i="6"/>
  <c r="Q882" i="6"/>
  <c r="O882" i="6"/>
  <c r="Q881" i="6"/>
  <c r="R881" i="6" s="1"/>
  <c r="O881" i="6"/>
  <c r="Q880" i="6"/>
  <c r="R880" i="6" s="1"/>
  <c r="O880" i="6"/>
  <c r="Q879" i="6"/>
  <c r="R879" i="6" s="1"/>
  <c r="O879" i="6"/>
  <c r="Q878" i="6"/>
  <c r="R878" i="6" s="1"/>
  <c r="O878" i="6"/>
  <c r="P877" i="6"/>
  <c r="S879" i="6" s="1"/>
  <c r="L871" i="6"/>
  <c r="K871" i="6"/>
  <c r="M871" i="6" s="1"/>
  <c r="P869" i="6"/>
  <c r="Q868" i="6"/>
  <c r="Q869" i="6" s="1"/>
  <c r="R863" i="6"/>
  <c r="Q863" i="6"/>
  <c r="O863" i="6"/>
  <c r="R862" i="6"/>
  <c r="Q862" i="6"/>
  <c r="O862" i="6"/>
  <c r="Q861" i="6"/>
  <c r="R861" i="6" s="1"/>
  <c r="O861" i="6"/>
  <c r="Q860" i="6"/>
  <c r="R860" i="6" s="1"/>
  <c r="O860" i="6"/>
  <c r="Q859" i="6"/>
  <c r="R859" i="6" s="1"/>
  <c r="O859" i="6"/>
  <c r="Q858" i="6"/>
  <c r="R858" i="6" s="1"/>
  <c r="O858" i="6"/>
  <c r="Q857" i="6"/>
  <c r="R857" i="6" s="1"/>
  <c r="O857" i="6"/>
  <c r="O856" i="6"/>
  <c r="P855" i="6"/>
  <c r="S857" i="6" s="1"/>
  <c r="V852" i="6" s="1"/>
  <c r="K849" i="6"/>
  <c r="M849" i="6" s="1"/>
  <c r="N849" i="6" s="1"/>
  <c r="P847" i="6"/>
  <c r="Q846" i="6"/>
  <c r="Q847" i="6" s="1"/>
  <c r="R841" i="6"/>
  <c r="Q841" i="6"/>
  <c r="O841" i="6"/>
  <c r="R840" i="6"/>
  <c r="Q840" i="6"/>
  <c r="O840" i="6"/>
  <c r="Q839" i="6"/>
  <c r="R839" i="6" s="1"/>
  <c r="O839" i="6"/>
  <c r="Q838" i="6"/>
  <c r="R838" i="6" s="1"/>
  <c r="O838" i="6"/>
  <c r="Q837" i="6"/>
  <c r="R837" i="6" s="1"/>
  <c r="O837" i="6"/>
  <c r="R836" i="6"/>
  <c r="Q836" i="6"/>
  <c r="O836" i="6"/>
  <c r="Q835" i="6"/>
  <c r="R835" i="6" s="1"/>
  <c r="O835" i="6"/>
  <c r="Q834" i="6"/>
  <c r="R834" i="6" s="1"/>
  <c r="O834" i="6"/>
  <c r="P833" i="6"/>
  <c r="S835" i="6" s="1"/>
  <c r="K827" i="6"/>
  <c r="M827" i="6" s="1"/>
  <c r="N827" i="6" s="1"/>
  <c r="P825" i="6"/>
  <c r="Q824" i="6"/>
  <c r="Q825" i="6" s="1"/>
  <c r="O819" i="6"/>
  <c r="Q818" i="6"/>
  <c r="R818" i="6" s="1"/>
  <c r="O818" i="6"/>
  <c r="Q817" i="6"/>
  <c r="R817" i="6" s="1"/>
  <c r="O817" i="6"/>
  <c r="Q816" i="6"/>
  <c r="R816" i="6" s="1"/>
  <c r="O816" i="6"/>
  <c r="Q815" i="6"/>
  <c r="R815" i="6" s="1"/>
  <c r="O815" i="6"/>
  <c r="Q814" i="6"/>
  <c r="R814" i="6" s="1"/>
  <c r="O814" i="6"/>
  <c r="S813" i="6"/>
  <c r="Q813" i="6"/>
  <c r="R813" i="6" s="1"/>
  <c r="O813" i="6"/>
  <c r="Q812" i="6"/>
  <c r="R812" i="6" s="1"/>
  <c r="O812" i="6"/>
  <c r="P811" i="6"/>
  <c r="K805" i="6"/>
  <c r="M805" i="6" s="1"/>
  <c r="N805" i="6" s="1"/>
  <c r="P803" i="6"/>
  <c r="Q802" i="6"/>
  <c r="Q803" i="6" s="1"/>
  <c r="O797" i="6"/>
  <c r="R796" i="6"/>
  <c r="Q796" i="6"/>
  <c r="O796" i="6"/>
  <c r="Q795" i="6"/>
  <c r="R795" i="6" s="1"/>
  <c r="O795" i="6"/>
  <c r="R794" i="6"/>
  <c r="Q794" i="6"/>
  <c r="O794" i="6"/>
  <c r="Q793" i="6"/>
  <c r="R793" i="6" s="1"/>
  <c r="O793" i="6"/>
  <c r="Q792" i="6"/>
  <c r="R792" i="6" s="1"/>
  <c r="O792" i="6"/>
  <c r="R791" i="6"/>
  <c r="Q791" i="6"/>
  <c r="O791" i="6"/>
  <c r="Q790" i="6"/>
  <c r="R790" i="6" s="1"/>
  <c r="O790" i="6"/>
  <c r="P789" i="6"/>
  <c r="S791" i="6" s="1"/>
  <c r="K783" i="6"/>
  <c r="M783" i="6" s="1"/>
  <c r="N783" i="6" s="1"/>
  <c r="P781" i="6"/>
  <c r="Q781" i="6"/>
  <c r="O775" i="6"/>
  <c r="Q774" i="6"/>
  <c r="R774" i="6" s="1"/>
  <c r="O774" i="6"/>
  <c r="Q773" i="6"/>
  <c r="R773" i="6" s="1"/>
  <c r="O773" i="6"/>
  <c r="Q772" i="6"/>
  <c r="R772" i="6" s="1"/>
  <c r="O772" i="6"/>
  <c r="R771" i="6"/>
  <c r="Q771" i="6"/>
  <c r="O771" i="6"/>
  <c r="Q770" i="6"/>
  <c r="R770" i="6" s="1"/>
  <c r="O770" i="6"/>
  <c r="Q769" i="6"/>
  <c r="R769" i="6" s="1"/>
  <c r="O769" i="6"/>
  <c r="O768" i="6"/>
  <c r="P767" i="6"/>
  <c r="S769" i="6" s="1"/>
  <c r="P759" i="6"/>
  <c r="Q758" i="6"/>
  <c r="Q759" i="6" s="1"/>
  <c r="O753" i="6"/>
  <c r="R752" i="6"/>
  <c r="Q752" i="6"/>
  <c r="O752" i="6"/>
  <c r="Q751" i="6"/>
  <c r="R751" i="6" s="1"/>
  <c r="O751" i="6"/>
  <c r="Q750" i="6"/>
  <c r="R750" i="6" s="1"/>
  <c r="O750" i="6"/>
  <c r="Q749" i="6"/>
  <c r="R749" i="6" s="1"/>
  <c r="O749" i="6"/>
  <c r="R748" i="6"/>
  <c r="Q748" i="6"/>
  <c r="O748" i="6"/>
  <c r="Q747" i="6"/>
  <c r="R747" i="6" s="1"/>
  <c r="O747" i="6"/>
  <c r="Q746" i="6"/>
  <c r="R746" i="6" s="1"/>
  <c r="O746" i="6"/>
  <c r="P745" i="6"/>
  <c r="S747" i="6" s="1"/>
  <c r="K739" i="6"/>
  <c r="M739" i="6" s="1"/>
  <c r="N739" i="6" s="1"/>
  <c r="P737" i="6"/>
  <c r="Q737" i="6"/>
  <c r="Q731" i="6"/>
  <c r="R731" i="6" s="1"/>
  <c r="O731" i="6"/>
  <c r="Q730" i="6"/>
  <c r="R730" i="6" s="1"/>
  <c r="O730" i="6"/>
  <c r="R729" i="6"/>
  <c r="Q729" i="6"/>
  <c r="O729" i="6"/>
  <c r="Q728" i="6"/>
  <c r="R728" i="6" s="1"/>
  <c r="O728" i="6"/>
  <c r="Q727" i="6"/>
  <c r="R727" i="6" s="1"/>
  <c r="O727" i="6"/>
  <c r="Q726" i="6"/>
  <c r="R726" i="6" s="1"/>
  <c r="O726" i="6"/>
  <c r="S725" i="6"/>
  <c r="Q725" i="6"/>
  <c r="R725" i="6" s="1"/>
  <c r="O725" i="6"/>
  <c r="Q724" i="6"/>
  <c r="R724" i="6" s="1"/>
  <c r="O724" i="6"/>
  <c r="P723" i="6"/>
  <c r="K717" i="6"/>
  <c r="M717" i="6" s="1"/>
  <c r="N717" i="6" s="1"/>
  <c r="Q715" i="6"/>
  <c r="P715" i="6"/>
  <c r="Q714" i="6"/>
  <c r="O708" i="6"/>
  <c r="Q707" i="6"/>
  <c r="R707" i="6" s="1"/>
  <c r="O707" i="6"/>
  <c r="Q706" i="6"/>
  <c r="R706" i="6" s="1"/>
  <c r="O706" i="6"/>
  <c r="R705" i="6"/>
  <c r="Q705" i="6"/>
  <c r="O705" i="6"/>
  <c r="Q704" i="6"/>
  <c r="R704" i="6" s="1"/>
  <c r="O704" i="6"/>
  <c r="Q703" i="6"/>
  <c r="R703" i="6" s="1"/>
  <c r="O703" i="6"/>
  <c r="R702" i="6"/>
  <c r="Q702" i="6"/>
  <c r="O702" i="6"/>
  <c r="Q701" i="6"/>
  <c r="R701" i="6" s="1"/>
  <c r="O701" i="6"/>
  <c r="P700" i="6"/>
  <c r="S702" i="6" s="1"/>
  <c r="L694" i="6"/>
  <c r="K694" i="6"/>
  <c r="M694" i="6" s="1"/>
  <c r="Q692" i="6"/>
  <c r="P692" i="6"/>
  <c r="U697" i="6" s="1"/>
  <c r="Q691" i="6"/>
  <c r="O685" i="6"/>
  <c r="Q684" i="6"/>
  <c r="R684" i="6" s="1"/>
  <c r="O684" i="6"/>
  <c r="R683" i="6"/>
  <c r="Q683" i="6"/>
  <c r="O683" i="6"/>
  <c r="R682" i="6"/>
  <c r="Q682" i="6"/>
  <c r="O682" i="6"/>
  <c r="R681" i="6"/>
  <c r="Q681" i="6"/>
  <c r="O681" i="6"/>
  <c r="Q680" i="6"/>
  <c r="R680" i="6" s="1"/>
  <c r="O680" i="6"/>
  <c r="S679" i="6"/>
  <c r="Q679" i="6"/>
  <c r="R679" i="6" s="1"/>
  <c r="O679" i="6"/>
  <c r="Q678" i="6"/>
  <c r="R678" i="6" s="1"/>
  <c r="O678" i="6"/>
  <c r="P677" i="6"/>
  <c r="K671" i="6"/>
  <c r="M671" i="6" s="1"/>
  <c r="N671" i="6" s="1"/>
  <c r="Q669" i="6"/>
  <c r="P669" i="6"/>
  <c r="Q668" i="6"/>
  <c r="O662" i="6"/>
  <c r="Q661" i="6"/>
  <c r="R661" i="6" s="1"/>
  <c r="O661" i="6"/>
  <c r="Q660" i="6"/>
  <c r="R660" i="6" s="1"/>
  <c r="O660" i="6"/>
  <c r="R659" i="6"/>
  <c r="Q659" i="6"/>
  <c r="O659" i="6"/>
  <c r="Q658" i="6"/>
  <c r="R658" i="6" s="1"/>
  <c r="O658" i="6"/>
  <c r="Q657" i="6"/>
  <c r="R657" i="6" s="1"/>
  <c r="O657" i="6"/>
  <c r="R656" i="6"/>
  <c r="Q656" i="6"/>
  <c r="O656" i="6"/>
  <c r="Q655" i="6"/>
  <c r="R655" i="6" s="1"/>
  <c r="O655" i="6"/>
  <c r="P654" i="6"/>
  <c r="T656" i="6" s="1"/>
  <c r="K648" i="6"/>
  <c r="M648" i="6" s="1"/>
  <c r="N648" i="6" s="1"/>
  <c r="P646" i="6"/>
  <c r="Q645" i="6"/>
  <c r="Q646" i="6" s="1"/>
  <c r="O639" i="6"/>
  <c r="Q638" i="6"/>
  <c r="R638" i="6" s="1"/>
  <c r="O638" i="6"/>
  <c r="Q637" i="6"/>
  <c r="R637" i="6" s="1"/>
  <c r="O637" i="6"/>
  <c r="Q636" i="6"/>
  <c r="R636" i="6" s="1"/>
  <c r="O636" i="6"/>
  <c r="R635" i="6"/>
  <c r="Q635" i="6"/>
  <c r="O635" i="6"/>
  <c r="Q634" i="6"/>
  <c r="R634" i="6" s="1"/>
  <c r="O634" i="6"/>
  <c r="R633" i="6"/>
  <c r="Q633" i="6"/>
  <c r="O633" i="6"/>
  <c r="O632" i="6"/>
  <c r="P631" i="6"/>
  <c r="T633" i="6" s="1"/>
  <c r="N625" i="6"/>
  <c r="M625" i="6"/>
  <c r="K625" i="6"/>
  <c r="P623" i="6"/>
  <c r="Q622" i="6"/>
  <c r="Q623" i="6" s="1"/>
  <c r="O616" i="6"/>
  <c r="R615" i="6"/>
  <c r="Q615" i="6"/>
  <c r="O615" i="6"/>
  <c r="Q614" i="6"/>
  <c r="R614" i="6" s="1"/>
  <c r="O614" i="6"/>
  <c r="R613" i="6"/>
  <c r="Q613" i="6"/>
  <c r="O613" i="6"/>
  <c r="R612" i="6"/>
  <c r="Q612" i="6"/>
  <c r="O612" i="6"/>
  <c r="R611" i="6"/>
  <c r="Q611" i="6"/>
  <c r="O611" i="6"/>
  <c r="R610" i="6"/>
  <c r="Q610" i="6"/>
  <c r="O610" i="6"/>
  <c r="O609" i="6"/>
  <c r="P608" i="6"/>
  <c r="Q609" i="6" s="1"/>
  <c r="R609" i="6" s="1"/>
  <c r="M602" i="6"/>
  <c r="N602" i="6" s="1"/>
  <c r="K602" i="6"/>
  <c r="P600" i="6"/>
  <c r="Q599" i="6"/>
  <c r="Q600" i="6" s="1"/>
  <c r="R593" i="6"/>
  <c r="Q593" i="6"/>
  <c r="O593" i="6"/>
  <c r="R592" i="6"/>
  <c r="Q592" i="6"/>
  <c r="O592" i="6"/>
  <c r="R591" i="6"/>
  <c r="Q591" i="6"/>
  <c r="O591" i="6"/>
  <c r="Q590" i="6"/>
  <c r="R590" i="6" s="1"/>
  <c r="O590" i="6"/>
  <c r="Q589" i="6"/>
  <c r="R589" i="6" s="1"/>
  <c r="O589" i="6"/>
  <c r="Q588" i="6"/>
  <c r="R588" i="6" s="1"/>
  <c r="O588" i="6"/>
  <c r="Q587" i="6"/>
  <c r="R587" i="6" s="1"/>
  <c r="O587" i="6"/>
  <c r="O586" i="6"/>
  <c r="P585" i="6"/>
  <c r="Q586" i="6" s="1"/>
  <c r="R586" i="6" s="1"/>
  <c r="M579" i="6"/>
  <c r="N579" i="6" s="1"/>
  <c r="L579" i="6"/>
  <c r="K579" i="6"/>
  <c r="P577" i="6"/>
  <c r="U591" i="6" s="1"/>
  <c r="Q576" i="6"/>
  <c r="Q577" i="6" s="1"/>
  <c r="V591" i="6" s="1"/>
  <c r="Q570" i="6"/>
  <c r="R570" i="6" s="1"/>
  <c r="O570" i="6"/>
  <c r="Q569" i="6"/>
  <c r="R569" i="6" s="1"/>
  <c r="O569" i="6"/>
  <c r="Q568" i="6"/>
  <c r="R568" i="6" s="1"/>
  <c r="O568" i="6"/>
  <c r="R567" i="6"/>
  <c r="Q567" i="6"/>
  <c r="O567" i="6"/>
  <c r="Q566" i="6"/>
  <c r="R566" i="6" s="1"/>
  <c r="O566" i="6"/>
  <c r="Q565" i="6"/>
  <c r="R565" i="6" s="1"/>
  <c r="O565" i="6"/>
  <c r="R564" i="6"/>
  <c r="Q564" i="6"/>
  <c r="O564" i="6"/>
  <c r="Q563" i="6"/>
  <c r="R563" i="6" s="1"/>
  <c r="O563" i="6"/>
  <c r="P562" i="6"/>
  <c r="S564" i="6" s="1"/>
  <c r="L556" i="6"/>
  <c r="K556" i="6"/>
  <c r="M556" i="6" s="1"/>
  <c r="N556" i="6" s="1"/>
  <c r="P554" i="6"/>
  <c r="R547" i="6"/>
  <c r="Q547" i="6"/>
  <c r="O547" i="6"/>
  <c r="Q546" i="6"/>
  <c r="R546" i="6" s="1"/>
  <c r="O546" i="6"/>
  <c r="Q545" i="6"/>
  <c r="R545" i="6" s="1"/>
  <c r="O545" i="6"/>
  <c r="Q544" i="6"/>
  <c r="R544" i="6" s="1"/>
  <c r="O544" i="6"/>
  <c r="R543" i="6"/>
  <c r="Q543" i="6"/>
  <c r="O543" i="6"/>
  <c r="Q542" i="6"/>
  <c r="R542" i="6" s="1"/>
  <c r="O542" i="6"/>
  <c r="R541" i="6"/>
  <c r="Q541" i="6"/>
  <c r="O541" i="6"/>
  <c r="O540" i="6"/>
  <c r="P539" i="6"/>
  <c r="S541" i="6" s="1"/>
  <c r="N533" i="6"/>
  <c r="M533" i="6"/>
  <c r="L533" i="6"/>
  <c r="K533" i="6"/>
  <c r="P531" i="6"/>
  <c r="Q530" i="6"/>
  <c r="Q531" i="6" s="1"/>
  <c r="Q524" i="6"/>
  <c r="R524" i="6" s="1"/>
  <c r="O524" i="6"/>
  <c r="R523" i="6"/>
  <c r="Q523" i="6"/>
  <c r="O523" i="6"/>
  <c r="Q522" i="6"/>
  <c r="R522" i="6" s="1"/>
  <c r="O522" i="6"/>
  <c r="Q521" i="6"/>
  <c r="R521" i="6" s="1"/>
  <c r="O521" i="6"/>
  <c r="Q520" i="6"/>
  <c r="R520" i="6" s="1"/>
  <c r="O520" i="6"/>
  <c r="R519" i="6"/>
  <c r="Q519" i="6"/>
  <c r="O519" i="6"/>
  <c r="R518" i="6"/>
  <c r="Q518" i="6"/>
  <c r="O518" i="6"/>
  <c r="O517" i="6"/>
  <c r="P516" i="6"/>
  <c r="S518" i="6" s="1"/>
  <c r="L510" i="6"/>
  <c r="K510" i="6"/>
  <c r="M510" i="6" s="1"/>
  <c r="N510" i="6" s="1"/>
  <c r="Q508" i="6"/>
  <c r="P508" i="6"/>
  <c r="Q507" i="6"/>
  <c r="Q501" i="6"/>
  <c r="R501" i="6" s="1"/>
  <c r="O501" i="6"/>
  <c r="Q500" i="6"/>
  <c r="R500" i="6" s="1"/>
  <c r="O500" i="6"/>
  <c r="R499" i="6"/>
  <c r="Q499" i="6"/>
  <c r="O499" i="6"/>
  <c r="Q498" i="6"/>
  <c r="R498" i="6" s="1"/>
  <c r="O498" i="6"/>
  <c r="Q497" i="6"/>
  <c r="R497" i="6" s="1"/>
  <c r="O497" i="6"/>
  <c r="Q496" i="6"/>
  <c r="R496" i="6" s="1"/>
  <c r="O496" i="6"/>
  <c r="Q495" i="6"/>
  <c r="R495" i="6" s="1"/>
  <c r="O495" i="6"/>
  <c r="O494" i="6"/>
  <c r="P493" i="6"/>
  <c r="Q494" i="6" s="1"/>
  <c r="R494" i="6" s="1"/>
  <c r="M487" i="6"/>
  <c r="N487" i="6" s="1"/>
  <c r="L487" i="6"/>
  <c r="K487" i="6"/>
  <c r="P485" i="6"/>
  <c r="Q484" i="6"/>
  <c r="Q485" i="6" s="1"/>
  <c r="Q478" i="6"/>
  <c r="R478" i="6" s="1"/>
  <c r="O478" i="6"/>
  <c r="Q477" i="6"/>
  <c r="R477" i="6" s="1"/>
  <c r="O477" i="6"/>
  <c r="Q476" i="6"/>
  <c r="R476" i="6" s="1"/>
  <c r="O476" i="6"/>
  <c r="R475" i="6"/>
  <c r="Q475" i="6"/>
  <c r="O475" i="6"/>
  <c r="Q474" i="6"/>
  <c r="R474" i="6" s="1"/>
  <c r="O474" i="6"/>
  <c r="Q473" i="6"/>
  <c r="R473" i="6" s="1"/>
  <c r="O473" i="6"/>
  <c r="R472" i="6"/>
  <c r="Q472" i="6"/>
  <c r="O472" i="6"/>
  <c r="Q471" i="6"/>
  <c r="R471" i="6" s="1"/>
  <c r="O471" i="6"/>
  <c r="P470" i="6"/>
  <c r="S472" i="6" s="1"/>
  <c r="L464" i="6"/>
  <c r="K464" i="6"/>
  <c r="M464" i="6" s="1"/>
  <c r="N464" i="6" s="1"/>
  <c r="P462" i="6"/>
  <c r="Q455" i="6"/>
  <c r="R455" i="6" s="1"/>
  <c r="O455" i="6"/>
  <c r="Q454" i="6"/>
  <c r="R454" i="6" s="1"/>
  <c r="O454" i="6"/>
  <c r="Q453" i="6"/>
  <c r="R453" i="6" s="1"/>
  <c r="O453" i="6"/>
  <c r="Q452" i="6"/>
  <c r="R452" i="6" s="1"/>
  <c r="O452" i="6"/>
  <c r="Q451" i="6"/>
  <c r="R451" i="6" s="1"/>
  <c r="O451" i="6"/>
  <c r="Q450" i="6"/>
  <c r="R450" i="6" s="1"/>
  <c r="O450" i="6"/>
  <c r="R449" i="6"/>
  <c r="Q449" i="6"/>
  <c r="O449" i="6"/>
  <c r="O448" i="6"/>
  <c r="P447" i="6"/>
  <c r="S449" i="6" s="1"/>
  <c r="N441" i="6"/>
  <c r="M441" i="6"/>
  <c r="L441" i="6"/>
  <c r="K441" i="6"/>
  <c r="P439" i="6"/>
  <c r="Q438" i="6"/>
  <c r="Q439" i="6" s="1"/>
  <c r="Q432" i="6"/>
  <c r="R432" i="6" s="1"/>
  <c r="O432" i="6"/>
  <c r="Q431" i="6"/>
  <c r="R431" i="6" s="1"/>
  <c r="O431" i="6"/>
  <c r="Q430" i="6"/>
  <c r="R430" i="6" s="1"/>
  <c r="O430" i="6"/>
  <c r="Q429" i="6"/>
  <c r="R429" i="6" s="1"/>
  <c r="O429" i="6"/>
  <c r="Q428" i="6"/>
  <c r="R428" i="6" s="1"/>
  <c r="O428" i="6"/>
  <c r="Q427" i="6"/>
  <c r="R427" i="6" s="1"/>
  <c r="O427" i="6"/>
  <c r="R426" i="6"/>
  <c r="Q426" i="6"/>
  <c r="O426" i="6"/>
  <c r="O425" i="6"/>
  <c r="P424" i="6"/>
  <c r="S426" i="6" s="1"/>
  <c r="L418" i="6"/>
  <c r="K418" i="6"/>
  <c r="P416" i="6"/>
  <c r="Q409" i="6"/>
  <c r="R409" i="6" s="1"/>
  <c r="O409" i="6"/>
  <c r="Q408" i="6"/>
  <c r="R408" i="6" s="1"/>
  <c r="O408" i="6"/>
  <c r="Q407" i="6"/>
  <c r="R407" i="6" s="1"/>
  <c r="O407" i="6"/>
  <c r="Q406" i="6"/>
  <c r="R406" i="6" s="1"/>
  <c r="O406" i="6"/>
  <c r="Q405" i="6"/>
  <c r="R405" i="6" s="1"/>
  <c r="O405" i="6"/>
  <c r="Q404" i="6"/>
  <c r="R404" i="6" s="1"/>
  <c r="O404" i="6"/>
  <c r="Q403" i="6"/>
  <c r="R403" i="6" s="1"/>
  <c r="O403" i="6"/>
  <c r="O402" i="6"/>
  <c r="P401" i="6"/>
  <c r="Q402" i="6" s="1"/>
  <c r="R402" i="6" s="1"/>
  <c r="M395" i="6"/>
  <c r="N395" i="6" s="1"/>
  <c r="L395" i="6"/>
  <c r="K395" i="6"/>
  <c r="P393" i="6"/>
  <c r="Q392" i="6"/>
  <c r="Q393" i="6" s="1"/>
  <c r="Q386" i="6"/>
  <c r="R386" i="6" s="1"/>
  <c r="O386" i="6"/>
  <c r="Q385" i="6"/>
  <c r="R385" i="6" s="1"/>
  <c r="O385" i="6"/>
  <c r="Q384" i="6"/>
  <c r="R384" i="6" s="1"/>
  <c r="O384" i="6"/>
  <c r="Q383" i="6"/>
  <c r="R383" i="6" s="1"/>
  <c r="O383" i="6"/>
  <c r="Q382" i="6"/>
  <c r="R382" i="6" s="1"/>
  <c r="O382" i="6"/>
  <c r="Q381" i="6"/>
  <c r="R381" i="6" s="1"/>
  <c r="O381" i="6"/>
  <c r="R380" i="6"/>
  <c r="Q380" i="6"/>
  <c r="O380" i="6"/>
  <c r="Q379" i="6"/>
  <c r="R379" i="6" s="1"/>
  <c r="O379" i="6"/>
  <c r="P378" i="6"/>
  <c r="S380" i="6" s="1"/>
  <c r="L372" i="6"/>
  <c r="K372" i="6"/>
  <c r="M372" i="6" s="1"/>
  <c r="N372" i="6" s="1"/>
  <c r="P370" i="6"/>
  <c r="Q363" i="6"/>
  <c r="R363" i="6" s="1"/>
  <c r="O363" i="6"/>
  <c r="Q362" i="6"/>
  <c r="R362" i="6" s="1"/>
  <c r="O362" i="6"/>
  <c r="Q361" i="6"/>
  <c r="R361" i="6" s="1"/>
  <c r="O361" i="6"/>
  <c r="Q360" i="6"/>
  <c r="R360" i="6" s="1"/>
  <c r="O360" i="6"/>
  <c r="Q359" i="6"/>
  <c r="R359" i="6" s="1"/>
  <c r="O359" i="6"/>
  <c r="Q358" i="6"/>
  <c r="R358" i="6" s="1"/>
  <c r="O358" i="6"/>
  <c r="R357" i="6"/>
  <c r="Q357" i="6"/>
  <c r="O357" i="6"/>
  <c r="O356" i="6"/>
  <c r="P355" i="6"/>
  <c r="S357" i="6" s="1"/>
  <c r="N349" i="6"/>
  <c r="M349" i="6"/>
  <c r="L349" i="6"/>
  <c r="K349" i="6"/>
  <c r="Q346" i="6" s="1"/>
  <c r="Q347" i="6" s="1"/>
  <c r="P347" i="6"/>
  <c r="Q340" i="6"/>
  <c r="R340" i="6" s="1"/>
  <c r="O340" i="6"/>
  <c r="Q339" i="6"/>
  <c r="R339" i="6" s="1"/>
  <c r="O339" i="6"/>
  <c r="Q338" i="6"/>
  <c r="R338" i="6" s="1"/>
  <c r="O338" i="6"/>
  <c r="Q337" i="6"/>
  <c r="R337" i="6" s="1"/>
  <c r="O337" i="6"/>
  <c r="Q336" i="6"/>
  <c r="R336" i="6" s="1"/>
  <c r="O336" i="6"/>
  <c r="Q335" i="6"/>
  <c r="R335" i="6" s="1"/>
  <c r="O335" i="6"/>
  <c r="R334" i="6"/>
  <c r="Q334" i="6"/>
  <c r="O334" i="6"/>
  <c r="O333" i="6"/>
  <c r="P332" i="6"/>
  <c r="S334" i="6" s="1"/>
  <c r="L326" i="6"/>
  <c r="K326" i="6"/>
  <c r="T325" i="6"/>
  <c r="Q322" i="6"/>
  <c r="R322" i="6" s="1"/>
  <c r="O322" i="6"/>
  <c r="Q321" i="6"/>
  <c r="R321" i="6" s="1"/>
  <c r="O321" i="6"/>
  <c r="Q320" i="6"/>
  <c r="R320" i="6" s="1"/>
  <c r="O320" i="6"/>
  <c r="Q319" i="6"/>
  <c r="R319" i="6" s="1"/>
  <c r="O319" i="6"/>
  <c r="Q318" i="6"/>
  <c r="R318" i="6" s="1"/>
  <c r="O318" i="6"/>
  <c r="Q317" i="6"/>
  <c r="R317" i="6" s="1"/>
  <c r="O317" i="6"/>
  <c r="Q316" i="6"/>
  <c r="R316" i="6" s="1"/>
  <c r="O316" i="6"/>
  <c r="Q315" i="6"/>
  <c r="R315" i="6" s="1"/>
  <c r="O315" i="6"/>
  <c r="P314" i="6"/>
  <c r="U310" i="6"/>
  <c r="T310" i="6"/>
  <c r="M310" i="6"/>
  <c r="N310" i="6" s="1"/>
  <c r="L310" i="6"/>
  <c r="K310" i="6"/>
  <c r="U309" i="6"/>
  <c r="R307" i="6"/>
  <c r="Q307" i="6"/>
  <c r="O307" i="6"/>
  <c r="R306" i="6"/>
  <c r="Q306" i="6"/>
  <c r="O306" i="6"/>
  <c r="Q305" i="6"/>
  <c r="R305" i="6" s="1"/>
  <c r="O305" i="6"/>
  <c r="R304" i="6"/>
  <c r="Q304" i="6"/>
  <c r="O304" i="6"/>
  <c r="R303" i="6"/>
  <c r="Q303" i="6"/>
  <c r="O303" i="6"/>
  <c r="R302" i="6"/>
  <c r="Q302" i="6"/>
  <c r="O302" i="6"/>
  <c r="Q301" i="6"/>
  <c r="R301" i="6" s="1"/>
  <c r="O301" i="6"/>
  <c r="O300" i="6"/>
  <c r="P299" i="6"/>
  <c r="M293" i="6"/>
  <c r="N293" i="6" s="1"/>
  <c r="L293" i="6"/>
  <c r="K293" i="6"/>
  <c r="U291" i="6"/>
  <c r="T291" i="6"/>
  <c r="U290" i="6"/>
  <c r="R289" i="6"/>
  <c r="Q289" i="6"/>
  <c r="O289" i="6"/>
  <c r="Q288" i="6"/>
  <c r="R288" i="6" s="1"/>
  <c r="O288" i="6"/>
  <c r="R287" i="6"/>
  <c r="Q287" i="6"/>
  <c r="O287" i="6"/>
  <c r="R286" i="6"/>
  <c r="Q286" i="6"/>
  <c r="O286" i="6"/>
  <c r="R285" i="6"/>
  <c r="Q285" i="6"/>
  <c r="O285" i="6"/>
  <c r="Q284" i="6"/>
  <c r="R284" i="6" s="1"/>
  <c r="O284" i="6"/>
  <c r="R283" i="6"/>
  <c r="Q283" i="6"/>
  <c r="O283" i="6"/>
  <c r="O282" i="6"/>
  <c r="P281" i="6"/>
  <c r="Q282" i="6" s="1"/>
  <c r="R282" i="6" s="1"/>
  <c r="L276" i="6"/>
  <c r="K276" i="6"/>
  <c r="T271" i="6"/>
  <c r="Q270" i="6"/>
  <c r="R270" i="6" s="1"/>
  <c r="O270" i="6"/>
  <c r="Q269" i="6"/>
  <c r="R269" i="6" s="1"/>
  <c r="O269" i="6"/>
  <c r="Q268" i="6"/>
  <c r="R268" i="6" s="1"/>
  <c r="O268" i="6"/>
  <c r="Q267" i="6"/>
  <c r="R267" i="6" s="1"/>
  <c r="O267" i="6"/>
  <c r="Q266" i="6"/>
  <c r="R266" i="6" s="1"/>
  <c r="O266" i="6"/>
  <c r="Q265" i="6"/>
  <c r="R265" i="6" s="1"/>
  <c r="O265" i="6"/>
  <c r="Q264" i="6"/>
  <c r="R264" i="6" s="1"/>
  <c r="O264" i="6"/>
  <c r="Q263" i="6"/>
  <c r="R263" i="6" s="1"/>
  <c r="O263" i="6"/>
  <c r="P262" i="6"/>
  <c r="L258" i="6"/>
  <c r="K258" i="6"/>
  <c r="M258" i="6" s="1"/>
  <c r="N258" i="6" s="1"/>
  <c r="T253" i="6"/>
  <c r="R252" i="6"/>
  <c r="Q252" i="6"/>
  <c r="O252" i="6"/>
  <c r="R251" i="6"/>
  <c r="Q251" i="6"/>
  <c r="O251" i="6"/>
  <c r="Q250" i="6"/>
  <c r="R250" i="6" s="1"/>
  <c r="O250" i="6"/>
  <c r="R249" i="6"/>
  <c r="Q249" i="6"/>
  <c r="O249" i="6"/>
  <c r="R248" i="6"/>
  <c r="Q248" i="6"/>
  <c r="O248" i="6"/>
  <c r="R247" i="6"/>
  <c r="Q247" i="6"/>
  <c r="O247" i="6"/>
  <c r="Q246" i="6"/>
  <c r="R246" i="6" s="1"/>
  <c r="O246" i="6"/>
  <c r="O245" i="6"/>
  <c r="P244" i="6"/>
  <c r="M240" i="6"/>
  <c r="N240" i="6" s="1"/>
  <c r="L240" i="6"/>
  <c r="K240" i="6"/>
  <c r="U235" i="6"/>
  <c r="T235" i="6"/>
  <c r="U234" i="6"/>
  <c r="R234" i="6"/>
  <c r="Q234" i="6"/>
  <c r="O234" i="6"/>
  <c r="Q233" i="6"/>
  <c r="R233" i="6" s="1"/>
  <c r="O233" i="6"/>
  <c r="R232" i="6"/>
  <c r="Q232" i="6"/>
  <c r="O232" i="6"/>
  <c r="R231" i="6"/>
  <c r="Q231" i="6"/>
  <c r="O231" i="6"/>
  <c r="R230" i="6"/>
  <c r="Q230" i="6"/>
  <c r="O230" i="6"/>
  <c r="Q229" i="6"/>
  <c r="R229" i="6" s="1"/>
  <c r="O229" i="6"/>
  <c r="R228" i="6"/>
  <c r="Q228" i="6"/>
  <c r="O228" i="6"/>
  <c r="O227" i="6"/>
  <c r="P226" i="6"/>
  <c r="AG156" i="6" s="1"/>
  <c r="L222" i="6"/>
  <c r="K222" i="6"/>
  <c r="M222" i="6" s="1"/>
  <c r="N222" i="6" s="1"/>
  <c r="Q216" i="6"/>
  <c r="R216" i="6" s="1"/>
  <c r="O216" i="6"/>
  <c r="Q215" i="6"/>
  <c r="R215" i="6" s="1"/>
  <c r="O215" i="6"/>
  <c r="Q214" i="6"/>
  <c r="R214" i="6" s="1"/>
  <c r="O214" i="6"/>
  <c r="Q213" i="6"/>
  <c r="R213" i="6" s="1"/>
  <c r="O213" i="6"/>
  <c r="Q212" i="6"/>
  <c r="R212" i="6" s="1"/>
  <c r="O212" i="6"/>
  <c r="Q211" i="6"/>
  <c r="R211" i="6" s="1"/>
  <c r="O211" i="6"/>
  <c r="Q210" i="6"/>
  <c r="R210" i="6" s="1"/>
  <c r="O210" i="6"/>
  <c r="O209" i="6"/>
  <c r="P208" i="6"/>
  <c r="Q209" i="6" s="1"/>
  <c r="R209" i="6" s="1"/>
  <c r="L203" i="6"/>
  <c r="K203" i="6"/>
  <c r="M203" i="6" s="1"/>
  <c r="N203" i="6" s="1"/>
  <c r="Q197" i="6"/>
  <c r="R197" i="6" s="1"/>
  <c r="O197" i="6"/>
  <c r="R196" i="6"/>
  <c r="Q196" i="6"/>
  <c r="O196" i="6"/>
  <c r="R195" i="6"/>
  <c r="Q195" i="6"/>
  <c r="O195" i="6"/>
  <c r="R194" i="6"/>
  <c r="Q194" i="6"/>
  <c r="O194" i="6"/>
  <c r="Q193" i="6"/>
  <c r="R193" i="6" s="1"/>
  <c r="O193" i="6"/>
  <c r="R192" i="6"/>
  <c r="Q192" i="6"/>
  <c r="O192" i="6"/>
  <c r="R191" i="6"/>
  <c r="Q191" i="6"/>
  <c r="O191" i="6"/>
  <c r="O190" i="6"/>
  <c r="P189" i="6"/>
  <c r="Q190" i="6" s="1"/>
  <c r="R190" i="6" s="1"/>
  <c r="M185" i="6"/>
  <c r="N185" i="6" s="1"/>
  <c r="L185" i="6"/>
  <c r="K185" i="6"/>
  <c r="Q180" i="6"/>
  <c r="R180" i="6" s="1"/>
  <c r="O180" i="6"/>
  <c r="R179" i="6"/>
  <c r="Q179" i="6"/>
  <c r="O179" i="6"/>
  <c r="R178" i="6"/>
  <c r="Q178" i="6"/>
  <c r="O178" i="6"/>
  <c r="R177" i="6"/>
  <c r="Q177" i="6"/>
  <c r="O177" i="6"/>
  <c r="Q176" i="6"/>
  <c r="R176" i="6" s="1"/>
  <c r="O176" i="6"/>
  <c r="R175" i="6"/>
  <c r="Q175" i="6"/>
  <c r="O175" i="6"/>
  <c r="R174" i="6"/>
  <c r="Q174" i="6"/>
  <c r="O174" i="6"/>
  <c r="R173" i="6"/>
  <c r="Q173" i="6"/>
  <c r="O173" i="6"/>
  <c r="P172" i="6"/>
  <c r="N168" i="6"/>
  <c r="M168" i="6"/>
  <c r="L168" i="6"/>
  <c r="K168" i="6"/>
  <c r="Q162" i="6"/>
  <c r="R162" i="6" s="1"/>
  <c r="O162" i="6"/>
  <c r="Q161" i="6"/>
  <c r="R161" i="6" s="1"/>
  <c r="O161" i="6"/>
  <c r="Q160" i="6"/>
  <c r="R160" i="6" s="1"/>
  <c r="O160" i="6"/>
  <c r="Q159" i="6"/>
  <c r="R159" i="6" s="1"/>
  <c r="O159" i="6"/>
  <c r="Q158" i="6"/>
  <c r="R158" i="6" s="1"/>
  <c r="O158" i="6"/>
  <c r="Q157" i="6"/>
  <c r="R157" i="6" s="1"/>
  <c r="O157" i="6"/>
  <c r="AL156" i="6"/>
  <c r="AJ156" i="6"/>
  <c r="AI156" i="6"/>
  <c r="AF156" i="6"/>
  <c r="AE156" i="6"/>
  <c r="AD156" i="6"/>
  <c r="AC156" i="6"/>
  <c r="AB156" i="6"/>
  <c r="Z156" i="6"/>
  <c r="X156" i="6"/>
  <c r="Q156" i="6"/>
  <c r="R156" i="6" s="1"/>
  <c r="O156" i="6"/>
  <c r="Q155" i="6"/>
  <c r="R155" i="6" s="1"/>
  <c r="O155" i="6"/>
  <c r="P154" i="6"/>
  <c r="M150" i="6"/>
  <c r="N150" i="6" s="1"/>
  <c r="L150" i="6"/>
  <c r="K150" i="6"/>
  <c r="Q143" i="6"/>
  <c r="R143" i="6" s="1"/>
  <c r="O143" i="6"/>
  <c r="Q142" i="6"/>
  <c r="R142" i="6" s="1"/>
  <c r="O142" i="6"/>
  <c r="R141" i="6"/>
  <c r="Q141" i="6"/>
  <c r="O141" i="6"/>
  <c r="R140" i="6"/>
  <c r="Q140" i="6"/>
  <c r="O140" i="6"/>
  <c r="Q139" i="6"/>
  <c r="R139" i="6" s="1"/>
  <c r="O139" i="6"/>
  <c r="Q138" i="6"/>
  <c r="R138" i="6" s="1"/>
  <c r="O138" i="6"/>
  <c r="Q137" i="6"/>
  <c r="R137" i="6" s="1"/>
  <c r="O137" i="6"/>
  <c r="O136" i="6"/>
  <c r="P135" i="6"/>
  <c r="Q136" i="6" s="1"/>
  <c r="V134" i="6"/>
  <c r="L131" i="6"/>
  <c r="K131" i="6"/>
  <c r="M131" i="6" s="1"/>
  <c r="N131" i="6" s="1"/>
  <c r="R122" i="6"/>
  <c r="Q122" i="6"/>
  <c r="O122" i="6"/>
  <c r="Q121" i="6"/>
  <c r="R121" i="6" s="1"/>
  <c r="O121" i="6"/>
  <c r="Q120" i="6"/>
  <c r="R120" i="6" s="1"/>
  <c r="O120" i="6"/>
  <c r="Q119" i="6"/>
  <c r="R119" i="6" s="1"/>
  <c r="O119" i="6"/>
  <c r="R118" i="6"/>
  <c r="Q118" i="6"/>
  <c r="O118" i="6"/>
  <c r="Q117" i="6"/>
  <c r="R117" i="6" s="1"/>
  <c r="O117" i="6"/>
  <c r="R116" i="6"/>
  <c r="AA131" i="6" s="1"/>
  <c r="Q116" i="6"/>
  <c r="O116" i="6"/>
  <c r="O115" i="6"/>
  <c r="P114" i="6"/>
  <c r="Q115" i="6" s="1"/>
  <c r="L110" i="6"/>
  <c r="K110" i="6"/>
  <c r="M110" i="6" s="1"/>
  <c r="N110" i="6" s="1"/>
  <c r="Q104" i="6"/>
  <c r="R104" i="6" s="1"/>
  <c r="O104" i="6"/>
  <c r="Q103" i="6"/>
  <c r="R103" i="6" s="1"/>
  <c r="O103" i="6"/>
  <c r="Q102" i="6"/>
  <c r="R102" i="6" s="1"/>
  <c r="O102" i="6"/>
  <c r="Q101" i="6"/>
  <c r="R101" i="6" s="1"/>
  <c r="O101" i="6"/>
  <c r="Q100" i="6"/>
  <c r="R100" i="6" s="1"/>
  <c r="O100" i="6"/>
  <c r="Q99" i="6"/>
  <c r="R99" i="6" s="1"/>
  <c r="Z132" i="6" s="1"/>
  <c r="O99" i="6"/>
  <c r="Q98" i="6"/>
  <c r="R98" i="6" s="1"/>
  <c r="Z131" i="6" s="1"/>
  <c r="O98" i="6"/>
  <c r="Q97" i="6"/>
  <c r="R97" i="6" s="1"/>
  <c r="Z117" i="6" s="1"/>
  <c r="O97" i="6"/>
  <c r="Z5" i="6" s="1"/>
  <c r="M92" i="6"/>
  <c r="N92" i="6" s="1"/>
  <c r="L92" i="6"/>
  <c r="K92" i="6"/>
  <c r="R86" i="6"/>
  <c r="Q86" i="6"/>
  <c r="O86" i="6"/>
  <c r="R85" i="6"/>
  <c r="Q85" i="6"/>
  <c r="O85" i="6"/>
  <c r="Q84" i="6"/>
  <c r="R84" i="6" s="1"/>
  <c r="O84" i="6"/>
  <c r="R83" i="6"/>
  <c r="Q83" i="6"/>
  <c r="O83" i="6"/>
  <c r="R82" i="6"/>
  <c r="Y133" i="6" s="1"/>
  <c r="Q82" i="6"/>
  <c r="O82" i="6"/>
  <c r="R81" i="6"/>
  <c r="Y132" i="6" s="1"/>
  <c r="Q81" i="6"/>
  <c r="O81" i="6"/>
  <c r="Q80" i="6"/>
  <c r="O80" i="6"/>
  <c r="O79" i="6"/>
  <c r="P78" i="6"/>
  <c r="Q79" i="6" s="1"/>
  <c r="L74" i="6"/>
  <c r="K74" i="6"/>
  <c r="M74" i="6" s="1"/>
  <c r="N74" i="6" s="1"/>
  <c r="Q67" i="6"/>
  <c r="R67" i="6" s="1"/>
  <c r="O67" i="6"/>
  <c r="Q66" i="6"/>
  <c r="R66" i="6" s="1"/>
  <c r="O66" i="6"/>
  <c r="Q65" i="6"/>
  <c r="R65" i="6" s="1"/>
  <c r="O65" i="6"/>
  <c r="Q64" i="6"/>
  <c r="X44" i="6" s="1"/>
  <c r="O64" i="6"/>
  <c r="Q63" i="6"/>
  <c r="R63" i="6" s="1"/>
  <c r="X133" i="6" s="1"/>
  <c r="O63" i="6"/>
  <c r="X8" i="6" s="1"/>
  <c r="Q62" i="6"/>
  <c r="R62" i="6" s="1"/>
  <c r="X132" i="6" s="1"/>
  <c r="O62" i="6"/>
  <c r="Q61" i="6"/>
  <c r="R61" i="6" s="1"/>
  <c r="X131" i="6" s="1"/>
  <c r="O61" i="6"/>
  <c r="Q60" i="6"/>
  <c r="R60" i="6" s="1"/>
  <c r="X117" i="6" s="1"/>
  <c r="O60" i="6"/>
  <c r="P59" i="6"/>
  <c r="N55" i="6"/>
  <c r="L55" i="6"/>
  <c r="K55" i="6"/>
  <c r="M55" i="6" s="1"/>
  <c r="Q47" i="6"/>
  <c r="R47" i="6" s="1"/>
  <c r="O47" i="6"/>
  <c r="U46" i="6"/>
  <c r="R46" i="6"/>
  <c r="Q46" i="6"/>
  <c r="O46" i="6"/>
  <c r="W45" i="6"/>
  <c r="U45" i="6"/>
  <c r="R45" i="6"/>
  <c r="W135" i="6" s="1"/>
  <c r="Q45" i="6"/>
  <c r="O45" i="6"/>
  <c r="W10" i="6" s="1"/>
  <c r="V44" i="6"/>
  <c r="Q44" i="6"/>
  <c r="W44" i="6" s="1"/>
  <c r="O44" i="6"/>
  <c r="W9" i="6" s="1"/>
  <c r="Y43" i="6"/>
  <c r="X43" i="6"/>
  <c r="W43" i="6"/>
  <c r="R43" i="6"/>
  <c r="W133" i="6" s="1"/>
  <c r="Q43" i="6"/>
  <c r="O43" i="6"/>
  <c r="W8" i="6" s="1"/>
  <c r="Y42" i="6"/>
  <c r="W42" i="6"/>
  <c r="R42" i="6"/>
  <c r="W132" i="6" s="1"/>
  <c r="Q42" i="6"/>
  <c r="O42" i="6"/>
  <c r="W7" i="6" s="1"/>
  <c r="AA41" i="6"/>
  <c r="U41" i="6"/>
  <c r="Q41" i="6"/>
  <c r="R41" i="6" s="1"/>
  <c r="W131" i="6" s="1"/>
  <c r="O41" i="6"/>
  <c r="Z40" i="6"/>
  <c r="X40" i="6"/>
  <c r="O40" i="6"/>
  <c r="W5" i="6" s="1"/>
  <c r="P39" i="6"/>
  <c r="W156" i="6" s="1"/>
  <c r="M35" i="6"/>
  <c r="N35" i="6" s="1"/>
  <c r="L35" i="6"/>
  <c r="K35" i="6"/>
  <c r="R30" i="6"/>
  <c r="Q30" i="6"/>
  <c r="O30" i="6"/>
  <c r="Q29" i="6"/>
  <c r="O29" i="6"/>
  <c r="R28" i="6"/>
  <c r="V135" i="6" s="1"/>
  <c r="Q28" i="6"/>
  <c r="V45" i="6" s="1"/>
  <c r="O28" i="6"/>
  <c r="R27" i="6"/>
  <c r="Q27" i="6"/>
  <c r="O27" i="6"/>
  <c r="R26" i="6"/>
  <c r="V133" i="6" s="1"/>
  <c r="Q26" i="6"/>
  <c r="V43" i="6" s="1"/>
  <c r="O26" i="6"/>
  <c r="Q25" i="6"/>
  <c r="O25" i="6"/>
  <c r="R24" i="6"/>
  <c r="V131" i="6" s="1"/>
  <c r="Q24" i="6"/>
  <c r="V41" i="6" s="1"/>
  <c r="O24" i="6"/>
  <c r="O23" i="6"/>
  <c r="P22" i="6"/>
  <c r="V156" i="6" s="1"/>
  <c r="L17" i="6"/>
  <c r="K17" i="6"/>
  <c r="M17" i="6" s="1"/>
  <c r="N17" i="6" s="1"/>
  <c r="Q13" i="6"/>
  <c r="R13" i="6" s="1"/>
  <c r="U137" i="6" s="1"/>
  <c r="O13" i="6"/>
  <c r="U12" i="6" s="1"/>
  <c r="R12" i="6"/>
  <c r="U136" i="6" s="1"/>
  <c r="Q12" i="6"/>
  <c r="O12" i="6"/>
  <c r="V11" i="6"/>
  <c r="U11" i="6"/>
  <c r="Q11" i="6"/>
  <c r="R11" i="6" s="1"/>
  <c r="U135" i="6" s="1"/>
  <c r="O11" i="6"/>
  <c r="U10" i="6" s="1"/>
  <c r="V10" i="6"/>
  <c r="Q10" i="6"/>
  <c r="R10" i="6" s="1"/>
  <c r="U134" i="6" s="1"/>
  <c r="O10" i="6"/>
  <c r="U9" i="6" s="1"/>
  <c r="X9" i="6"/>
  <c r="V9" i="6"/>
  <c r="Q9" i="6"/>
  <c r="O9" i="6"/>
  <c r="Y8" i="6"/>
  <c r="V8" i="6"/>
  <c r="U8" i="6"/>
  <c r="Q8" i="6"/>
  <c r="U42" i="6" s="1"/>
  <c r="O8" i="6"/>
  <c r="U7" i="6" s="1"/>
  <c r="Z7" i="6"/>
  <c r="Y7" i="6"/>
  <c r="X7" i="6"/>
  <c r="V7" i="6"/>
  <c r="Q7" i="6"/>
  <c r="R7" i="6" s="1"/>
  <c r="U131" i="6" s="1"/>
  <c r="O7" i="6"/>
  <c r="U6" i="6" s="1"/>
  <c r="AA6" i="6"/>
  <c r="Z6" i="6"/>
  <c r="Y6" i="6"/>
  <c r="X6" i="6"/>
  <c r="W6" i="6"/>
  <c r="V6" i="6"/>
  <c r="R6" i="6"/>
  <c r="U117" i="6" s="1"/>
  <c r="Q6" i="6"/>
  <c r="U40" i="6" s="1"/>
  <c r="O6" i="6"/>
  <c r="AB5" i="6"/>
  <c r="AA5" i="6"/>
  <c r="Y5" i="6"/>
  <c r="X5" i="6"/>
  <c r="V5" i="6"/>
  <c r="U5" i="6"/>
  <c r="P5" i="6"/>
  <c r="U156" i="6" s="1"/>
  <c r="P888" i="5"/>
  <c r="Q887" i="5"/>
  <c r="Q888" i="5" s="1"/>
  <c r="R882" i="5"/>
  <c r="Q882" i="5"/>
  <c r="O882" i="5"/>
  <c r="R881" i="5"/>
  <c r="Q881" i="5"/>
  <c r="O881" i="5"/>
  <c r="R880" i="5"/>
  <c r="Q880" i="5"/>
  <c r="O880" i="5"/>
  <c r="R879" i="5"/>
  <c r="Q879" i="5"/>
  <c r="O879" i="5"/>
  <c r="Q878" i="5"/>
  <c r="R878" i="5" s="1"/>
  <c r="O878" i="5"/>
  <c r="Q877" i="5"/>
  <c r="R877" i="5" s="1"/>
  <c r="O877" i="5"/>
  <c r="S876" i="5"/>
  <c r="R876" i="5"/>
  <c r="Q876" i="5"/>
  <c r="O876" i="5"/>
  <c r="R875" i="5"/>
  <c r="Q875" i="5"/>
  <c r="O875" i="5"/>
  <c r="P874" i="5"/>
  <c r="P866" i="5"/>
  <c r="Q865" i="5"/>
  <c r="Q866" i="5" s="1"/>
  <c r="R860" i="5"/>
  <c r="Q860" i="5"/>
  <c r="O860" i="5"/>
  <c r="R859" i="5"/>
  <c r="Q859" i="5"/>
  <c r="O859" i="5"/>
  <c r="R858" i="5"/>
  <c r="Q858" i="5"/>
  <c r="O858" i="5"/>
  <c r="Q857" i="5"/>
  <c r="R857" i="5" s="1"/>
  <c r="O857" i="5"/>
  <c r="Q856" i="5"/>
  <c r="R856" i="5" s="1"/>
  <c r="O856" i="5"/>
  <c r="R855" i="5"/>
  <c r="Q855" i="5"/>
  <c r="O855" i="5"/>
  <c r="S854" i="5"/>
  <c r="Q854" i="5"/>
  <c r="R854" i="5" s="1"/>
  <c r="O854" i="5"/>
  <c r="Q853" i="5"/>
  <c r="R853" i="5" s="1"/>
  <c r="O853" i="5"/>
  <c r="P852" i="5"/>
  <c r="Q844" i="5"/>
  <c r="P844" i="5"/>
  <c r="Q843" i="5"/>
  <c r="R838" i="5"/>
  <c r="Q838" i="5"/>
  <c r="O838" i="5"/>
  <c r="R837" i="5"/>
  <c r="Q837" i="5"/>
  <c r="O837" i="5"/>
  <c r="Q836" i="5"/>
  <c r="R836" i="5" s="1"/>
  <c r="O836" i="5"/>
  <c r="Q835" i="5"/>
  <c r="R835" i="5" s="1"/>
  <c r="O835" i="5"/>
  <c r="Q834" i="5"/>
  <c r="R834" i="5" s="1"/>
  <c r="O834" i="5"/>
  <c r="R833" i="5"/>
  <c r="Q833" i="5"/>
  <c r="O833" i="5"/>
  <c r="Q832" i="5"/>
  <c r="R832" i="5" s="1"/>
  <c r="O832" i="5"/>
  <c r="Q831" i="5"/>
  <c r="R831" i="5" s="1"/>
  <c r="O831" i="5"/>
  <c r="P830" i="5"/>
  <c r="S832" i="5" s="1"/>
  <c r="P822" i="5"/>
  <c r="Q821" i="5"/>
  <c r="Q822" i="5" s="1"/>
  <c r="R816" i="5"/>
  <c r="Q816" i="5"/>
  <c r="O816" i="5"/>
  <c r="R815" i="5"/>
  <c r="Q815" i="5"/>
  <c r="O815" i="5"/>
  <c r="Q814" i="5"/>
  <c r="R814" i="5" s="1"/>
  <c r="O814" i="5"/>
  <c r="Q813" i="5"/>
  <c r="R813" i="5" s="1"/>
  <c r="O813" i="5"/>
  <c r="Q812" i="5"/>
  <c r="R812" i="5" s="1"/>
  <c r="O812" i="5"/>
  <c r="R811" i="5"/>
  <c r="Q811" i="5"/>
  <c r="O811" i="5"/>
  <c r="S810" i="5"/>
  <c r="Q810" i="5"/>
  <c r="R810" i="5" s="1"/>
  <c r="O810" i="5"/>
  <c r="Q809" i="5"/>
  <c r="R809" i="5" s="1"/>
  <c r="O809" i="5"/>
  <c r="P808" i="5"/>
  <c r="P800" i="5"/>
  <c r="Q799" i="5"/>
  <c r="Q800" i="5" s="1"/>
  <c r="O794" i="5"/>
  <c r="R793" i="5"/>
  <c r="Q793" i="5"/>
  <c r="O793" i="5"/>
  <c r="R792" i="5"/>
  <c r="Q792" i="5"/>
  <c r="O792" i="5"/>
  <c r="Q791" i="5"/>
  <c r="R791" i="5" s="1"/>
  <c r="O791" i="5"/>
  <c r="R790" i="5"/>
  <c r="Q790" i="5"/>
  <c r="O790" i="5"/>
  <c r="R789" i="5"/>
  <c r="Q789" i="5"/>
  <c r="O789" i="5"/>
  <c r="S788" i="5"/>
  <c r="Q788" i="5"/>
  <c r="R788" i="5" s="1"/>
  <c r="O788" i="5"/>
  <c r="Q787" i="5"/>
  <c r="R787" i="5" s="1"/>
  <c r="O787" i="5"/>
  <c r="P786" i="5"/>
  <c r="P778" i="5"/>
  <c r="Q777" i="5"/>
  <c r="Q778" i="5" s="1"/>
  <c r="O772" i="5"/>
  <c r="Q771" i="5"/>
  <c r="R771" i="5" s="1"/>
  <c r="O771" i="5"/>
  <c r="Q770" i="5"/>
  <c r="R770" i="5" s="1"/>
  <c r="O770" i="5"/>
  <c r="Q769" i="5"/>
  <c r="R769" i="5" s="1"/>
  <c r="O769" i="5"/>
  <c r="R768" i="5"/>
  <c r="Q768" i="5"/>
  <c r="O768" i="5"/>
  <c r="R767" i="5"/>
  <c r="Q767" i="5"/>
  <c r="O767" i="5"/>
  <c r="S766" i="5"/>
  <c r="Q766" i="5"/>
  <c r="R766" i="5" s="1"/>
  <c r="O766" i="5"/>
  <c r="Q765" i="5"/>
  <c r="R765" i="5" s="1"/>
  <c r="O765" i="5"/>
  <c r="P764" i="5"/>
  <c r="P756" i="5"/>
  <c r="Q755" i="5"/>
  <c r="Q756" i="5" s="1"/>
  <c r="O750" i="5"/>
  <c r="Q749" i="5"/>
  <c r="R749" i="5" s="1"/>
  <c r="O749" i="5"/>
  <c r="Q748" i="5"/>
  <c r="R748" i="5" s="1"/>
  <c r="O748" i="5"/>
  <c r="Q747" i="5"/>
  <c r="R747" i="5" s="1"/>
  <c r="O747" i="5"/>
  <c r="R746" i="5"/>
  <c r="Q746" i="5"/>
  <c r="O746" i="5"/>
  <c r="Q745" i="5"/>
  <c r="R745" i="5" s="1"/>
  <c r="O745" i="5"/>
  <c r="S744" i="5"/>
  <c r="Q744" i="5"/>
  <c r="R744" i="5" s="1"/>
  <c r="O744" i="5"/>
  <c r="O743" i="5"/>
  <c r="P742" i="5"/>
  <c r="Q743" i="5" s="1"/>
  <c r="R743" i="5" s="1"/>
  <c r="K736" i="5"/>
  <c r="M736" i="5" s="1"/>
  <c r="N736" i="5" s="1"/>
  <c r="P734" i="5"/>
  <c r="Q734" i="5"/>
  <c r="O728" i="5"/>
  <c r="Q727" i="5"/>
  <c r="R727" i="5" s="1"/>
  <c r="O727" i="5"/>
  <c r="Q726" i="5"/>
  <c r="R726" i="5" s="1"/>
  <c r="O726" i="5"/>
  <c r="R725" i="5"/>
  <c r="Q725" i="5"/>
  <c r="O725" i="5"/>
  <c r="R724" i="5"/>
  <c r="Q724" i="5"/>
  <c r="O724" i="5"/>
  <c r="R723" i="5"/>
  <c r="Q723" i="5"/>
  <c r="O723" i="5"/>
  <c r="R722" i="5"/>
  <c r="Q722" i="5"/>
  <c r="O722" i="5"/>
  <c r="O721" i="5"/>
  <c r="P720" i="5"/>
  <c r="S722" i="5" s="1"/>
  <c r="L713" i="5"/>
  <c r="K713" i="5"/>
  <c r="M713" i="5" s="1"/>
  <c r="N713" i="5" s="1"/>
  <c r="P711" i="5"/>
  <c r="Q710" i="5"/>
  <c r="Q711" i="5" s="1"/>
  <c r="O705" i="5"/>
  <c r="R704" i="5"/>
  <c r="Q704" i="5"/>
  <c r="O704" i="5"/>
  <c r="R703" i="5"/>
  <c r="Q703" i="5"/>
  <c r="O703" i="5"/>
  <c r="Q702" i="5"/>
  <c r="R702" i="5" s="1"/>
  <c r="O702" i="5"/>
  <c r="R701" i="5"/>
  <c r="Q701" i="5"/>
  <c r="O701" i="5"/>
  <c r="R700" i="5"/>
  <c r="Q700" i="5"/>
  <c r="O700" i="5"/>
  <c r="S699" i="5"/>
  <c r="R699" i="5"/>
  <c r="Q699" i="5"/>
  <c r="O699" i="5"/>
  <c r="R698" i="5"/>
  <c r="Q698" i="5"/>
  <c r="O698" i="5"/>
  <c r="P697" i="5"/>
  <c r="L691" i="5"/>
  <c r="K691" i="5"/>
  <c r="M691" i="5" s="1"/>
  <c r="N691" i="5" s="1"/>
  <c r="P689" i="5"/>
  <c r="Q688" i="5"/>
  <c r="Q689" i="5" s="1"/>
  <c r="O682" i="5"/>
  <c r="R681" i="5"/>
  <c r="Q681" i="5"/>
  <c r="O681" i="5"/>
  <c r="Q680" i="5"/>
  <c r="R680" i="5" s="1"/>
  <c r="O680" i="5"/>
  <c r="R679" i="5"/>
  <c r="Q679" i="5"/>
  <c r="O679" i="5"/>
  <c r="R678" i="5"/>
  <c r="Q678" i="5"/>
  <c r="O678" i="5"/>
  <c r="R677" i="5"/>
  <c r="Q677" i="5"/>
  <c r="O677" i="5"/>
  <c r="S676" i="5"/>
  <c r="Q676" i="5"/>
  <c r="R676" i="5" s="1"/>
  <c r="O676" i="5"/>
  <c r="Q675" i="5"/>
  <c r="R675" i="5" s="1"/>
  <c r="O675" i="5"/>
  <c r="P674" i="5"/>
  <c r="M668" i="5"/>
  <c r="N668" i="5" s="1"/>
  <c r="L668" i="5"/>
  <c r="K668" i="5"/>
  <c r="P666" i="5"/>
  <c r="Q665" i="5"/>
  <c r="Q666" i="5" s="1"/>
  <c r="O659" i="5"/>
  <c r="Q658" i="5"/>
  <c r="R658" i="5" s="1"/>
  <c r="O658" i="5"/>
  <c r="R657" i="5"/>
  <c r="Q657" i="5"/>
  <c r="O657" i="5"/>
  <c r="R656" i="5"/>
  <c r="Q656" i="5"/>
  <c r="O656" i="5"/>
  <c r="Q655" i="5"/>
  <c r="R655" i="5" s="1"/>
  <c r="O655" i="5"/>
  <c r="Q654" i="5"/>
  <c r="R654" i="5" s="1"/>
  <c r="O654" i="5"/>
  <c r="Q653" i="5"/>
  <c r="R653" i="5" s="1"/>
  <c r="O653" i="5"/>
  <c r="O652" i="5"/>
  <c r="P651" i="5"/>
  <c r="L645" i="5"/>
  <c r="K645" i="5"/>
  <c r="M645" i="5" s="1"/>
  <c r="N645" i="5" s="1"/>
  <c r="P643" i="5"/>
  <c r="Q642" i="5"/>
  <c r="Q643" i="5" s="1"/>
  <c r="O636" i="5"/>
  <c r="R635" i="5"/>
  <c r="Q635" i="5"/>
  <c r="O635" i="5"/>
  <c r="R634" i="5"/>
  <c r="Q634" i="5"/>
  <c r="O634" i="5"/>
  <c r="R633" i="5"/>
  <c r="Q633" i="5"/>
  <c r="O633" i="5"/>
  <c r="Q632" i="5"/>
  <c r="R632" i="5" s="1"/>
  <c r="O632" i="5"/>
  <c r="R631" i="5"/>
  <c r="Q631" i="5"/>
  <c r="O631" i="5"/>
  <c r="T630" i="5"/>
  <c r="R630" i="5"/>
  <c r="Q630" i="5"/>
  <c r="O630" i="5"/>
  <c r="O629" i="5"/>
  <c r="P628" i="5"/>
  <c r="Q629" i="5" s="1"/>
  <c r="R629" i="5" s="1"/>
  <c r="L622" i="5"/>
  <c r="K622" i="5"/>
  <c r="Q619" i="5" s="1"/>
  <c r="Q620" i="5" s="1"/>
  <c r="P620" i="5"/>
  <c r="O613" i="5"/>
  <c r="R612" i="5"/>
  <c r="Q612" i="5"/>
  <c r="O612" i="5"/>
  <c r="R611" i="5"/>
  <c r="Q611" i="5"/>
  <c r="O611" i="5"/>
  <c r="Q610" i="5"/>
  <c r="R610" i="5" s="1"/>
  <c r="O610" i="5"/>
  <c r="R609" i="5"/>
  <c r="Q609" i="5"/>
  <c r="O609" i="5"/>
  <c r="R608" i="5"/>
  <c r="Q608" i="5"/>
  <c r="O608" i="5"/>
  <c r="T607" i="5"/>
  <c r="R607" i="5"/>
  <c r="Q607" i="5"/>
  <c r="O607" i="5"/>
  <c r="Q606" i="5"/>
  <c r="R606" i="5" s="1"/>
  <c r="O606" i="5"/>
  <c r="P605" i="5"/>
  <c r="M599" i="5"/>
  <c r="N599" i="5" s="1"/>
  <c r="L599" i="5"/>
  <c r="K599" i="5"/>
  <c r="Q597" i="5"/>
  <c r="P597" i="5"/>
  <c r="Q596" i="5"/>
  <c r="O590" i="5"/>
  <c r="Q589" i="5"/>
  <c r="R589" i="5" s="1"/>
  <c r="O589" i="5"/>
  <c r="Q588" i="5"/>
  <c r="R588" i="5" s="1"/>
  <c r="O588" i="5"/>
  <c r="R587" i="5"/>
  <c r="Q587" i="5"/>
  <c r="O587" i="5"/>
  <c r="R586" i="5"/>
  <c r="Q586" i="5"/>
  <c r="O586" i="5"/>
  <c r="Q585" i="5"/>
  <c r="R585" i="5" s="1"/>
  <c r="O585" i="5"/>
  <c r="Q584" i="5"/>
  <c r="R584" i="5" s="1"/>
  <c r="O584" i="5"/>
  <c r="Q583" i="5"/>
  <c r="R583" i="5" s="1"/>
  <c r="O583" i="5"/>
  <c r="P582" i="5"/>
  <c r="S584" i="5" s="1"/>
  <c r="L576" i="5"/>
  <c r="K576" i="5"/>
  <c r="M576" i="5" s="1"/>
  <c r="N576" i="5" s="1"/>
  <c r="P574" i="5"/>
  <c r="Q573" i="5"/>
  <c r="Q574" i="5" s="1"/>
  <c r="O567" i="5"/>
  <c r="Q566" i="5"/>
  <c r="R566" i="5" s="1"/>
  <c r="O566" i="5"/>
  <c r="R565" i="5"/>
  <c r="Q565" i="5"/>
  <c r="O565" i="5"/>
  <c r="R564" i="5"/>
  <c r="Q564" i="5"/>
  <c r="O564" i="5"/>
  <c r="Q563" i="5"/>
  <c r="R563" i="5" s="1"/>
  <c r="O563" i="5"/>
  <c r="Q562" i="5"/>
  <c r="R562" i="5" s="1"/>
  <c r="O562" i="5"/>
  <c r="Q561" i="5"/>
  <c r="R561" i="5" s="1"/>
  <c r="O561" i="5"/>
  <c r="O560" i="5"/>
  <c r="P559" i="5"/>
  <c r="Q560" i="5" s="1"/>
  <c r="R560" i="5" s="1"/>
  <c r="L553" i="5"/>
  <c r="K553" i="5"/>
  <c r="M553" i="5" s="1"/>
  <c r="N553" i="5" s="1"/>
  <c r="P551" i="5"/>
  <c r="Q550" i="5"/>
  <c r="Q551" i="5" s="1"/>
  <c r="R544" i="5"/>
  <c r="Q544" i="5"/>
  <c r="O544" i="5"/>
  <c r="Q543" i="5"/>
  <c r="R543" i="5" s="1"/>
  <c r="O543" i="5"/>
  <c r="Q542" i="5"/>
  <c r="R542" i="5" s="1"/>
  <c r="O542" i="5"/>
  <c r="R541" i="5"/>
  <c r="Q541" i="5"/>
  <c r="O541" i="5"/>
  <c r="R540" i="5"/>
  <c r="Q540" i="5"/>
  <c r="O540" i="5"/>
  <c r="Q539" i="5"/>
  <c r="R539" i="5" s="1"/>
  <c r="O539" i="5"/>
  <c r="R538" i="5"/>
  <c r="Q538" i="5"/>
  <c r="O538" i="5"/>
  <c r="O537" i="5"/>
  <c r="P536" i="5"/>
  <c r="S538" i="5" s="1"/>
  <c r="M530" i="5"/>
  <c r="N530" i="5" s="1"/>
  <c r="L530" i="5"/>
  <c r="K530" i="5"/>
  <c r="P528" i="5"/>
  <c r="Q527" i="5"/>
  <c r="Q528" i="5" s="1"/>
  <c r="V524" i="5"/>
  <c r="U524" i="5"/>
  <c r="X524" i="5" s="1"/>
  <c r="U523" i="5"/>
  <c r="V522" i="5"/>
  <c r="X522" i="5" s="1"/>
  <c r="U522" i="5"/>
  <c r="O521" i="5"/>
  <c r="R520" i="5"/>
  <c r="Q520" i="5"/>
  <c r="O520" i="5"/>
  <c r="Q519" i="5"/>
  <c r="R519" i="5" s="1"/>
  <c r="O519" i="5"/>
  <c r="R518" i="5"/>
  <c r="Q518" i="5"/>
  <c r="O518" i="5"/>
  <c r="R517" i="5"/>
  <c r="Q517" i="5"/>
  <c r="O517" i="5"/>
  <c r="R516" i="5"/>
  <c r="Q516" i="5"/>
  <c r="O516" i="5"/>
  <c r="S515" i="5"/>
  <c r="Q515" i="5"/>
  <c r="R515" i="5" s="1"/>
  <c r="O515" i="5"/>
  <c r="Q514" i="5"/>
  <c r="R514" i="5" s="1"/>
  <c r="O514" i="5"/>
  <c r="P513" i="5"/>
  <c r="M507" i="5"/>
  <c r="N507" i="5" s="1"/>
  <c r="L507" i="5"/>
  <c r="K507" i="5"/>
  <c r="P505" i="5"/>
  <c r="Q504" i="5"/>
  <c r="R498" i="5"/>
  <c r="Q498" i="5"/>
  <c r="O498" i="5"/>
  <c r="R497" i="5"/>
  <c r="Q497" i="5"/>
  <c r="O497" i="5"/>
  <c r="R496" i="5"/>
  <c r="Q496" i="5"/>
  <c r="O496" i="5"/>
  <c r="Q495" i="5"/>
  <c r="R495" i="5" s="1"/>
  <c r="O495" i="5"/>
  <c r="R494" i="5"/>
  <c r="Q494" i="5"/>
  <c r="O494" i="5"/>
  <c r="R493" i="5"/>
  <c r="Q493" i="5"/>
  <c r="O493" i="5"/>
  <c r="S492" i="5"/>
  <c r="R492" i="5"/>
  <c r="Q492" i="5"/>
  <c r="O492" i="5"/>
  <c r="Q491" i="5"/>
  <c r="R491" i="5" s="1"/>
  <c r="O491" i="5"/>
  <c r="P490" i="5"/>
  <c r="M484" i="5"/>
  <c r="N484" i="5" s="1"/>
  <c r="L484" i="5"/>
  <c r="K484" i="5"/>
  <c r="Q482" i="5"/>
  <c r="P482" i="5"/>
  <c r="Q481" i="5"/>
  <c r="Q475" i="5"/>
  <c r="R475" i="5" s="1"/>
  <c r="O475" i="5"/>
  <c r="R474" i="5"/>
  <c r="Q474" i="5"/>
  <c r="O474" i="5"/>
  <c r="R473" i="5"/>
  <c r="Q473" i="5"/>
  <c r="O473" i="5"/>
  <c r="R472" i="5"/>
  <c r="Q472" i="5"/>
  <c r="O472" i="5"/>
  <c r="Q471" i="5"/>
  <c r="R471" i="5" s="1"/>
  <c r="O471" i="5"/>
  <c r="R470" i="5"/>
  <c r="Q470" i="5"/>
  <c r="O470" i="5"/>
  <c r="R469" i="5"/>
  <c r="Q469" i="5"/>
  <c r="O469" i="5"/>
  <c r="O468" i="5"/>
  <c r="P467" i="5"/>
  <c r="S469" i="5" s="1"/>
  <c r="N461" i="5"/>
  <c r="M461" i="5"/>
  <c r="L461" i="5"/>
  <c r="K461" i="5"/>
  <c r="Q459" i="5"/>
  <c r="P459" i="5"/>
  <c r="Q458" i="5"/>
  <c r="R452" i="5"/>
  <c r="Q452" i="5"/>
  <c r="O452" i="5"/>
  <c r="Q451" i="5"/>
  <c r="R451" i="5" s="1"/>
  <c r="O451" i="5"/>
  <c r="R450" i="5"/>
  <c r="Q450" i="5"/>
  <c r="O450" i="5"/>
  <c r="R449" i="5"/>
  <c r="Q449" i="5"/>
  <c r="O449" i="5"/>
  <c r="R448" i="5"/>
  <c r="Q448" i="5"/>
  <c r="O448" i="5"/>
  <c r="Q447" i="5"/>
  <c r="R447" i="5" s="1"/>
  <c r="O447" i="5"/>
  <c r="S446" i="5"/>
  <c r="Q446" i="5"/>
  <c r="R446" i="5" s="1"/>
  <c r="O446" i="5"/>
  <c r="O445" i="5"/>
  <c r="P444" i="5"/>
  <c r="Q445" i="5" s="1"/>
  <c r="R445" i="5" s="1"/>
  <c r="L438" i="5"/>
  <c r="K438" i="5"/>
  <c r="P436" i="5"/>
  <c r="R429" i="5"/>
  <c r="Q429" i="5"/>
  <c r="O429" i="5"/>
  <c r="R428" i="5"/>
  <c r="Q428" i="5"/>
  <c r="O428" i="5"/>
  <c r="Q427" i="5"/>
  <c r="R427" i="5" s="1"/>
  <c r="O427" i="5"/>
  <c r="R426" i="5"/>
  <c r="Q426" i="5"/>
  <c r="O426" i="5"/>
  <c r="R425" i="5"/>
  <c r="Q425" i="5"/>
  <c r="O425" i="5"/>
  <c r="R424" i="5"/>
  <c r="Q424" i="5"/>
  <c r="O424" i="5"/>
  <c r="S423" i="5"/>
  <c r="Q423" i="5"/>
  <c r="R423" i="5" s="1"/>
  <c r="O423" i="5"/>
  <c r="Q422" i="5"/>
  <c r="R422" i="5" s="1"/>
  <c r="O422" i="5"/>
  <c r="P421" i="5"/>
  <c r="M415" i="5"/>
  <c r="N415" i="5" s="1"/>
  <c r="L415" i="5"/>
  <c r="K415" i="5"/>
  <c r="P413" i="5"/>
  <c r="Q412" i="5"/>
  <c r="Q413" i="5" s="1"/>
  <c r="R406" i="5"/>
  <c r="Q406" i="5"/>
  <c r="O406" i="5"/>
  <c r="R405" i="5"/>
  <c r="Q405" i="5"/>
  <c r="O405" i="5"/>
  <c r="R404" i="5"/>
  <c r="Q404" i="5"/>
  <c r="O404" i="5"/>
  <c r="Q403" i="5"/>
  <c r="R403" i="5" s="1"/>
  <c r="O403" i="5"/>
  <c r="R402" i="5"/>
  <c r="Q402" i="5"/>
  <c r="O402" i="5"/>
  <c r="R401" i="5"/>
  <c r="Q401" i="5"/>
  <c r="O401" i="5"/>
  <c r="S400" i="5"/>
  <c r="R400" i="5"/>
  <c r="Q400" i="5"/>
  <c r="O400" i="5"/>
  <c r="Q399" i="5"/>
  <c r="R399" i="5" s="1"/>
  <c r="O399" i="5"/>
  <c r="P398" i="5"/>
  <c r="M392" i="5"/>
  <c r="N392" i="5" s="1"/>
  <c r="L392" i="5"/>
  <c r="K392" i="5"/>
  <c r="Q390" i="5"/>
  <c r="P390" i="5"/>
  <c r="Q389" i="5"/>
  <c r="Q383" i="5"/>
  <c r="R383" i="5" s="1"/>
  <c r="O383" i="5"/>
  <c r="R382" i="5"/>
  <c r="Q382" i="5"/>
  <c r="O382" i="5"/>
  <c r="R381" i="5"/>
  <c r="Q381" i="5"/>
  <c r="O381" i="5"/>
  <c r="R380" i="5"/>
  <c r="Q380" i="5"/>
  <c r="O380" i="5"/>
  <c r="Q379" i="5"/>
  <c r="R379" i="5" s="1"/>
  <c r="O379" i="5"/>
  <c r="R378" i="5"/>
  <c r="Q378" i="5"/>
  <c r="O378" i="5"/>
  <c r="R377" i="5"/>
  <c r="Q377" i="5"/>
  <c r="O377" i="5"/>
  <c r="R376" i="5"/>
  <c r="Q376" i="5"/>
  <c r="O376" i="5"/>
  <c r="P375" i="5"/>
  <c r="S377" i="5" s="1"/>
  <c r="N369" i="5"/>
  <c r="M369" i="5"/>
  <c r="L369" i="5"/>
  <c r="K369" i="5"/>
  <c r="Q366" i="5" s="1"/>
  <c r="Q367" i="5" s="1"/>
  <c r="P367" i="5"/>
  <c r="R360" i="5"/>
  <c r="Q360" i="5"/>
  <c r="O360" i="5"/>
  <c r="Q359" i="5"/>
  <c r="R359" i="5" s="1"/>
  <c r="O359" i="5"/>
  <c r="R358" i="5"/>
  <c r="Q358" i="5"/>
  <c r="O358" i="5"/>
  <c r="R357" i="5"/>
  <c r="Q357" i="5"/>
  <c r="O357" i="5"/>
  <c r="R356" i="5"/>
  <c r="Q356" i="5"/>
  <c r="O356" i="5"/>
  <c r="Q355" i="5"/>
  <c r="R355" i="5" s="1"/>
  <c r="O355" i="5"/>
  <c r="S354" i="5"/>
  <c r="Q354" i="5"/>
  <c r="R354" i="5" s="1"/>
  <c r="O354" i="5"/>
  <c r="O353" i="5"/>
  <c r="P352" i="5"/>
  <c r="Q353" i="5" s="1"/>
  <c r="R353" i="5" s="1"/>
  <c r="L346" i="5"/>
  <c r="K346" i="5"/>
  <c r="M346" i="5" s="1"/>
  <c r="N346" i="5" s="1"/>
  <c r="Q344" i="5"/>
  <c r="P344" i="5"/>
  <c r="Q343" i="5"/>
  <c r="R337" i="5"/>
  <c r="Q337" i="5"/>
  <c r="O337" i="5"/>
  <c r="R336" i="5"/>
  <c r="Q336" i="5"/>
  <c r="O336" i="5"/>
  <c r="Q335" i="5"/>
  <c r="R335" i="5" s="1"/>
  <c r="O335" i="5"/>
  <c r="R334" i="5"/>
  <c r="Q334" i="5"/>
  <c r="O334" i="5"/>
  <c r="R333" i="5"/>
  <c r="Q333" i="5"/>
  <c r="O333" i="5"/>
  <c r="R332" i="5"/>
  <c r="Q332" i="5"/>
  <c r="O332" i="5"/>
  <c r="S331" i="5"/>
  <c r="Q331" i="5"/>
  <c r="R331" i="5" s="1"/>
  <c r="O331" i="5"/>
  <c r="Q330" i="5"/>
  <c r="R330" i="5" s="1"/>
  <c r="O330" i="5"/>
  <c r="P329" i="5"/>
  <c r="M323" i="5"/>
  <c r="N323" i="5" s="1"/>
  <c r="L323" i="5"/>
  <c r="K323" i="5"/>
  <c r="P321" i="5"/>
  <c r="Q320" i="5"/>
  <c r="Q321" i="5" s="1"/>
  <c r="R314" i="5"/>
  <c r="Q314" i="5"/>
  <c r="O314" i="5"/>
  <c r="R313" i="5"/>
  <c r="Q313" i="5"/>
  <c r="O313" i="5"/>
  <c r="R312" i="5"/>
  <c r="Q312" i="5"/>
  <c r="O312" i="5"/>
  <c r="Q311" i="5"/>
  <c r="R311" i="5" s="1"/>
  <c r="O311" i="5"/>
  <c r="R310" i="5"/>
  <c r="Q310" i="5"/>
  <c r="O310" i="5"/>
  <c r="R309" i="5"/>
  <c r="Q309" i="5"/>
  <c r="O309" i="5"/>
  <c r="S308" i="5"/>
  <c r="R308" i="5"/>
  <c r="Q308" i="5"/>
  <c r="O308" i="5"/>
  <c r="Q307" i="5"/>
  <c r="R307" i="5" s="1"/>
  <c r="O307" i="5"/>
  <c r="P306" i="5"/>
  <c r="M300" i="5"/>
  <c r="N300" i="5" s="1"/>
  <c r="L300" i="5"/>
  <c r="K300" i="5"/>
  <c r="U298" i="5"/>
  <c r="T298" i="5"/>
  <c r="U297" i="5"/>
  <c r="Q297" i="5"/>
  <c r="R297" i="5" s="1"/>
  <c r="O297" i="5"/>
  <c r="R296" i="5"/>
  <c r="Q296" i="5"/>
  <c r="O296" i="5"/>
  <c r="R295" i="5"/>
  <c r="Q295" i="5"/>
  <c r="O295" i="5"/>
  <c r="R294" i="5"/>
  <c r="Q294" i="5"/>
  <c r="O294" i="5"/>
  <c r="Q293" i="5"/>
  <c r="R293" i="5" s="1"/>
  <c r="O293" i="5"/>
  <c r="R292" i="5"/>
  <c r="Q292" i="5"/>
  <c r="O292" i="5"/>
  <c r="R291" i="5"/>
  <c r="Q291" i="5"/>
  <c r="O291" i="5"/>
  <c r="R290" i="5"/>
  <c r="Q290" i="5"/>
  <c r="O290" i="5"/>
  <c r="P289" i="5"/>
  <c r="M285" i="5"/>
  <c r="N285" i="5" s="1"/>
  <c r="L285" i="5"/>
  <c r="K285" i="5"/>
  <c r="U282" i="5"/>
  <c r="T282" i="5"/>
  <c r="U281" i="5"/>
  <c r="Q281" i="5"/>
  <c r="R281" i="5" s="1"/>
  <c r="O281" i="5"/>
  <c r="R280" i="5"/>
  <c r="Q280" i="5"/>
  <c r="O280" i="5"/>
  <c r="R279" i="5"/>
  <c r="Q279" i="5"/>
  <c r="O279" i="5"/>
  <c r="Q278" i="5"/>
  <c r="R278" i="5" s="1"/>
  <c r="O278" i="5"/>
  <c r="Q277" i="5"/>
  <c r="R277" i="5" s="1"/>
  <c r="O277" i="5"/>
  <c r="R276" i="5"/>
  <c r="Q276" i="5"/>
  <c r="O276" i="5"/>
  <c r="R275" i="5"/>
  <c r="Q275" i="5"/>
  <c r="O275" i="5"/>
  <c r="Q274" i="5"/>
  <c r="R274" i="5" s="1"/>
  <c r="O274" i="5"/>
  <c r="P273" i="5"/>
  <c r="N269" i="5"/>
  <c r="M269" i="5"/>
  <c r="L269" i="5"/>
  <c r="K269" i="5"/>
  <c r="T267" i="5"/>
  <c r="U266" i="5"/>
  <c r="U267" i="5" s="1"/>
  <c r="Q266" i="5"/>
  <c r="R266" i="5" s="1"/>
  <c r="O266" i="5"/>
  <c r="R265" i="5"/>
  <c r="Q265" i="5"/>
  <c r="O265" i="5"/>
  <c r="R264" i="5"/>
  <c r="Q264" i="5"/>
  <c r="O264" i="5"/>
  <c r="Q263" i="5"/>
  <c r="R263" i="5" s="1"/>
  <c r="O263" i="5"/>
  <c r="Q262" i="5"/>
  <c r="R262" i="5" s="1"/>
  <c r="O262" i="5"/>
  <c r="R261" i="5"/>
  <c r="Q261" i="5"/>
  <c r="O261" i="5"/>
  <c r="R260" i="5"/>
  <c r="Q260" i="5"/>
  <c r="O260" i="5"/>
  <c r="Q259" i="5"/>
  <c r="R259" i="5" s="1"/>
  <c r="O259" i="5"/>
  <c r="P258" i="5"/>
  <c r="M254" i="5"/>
  <c r="N254" i="5" s="1"/>
  <c r="L254" i="5"/>
  <c r="K254" i="5"/>
  <c r="U251" i="5"/>
  <c r="T251" i="5"/>
  <c r="U250" i="5"/>
  <c r="Q250" i="5"/>
  <c r="R250" i="5" s="1"/>
  <c r="O250" i="5"/>
  <c r="R249" i="5"/>
  <c r="Q249" i="5"/>
  <c r="O249" i="5"/>
  <c r="R248" i="5"/>
  <c r="Q248" i="5"/>
  <c r="O248" i="5"/>
  <c r="R247" i="5"/>
  <c r="Q247" i="5"/>
  <c r="O247" i="5"/>
  <c r="Q246" i="5"/>
  <c r="R246" i="5" s="1"/>
  <c r="O246" i="5"/>
  <c r="R245" i="5"/>
  <c r="Q245" i="5"/>
  <c r="O245" i="5"/>
  <c r="R244" i="5"/>
  <c r="Q244" i="5"/>
  <c r="O244" i="5"/>
  <c r="R243" i="5"/>
  <c r="Q243" i="5"/>
  <c r="O243" i="5"/>
  <c r="P242" i="5"/>
  <c r="M238" i="5"/>
  <c r="N238" i="5" s="1"/>
  <c r="L238" i="5"/>
  <c r="K238" i="5"/>
  <c r="T234" i="5"/>
  <c r="U233" i="5"/>
  <c r="U234" i="5" s="1"/>
  <c r="Q233" i="5"/>
  <c r="R233" i="5" s="1"/>
  <c r="O233" i="5"/>
  <c r="R232" i="5"/>
  <c r="Q232" i="5"/>
  <c r="O232" i="5"/>
  <c r="R231" i="5"/>
  <c r="Q231" i="5"/>
  <c r="O231" i="5"/>
  <c r="Q230" i="5"/>
  <c r="R230" i="5" s="1"/>
  <c r="O230" i="5"/>
  <c r="Q229" i="5"/>
  <c r="R229" i="5" s="1"/>
  <c r="O229" i="5"/>
  <c r="R228" i="5"/>
  <c r="Q228" i="5"/>
  <c r="O228" i="5"/>
  <c r="R227" i="5"/>
  <c r="Q227" i="5"/>
  <c r="O227" i="5"/>
  <c r="Q226" i="5"/>
  <c r="R226" i="5" s="1"/>
  <c r="O226" i="5"/>
  <c r="P225" i="5"/>
  <c r="N221" i="5"/>
  <c r="M221" i="5"/>
  <c r="L221" i="5"/>
  <c r="K221" i="5"/>
  <c r="T217" i="5"/>
  <c r="U216" i="5"/>
  <c r="U217" i="5" s="1"/>
  <c r="Q216" i="5"/>
  <c r="R216" i="5" s="1"/>
  <c r="O216" i="5"/>
  <c r="R215" i="5"/>
  <c r="Q215" i="5"/>
  <c r="O215" i="5"/>
  <c r="R214" i="5"/>
  <c r="Q214" i="5"/>
  <c r="O214" i="5"/>
  <c r="Q213" i="5"/>
  <c r="R213" i="5" s="1"/>
  <c r="O213" i="5"/>
  <c r="Q212" i="5"/>
  <c r="R212" i="5" s="1"/>
  <c r="O212" i="5"/>
  <c r="R211" i="5"/>
  <c r="Q211" i="5"/>
  <c r="O211" i="5"/>
  <c r="R210" i="5"/>
  <c r="Q210" i="5"/>
  <c r="O210" i="5"/>
  <c r="Q209" i="5"/>
  <c r="R209" i="5" s="1"/>
  <c r="O209" i="5"/>
  <c r="P208" i="5"/>
  <c r="M204" i="5"/>
  <c r="N204" i="5" s="1"/>
  <c r="L204" i="5"/>
  <c r="K204" i="5"/>
  <c r="R200" i="5"/>
  <c r="Q200" i="5"/>
  <c r="O200" i="5"/>
  <c r="Q199" i="5"/>
  <c r="R199" i="5" s="1"/>
  <c r="O199" i="5"/>
  <c r="R198" i="5"/>
  <c r="Q198" i="5"/>
  <c r="O198" i="5"/>
  <c r="R197" i="5"/>
  <c r="Q197" i="5"/>
  <c r="O197" i="5"/>
  <c r="R196" i="5"/>
  <c r="Q196" i="5"/>
  <c r="O196" i="5"/>
  <c r="Q195" i="5"/>
  <c r="R195" i="5" s="1"/>
  <c r="O195" i="5"/>
  <c r="R194" i="5"/>
  <c r="Q194" i="5"/>
  <c r="O194" i="5"/>
  <c r="O193" i="5"/>
  <c r="P192" i="5"/>
  <c r="Q193" i="5" s="1"/>
  <c r="R193" i="5" s="1"/>
  <c r="N188" i="5"/>
  <c r="M188" i="5"/>
  <c r="L188" i="5"/>
  <c r="K188" i="5"/>
  <c r="R184" i="5"/>
  <c r="Q184" i="5"/>
  <c r="O184" i="5"/>
  <c r="Q183" i="5"/>
  <c r="R183" i="5" s="1"/>
  <c r="O183" i="5"/>
  <c r="Q182" i="5"/>
  <c r="R182" i="5" s="1"/>
  <c r="O182" i="5"/>
  <c r="R181" i="5"/>
  <c r="Q181" i="5"/>
  <c r="O181" i="5"/>
  <c r="R180" i="5"/>
  <c r="Q180" i="5"/>
  <c r="O180" i="5"/>
  <c r="Q179" i="5"/>
  <c r="R179" i="5" s="1"/>
  <c r="O179" i="5"/>
  <c r="Q178" i="5"/>
  <c r="R178" i="5" s="1"/>
  <c r="O178" i="5"/>
  <c r="O177" i="5"/>
  <c r="P176" i="5"/>
  <c r="L172" i="5"/>
  <c r="K172" i="5"/>
  <c r="M172" i="5" s="1"/>
  <c r="N172" i="5" s="1"/>
  <c r="R169" i="5"/>
  <c r="Q169" i="5"/>
  <c r="O169" i="5"/>
  <c r="R168" i="5"/>
  <c r="Q168" i="5"/>
  <c r="O168" i="5"/>
  <c r="Q167" i="5"/>
  <c r="R167" i="5" s="1"/>
  <c r="O167" i="5"/>
  <c r="Q166" i="5"/>
  <c r="R166" i="5" s="1"/>
  <c r="O166" i="5"/>
  <c r="R165" i="5"/>
  <c r="Q165" i="5"/>
  <c r="O165" i="5"/>
  <c r="R164" i="5"/>
  <c r="Q164" i="5"/>
  <c r="O164" i="5"/>
  <c r="Q163" i="5"/>
  <c r="R163" i="5" s="1"/>
  <c r="O163" i="5"/>
  <c r="O162" i="5"/>
  <c r="P161" i="5"/>
  <c r="AD133" i="5" s="1"/>
  <c r="M157" i="5"/>
  <c r="N157" i="5" s="1"/>
  <c r="L157" i="5"/>
  <c r="K157" i="5"/>
  <c r="Q154" i="5"/>
  <c r="R154" i="5" s="1"/>
  <c r="O154" i="5"/>
  <c r="R153" i="5"/>
  <c r="Q153" i="5"/>
  <c r="O153" i="5"/>
  <c r="R152" i="5"/>
  <c r="Q152" i="5"/>
  <c r="O152" i="5"/>
  <c r="R151" i="5"/>
  <c r="Q151" i="5"/>
  <c r="O151" i="5"/>
  <c r="Q150" i="5"/>
  <c r="R150" i="5" s="1"/>
  <c r="O150" i="5"/>
  <c r="R149" i="5"/>
  <c r="Q149" i="5"/>
  <c r="O149" i="5"/>
  <c r="R148" i="5"/>
  <c r="Q148" i="5"/>
  <c r="O148" i="5"/>
  <c r="R147" i="5"/>
  <c r="Q147" i="5"/>
  <c r="O147" i="5"/>
  <c r="P146" i="5"/>
  <c r="M142" i="5"/>
  <c r="N142" i="5" s="1"/>
  <c r="L142" i="5"/>
  <c r="K142" i="5"/>
  <c r="Q138" i="5"/>
  <c r="R138" i="5" s="1"/>
  <c r="O138" i="5"/>
  <c r="Q137" i="5"/>
  <c r="R137" i="5" s="1"/>
  <c r="O137" i="5"/>
  <c r="R136" i="5"/>
  <c r="Q136" i="5"/>
  <c r="O136" i="5"/>
  <c r="R135" i="5"/>
  <c r="Q135" i="5"/>
  <c r="O135" i="5"/>
  <c r="Q134" i="5"/>
  <c r="R134" i="5" s="1"/>
  <c r="O134" i="5"/>
  <c r="AL133" i="5"/>
  <c r="AK133" i="5"/>
  <c r="AJ133" i="5"/>
  <c r="AI133" i="5"/>
  <c r="AH133" i="5"/>
  <c r="AG133" i="5"/>
  <c r="AC133" i="5"/>
  <c r="Z133" i="5"/>
  <c r="R133" i="5"/>
  <c r="Q133" i="5"/>
  <c r="O133" i="5"/>
  <c r="Q132" i="5"/>
  <c r="R132" i="5" s="1"/>
  <c r="O132" i="5"/>
  <c r="Q131" i="5"/>
  <c r="O131" i="5"/>
  <c r="AA5" i="5" s="1"/>
  <c r="P130" i="5"/>
  <c r="AB133" i="5" s="1"/>
  <c r="U126" i="5"/>
  <c r="L126" i="5"/>
  <c r="K126" i="5"/>
  <c r="M126" i="5" s="1"/>
  <c r="N126" i="5" s="1"/>
  <c r="R121" i="5"/>
  <c r="Q121" i="5"/>
  <c r="O121" i="5"/>
  <c r="R120" i="5"/>
  <c r="Q120" i="5"/>
  <c r="O120" i="5"/>
  <c r="Q119" i="5"/>
  <c r="R119" i="5" s="1"/>
  <c r="O119" i="5"/>
  <c r="Q118" i="5"/>
  <c r="R118" i="5" s="1"/>
  <c r="O118" i="5"/>
  <c r="R117" i="5"/>
  <c r="Q117" i="5"/>
  <c r="O117" i="5"/>
  <c r="Q116" i="5"/>
  <c r="R116" i="5" s="1"/>
  <c r="O116" i="5"/>
  <c r="X115" i="5"/>
  <c r="R115" i="5"/>
  <c r="Z112" i="5" s="1"/>
  <c r="Q115" i="5"/>
  <c r="O115" i="5"/>
  <c r="Z6" i="5" s="1"/>
  <c r="U114" i="5"/>
  <c r="O114" i="5"/>
  <c r="P113" i="5"/>
  <c r="Q114" i="5" s="1"/>
  <c r="W112" i="5"/>
  <c r="M109" i="5"/>
  <c r="N109" i="5" s="1"/>
  <c r="L109" i="5"/>
  <c r="K109" i="5"/>
  <c r="Q102" i="5"/>
  <c r="R102" i="5" s="1"/>
  <c r="O102" i="5"/>
  <c r="Q101" i="5"/>
  <c r="R101" i="5" s="1"/>
  <c r="O101" i="5"/>
  <c r="R100" i="5"/>
  <c r="Q100" i="5"/>
  <c r="O100" i="5"/>
  <c r="R99" i="5"/>
  <c r="Q99" i="5"/>
  <c r="O99" i="5"/>
  <c r="Q98" i="5"/>
  <c r="R98" i="5" s="1"/>
  <c r="O98" i="5"/>
  <c r="Q97" i="5"/>
  <c r="R97" i="5" s="1"/>
  <c r="O97" i="5"/>
  <c r="R96" i="5"/>
  <c r="Q96" i="5"/>
  <c r="O96" i="5"/>
  <c r="R95" i="5"/>
  <c r="Q95" i="5"/>
  <c r="O95" i="5"/>
  <c r="M90" i="5"/>
  <c r="N90" i="5" s="1"/>
  <c r="L90" i="5"/>
  <c r="K90" i="5"/>
  <c r="R82" i="5"/>
  <c r="Q82" i="5"/>
  <c r="O82" i="5"/>
  <c r="Q81" i="5"/>
  <c r="R81" i="5" s="1"/>
  <c r="O81" i="5"/>
  <c r="R80" i="5"/>
  <c r="Q80" i="5"/>
  <c r="O80" i="5"/>
  <c r="R79" i="5"/>
  <c r="Q79" i="5"/>
  <c r="O79" i="5"/>
  <c r="R78" i="5"/>
  <c r="Y114" i="5" s="1"/>
  <c r="Q78" i="5"/>
  <c r="Y44" i="5" s="1"/>
  <c r="O78" i="5"/>
  <c r="Q77" i="5"/>
  <c r="R77" i="5" s="1"/>
  <c r="Y113" i="5" s="1"/>
  <c r="O77" i="5"/>
  <c r="Y7" i="5" s="1"/>
  <c r="R76" i="5"/>
  <c r="Y112" i="5" s="1"/>
  <c r="Q76" i="5"/>
  <c r="O76" i="5"/>
  <c r="O75" i="5"/>
  <c r="P74" i="5"/>
  <c r="Q75" i="5" s="1"/>
  <c r="R75" i="5" s="1"/>
  <c r="Y111" i="5" s="1"/>
  <c r="N70" i="5"/>
  <c r="M70" i="5"/>
  <c r="L70" i="5"/>
  <c r="K70" i="5"/>
  <c r="R65" i="5"/>
  <c r="Q65" i="5"/>
  <c r="O65" i="5"/>
  <c r="Q64" i="5"/>
  <c r="R64" i="5" s="1"/>
  <c r="O64" i="5"/>
  <c r="Q63" i="5"/>
  <c r="R63" i="5" s="1"/>
  <c r="O63" i="5"/>
  <c r="R62" i="5"/>
  <c r="Q62" i="5"/>
  <c r="O62" i="5"/>
  <c r="Q61" i="5"/>
  <c r="X44" i="5" s="1"/>
  <c r="O61" i="5"/>
  <c r="Q60" i="5"/>
  <c r="R60" i="5" s="1"/>
  <c r="X113" i="5" s="1"/>
  <c r="O60" i="5"/>
  <c r="Q59" i="5"/>
  <c r="O59" i="5"/>
  <c r="O58" i="5"/>
  <c r="P57" i="5"/>
  <c r="U55" i="5"/>
  <c r="V53" i="5"/>
  <c r="M53" i="5"/>
  <c r="N53" i="5" s="1"/>
  <c r="L53" i="5"/>
  <c r="K53" i="5"/>
  <c r="Q49" i="5"/>
  <c r="R49" i="5" s="1"/>
  <c r="Q48" i="5"/>
  <c r="R48" i="5" s="1"/>
  <c r="O48" i="5"/>
  <c r="Q47" i="5"/>
  <c r="R47" i="5" s="1"/>
  <c r="O47" i="5"/>
  <c r="Q46" i="5"/>
  <c r="R46" i="5" s="1"/>
  <c r="O46" i="5"/>
  <c r="X45" i="5"/>
  <c r="V45" i="5"/>
  <c r="U45" i="5"/>
  <c r="R45" i="5"/>
  <c r="W115" i="5" s="1"/>
  <c r="Q45" i="5"/>
  <c r="W45" i="5" s="1"/>
  <c r="O45" i="5"/>
  <c r="V44" i="5"/>
  <c r="U44" i="5"/>
  <c r="R44" i="5"/>
  <c r="W114" i="5" s="1"/>
  <c r="Q44" i="5"/>
  <c r="W44" i="5" s="1"/>
  <c r="O44" i="5"/>
  <c r="Y43" i="5"/>
  <c r="X43" i="5"/>
  <c r="W43" i="5"/>
  <c r="R43" i="5"/>
  <c r="W113" i="5" s="1"/>
  <c r="Q43" i="5"/>
  <c r="O43" i="5"/>
  <c r="W7" i="5" s="1"/>
  <c r="Z42" i="5"/>
  <c r="Y42" i="5"/>
  <c r="W42" i="5"/>
  <c r="V42" i="5"/>
  <c r="U42" i="5"/>
  <c r="R42" i="5"/>
  <c r="Q42" i="5"/>
  <c r="O42" i="5"/>
  <c r="Y41" i="5"/>
  <c r="Q41" i="5"/>
  <c r="W41" i="5" s="1"/>
  <c r="O41" i="5"/>
  <c r="P40" i="5"/>
  <c r="W133" i="5" s="1"/>
  <c r="L36" i="5"/>
  <c r="K36" i="5"/>
  <c r="M36" i="5" s="1"/>
  <c r="N36" i="5" s="1"/>
  <c r="R30" i="5"/>
  <c r="Q30" i="5"/>
  <c r="O30" i="5"/>
  <c r="Q29" i="5"/>
  <c r="O29" i="5"/>
  <c r="V11" i="5" s="1"/>
  <c r="R28" i="5"/>
  <c r="V117" i="5" s="1"/>
  <c r="Q28" i="5"/>
  <c r="O28" i="5"/>
  <c r="R27" i="5"/>
  <c r="V115" i="5" s="1"/>
  <c r="Q27" i="5"/>
  <c r="O27" i="5"/>
  <c r="V9" i="5" s="1"/>
  <c r="R26" i="5"/>
  <c r="V114" i="5" s="1"/>
  <c r="Q26" i="5"/>
  <c r="O26" i="5"/>
  <c r="Q25" i="5"/>
  <c r="O25" i="5"/>
  <c r="R24" i="5"/>
  <c r="V112" i="5" s="1"/>
  <c r="Q24" i="5"/>
  <c r="O24" i="5"/>
  <c r="O23" i="5"/>
  <c r="V5" i="5" s="1"/>
  <c r="P22" i="5"/>
  <c r="Q23" i="5" s="1"/>
  <c r="L17" i="5"/>
  <c r="K17" i="5"/>
  <c r="M17" i="5" s="1"/>
  <c r="N17" i="5" s="1"/>
  <c r="R13" i="5"/>
  <c r="U127" i="5" s="1"/>
  <c r="Q13" i="5"/>
  <c r="O13" i="5"/>
  <c r="U12" i="5"/>
  <c r="R12" i="5"/>
  <c r="Q12" i="5"/>
  <c r="U54" i="5" s="1"/>
  <c r="O12" i="5"/>
  <c r="U11" i="5" s="1"/>
  <c r="Q11" i="5"/>
  <c r="U53" i="5" s="1"/>
  <c r="O11" i="5"/>
  <c r="U10" i="5" s="1"/>
  <c r="V10" i="5"/>
  <c r="Q10" i="5"/>
  <c r="R10" i="5" s="1"/>
  <c r="U115" i="5" s="1"/>
  <c r="O10" i="5"/>
  <c r="X9" i="5"/>
  <c r="W9" i="5"/>
  <c r="U9" i="5"/>
  <c r="Q9" i="5"/>
  <c r="R9" i="5" s="1"/>
  <c r="O9" i="5"/>
  <c r="U8" i="5" s="1"/>
  <c r="Y8" i="5"/>
  <c r="X8" i="5"/>
  <c r="W8" i="5"/>
  <c r="V8" i="5"/>
  <c r="Q8" i="5"/>
  <c r="O8" i="5"/>
  <c r="X7" i="5"/>
  <c r="V7" i="5"/>
  <c r="U7" i="5"/>
  <c r="R7" i="5"/>
  <c r="U112" i="5" s="1"/>
  <c r="Q7" i="5"/>
  <c r="O7" i="5"/>
  <c r="U6" i="5" s="1"/>
  <c r="Y6" i="5"/>
  <c r="X6" i="5"/>
  <c r="W6" i="5"/>
  <c r="V6" i="5"/>
  <c r="Q6" i="5"/>
  <c r="O6" i="5"/>
  <c r="U5" i="5" s="1"/>
  <c r="Z5" i="5"/>
  <c r="Y5" i="5"/>
  <c r="X5" i="5"/>
  <c r="W5" i="5"/>
  <c r="P5" i="5"/>
  <c r="U133" i="5" s="1"/>
  <c r="N914" i="4"/>
  <c r="L914" i="4"/>
  <c r="K914" i="4"/>
  <c r="M914" i="4" s="1"/>
  <c r="P912" i="4"/>
  <c r="Q911" i="4"/>
  <c r="Q912" i="4" s="1"/>
  <c r="R906" i="4"/>
  <c r="Q906" i="4"/>
  <c r="O906" i="4"/>
  <c r="R905" i="4"/>
  <c r="Q905" i="4"/>
  <c r="O905" i="4"/>
  <c r="R904" i="4"/>
  <c r="Q904" i="4"/>
  <c r="O904" i="4"/>
  <c r="R903" i="4"/>
  <c r="Q903" i="4"/>
  <c r="O903" i="4"/>
  <c r="Q902" i="4"/>
  <c r="R902" i="4" s="1"/>
  <c r="O902" i="4"/>
  <c r="Q901" i="4"/>
  <c r="R901" i="4" s="1"/>
  <c r="O901" i="4"/>
  <c r="S900" i="4"/>
  <c r="Q900" i="4"/>
  <c r="R900" i="4" s="1"/>
  <c r="O900" i="4"/>
  <c r="Q899" i="4"/>
  <c r="R899" i="4" s="1"/>
  <c r="O899" i="4"/>
  <c r="P898" i="4"/>
  <c r="N892" i="4"/>
  <c r="M892" i="4"/>
  <c r="L892" i="4"/>
  <c r="K892" i="4"/>
  <c r="P890" i="4"/>
  <c r="Q889" i="4"/>
  <c r="Q890" i="4" s="1"/>
  <c r="R884" i="4"/>
  <c r="Q884" i="4"/>
  <c r="O884" i="4"/>
  <c r="R883" i="4"/>
  <c r="Q883" i="4"/>
  <c r="O883" i="4"/>
  <c r="R882" i="4"/>
  <c r="Q882" i="4"/>
  <c r="O882" i="4"/>
  <c r="R881" i="4"/>
  <c r="Q881" i="4"/>
  <c r="O881" i="4"/>
  <c r="Q880" i="4"/>
  <c r="R880" i="4" s="1"/>
  <c r="O880" i="4"/>
  <c r="Q879" i="4"/>
  <c r="R879" i="4" s="1"/>
  <c r="O879" i="4"/>
  <c r="S878" i="4"/>
  <c r="R878" i="4"/>
  <c r="Q878" i="4"/>
  <c r="O878" i="4"/>
  <c r="Q877" i="4"/>
  <c r="R877" i="4" s="1"/>
  <c r="O877" i="4"/>
  <c r="P876" i="4"/>
  <c r="N870" i="4"/>
  <c r="L870" i="4"/>
  <c r="K870" i="4"/>
  <c r="M870" i="4" s="1"/>
  <c r="Q868" i="4"/>
  <c r="P868" i="4"/>
  <c r="Q867" i="4"/>
  <c r="R862" i="4"/>
  <c r="Q862" i="4"/>
  <c r="O862" i="4"/>
  <c r="R861" i="4"/>
  <c r="Q861" i="4"/>
  <c r="O861" i="4"/>
  <c r="Q860" i="4"/>
  <c r="R860" i="4" s="1"/>
  <c r="O860" i="4"/>
  <c r="Q859" i="4"/>
  <c r="R859" i="4" s="1"/>
  <c r="O859" i="4"/>
  <c r="Q858" i="4"/>
  <c r="R858" i="4" s="1"/>
  <c r="O858" i="4"/>
  <c r="R857" i="4"/>
  <c r="Q857" i="4"/>
  <c r="O857" i="4"/>
  <c r="Q856" i="4"/>
  <c r="R856" i="4" s="1"/>
  <c r="O856" i="4"/>
  <c r="O855" i="4"/>
  <c r="P854" i="4"/>
  <c r="N848" i="4"/>
  <c r="L848" i="4"/>
  <c r="K848" i="4"/>
  <c r="M848" i="4" s="1"/>
  <c r="P846" i="4"/>
  <c r="Q845" i="4"/>
  <c r="Q846" i="4" s="1"/>
  <c r="R840" i="4"/>
  <c r="Q840" i="4"/>
  <c r="O840" i="4"/>
  <c r="R839" i="4"/>
  <c r="Q839" i="4"/>
  <c r="O839" i="4"/>
  <c r="R838" i="4"/>
  <c r="Q838" i="4"/>
  <c r="O838" i="4"/>
  <c r="Q837" i="4"/>
  <c r="R837" i="4" s="1"/>
  <c r="O837" i="4"/>
  <c r="Q836" i="4"/>
  <c r="R836" i="4" s="1"/>
  <c r="O836" i="4"/>
  <c r="Q835" i="4"/>
  <c r="R835" i="4" s="1"/>
  <c r="O835" i="4"/>
  <c r="Q834" i="4"/>
  <c r="R834" i="4" s="1"/>
  <c r="O834" i="4"/>
  <c r="Q833" i="4"/>
  <c r="R833" i="4" s="1"/>
  <c r="O833" i="4"/>
  <c r="P832" i="4"/>
  <c r="S834" i="4" s="1"/>
  <c r="L826" i="4"/>
  <c r="K826" i="4"/>
  <c r="M826" i="4" s="1"/>
  <c r="N826" i="4" s="1"/>
  <c r="P824" i="4"/>
  <c r="Q823" i="4"/>
  <c r="Q824" i="4" s="1"/>
  <c r="Q818" i="4"/>
  <c r="R818" i="4" s="1"/>
  <c r="O818" i="4"/>
  <c r="Q817" i="4"/>
  <c r="R817" i="4" s="1"/>
  <c r="O817" i="4"/>
  <c r="Q816" i="4"/>
  <c r="R816" i="4" s="1"/>
  <c r="O816" i="4"/>
  <c r="Q815" i="4"/>
  <c r="R815" i="4" s="1"/>
  <c r="O815" i="4"/>
  <c r="Q814" i="4"/>
  <c r="R814" i="4" s="1"/>
  <c r="O814" i="4"/>
  <c r="Q813" i="4"/>
  <c r="R813" i="4" s="1"/>
  <c r="O813" i="4"/>
  <c r="R812" i="4"/>
  <c r="Q812" i="4"/>
  <c r="O812" i="4"/>
  <c r="Q811" i="4"/>
  <c r="R811" i="4" s="1"/>
  <c r="O811" i="4"/>
  <c r="P810" i="4"/>
  <c r="S812" i="4" s="1"/>
  <c r="L804" i="4"/>
  <c r="K804" i="4"/>
  <c r="M804" i="4" s="1"/>
  <c r="N804" i="4" s="1"/>
  <c r="P802" i="4"/>
  <c r="Q801" i="4"/>
  <c r="Q802" i="4" s="1"/>
  <c r="Q796" i="4"/>
  <c r="R796" i="4" s="1"/>
  <c r="O796" i="4"/>
  <c r="Q795" i="4"/>
  <c r="R795" i="4" s="1"/>
  <c r="O795" i="4"/>
  <c r="Q794" i="4"/>
  <c r="R794" i="4" s="1"/>
  <c r="O794" i="4"/>
  <c r="Q793" i="4"/>
  <c r="R793" i="4" s="1"/>
  <c r="O793" i="4"/>
  <c r="Q792" i="4"/>
  <c r="R792" i="4" s="1"/>
  <c r="O792" i="4"/>
  <c r="Q791" i="4"/>
  <c r="R791" i="4" s="1"/>
  <c r="O791" i="4"/>
  <c r="S790" i="4"/>
  <c r="R790" i="4"/>
  <c r="Q790" i="4"/>
  <c r="O790" i="4"/>
  <c r="Q789" i="4"/>
  <c r="R789" i="4" s="1"/>
  <c r="O789" i="4"/>
  <c r="P788" i="4"/>
  <c r="L782" i="4"/>
  <c r="K782" i="4"/>
  <c r="M782" i="4" s="1"/>
  <c r="N782" i="4" s="1"/>
  <c r="P780" i="4"/>
  <c r="Q779" i="4"/>
  <c r="Q780" i="4" s="1"/>
  <c r="Q774" i="4"/>
  <c r="R774" i="4" s="1"/>
  <c r="O774" i="4"/>
  <c r="Q773" i="4"/>
  <c r="R773" i="4" s="1"/>
  <c r="O773" i="4"/>
  <c r="Q772" i="4"/>
  <c r="R772" i="4" s="1"/>
  <c r="O772" i="4"/>
  <c r="Q771" i="4"/>
  <c r="R771" i="4" s="1"/>
  <c r="O771" i="4"/>
  <c r="Q770" i="4"/>
  <c r="R770" i="4" s="1"/>
  <c r="O770" i="4"/>
  <c r="Q769" i="4"/>
  <c r="R769" i="4" s="1"/>
  <c r="O769" i="4"/>
  <c r="Q768" i="4"/>
  <c r="R768" i="4" s="1"/>
  <c r="O768" i="4"/>
  <c r="O767" i="4"/>
  <c r="P766" i="4"/>
  <c r="L760" i="4"/>
  <c r="K760" i="4"/>
  <c r="M760" i="4" s="1"/>
  <c r="N760" i="4" s="1"/>
  <c r="P758" i="4"/>
  <c r="Q758" i="4"/>
  <c r="Q752" i="4"/>
  <c r="R752" i="4" s="1"/>
  <c r="O752" i="4"/>
  <c r="Q751" i="4"/>
  <c r="R751" i="4" s="1"/>
  <c r="O751" i="4"/>
  <c r="Q750" i="4"/>
  <c r="R750" i="4" s="1"/>
  <c r="O750" i="4"/>
  <c r="Q749" i="4"/>
  <c r="R749" i="4" s="1"/>
  <c r="O749" i="4"/>
  <c r="Q748" i="4"/>
  <c r="R748" i="4" s="1"/>
  <c r="O748" i="4"/>
  <c r="Q747" i="4"/>
  <c r="R747" i="4" s="1"/>
  <c r="O747" i="4"/>
  <c r="Q746" i="4"/>
  <c r="R746" i="4" s="1"/>
  <c r="O746" i="4"/>
  <c r="Q745" i="4"/>
  <c r="R745" i="4" s="1"/>
  <c r="O745" i="4"/>
  <c r="P744" i="4"/>
  <c r="S746" i="4" s="1"/>
  <c r="L737" i="4"/>
  <c r="K737" i="4"/>
  <c r="P735" i="4"/>
  <c r="Q729" i="4"/>
  <c r="R729" i="4" s="1"/>
  <c r="O729" i="4"/>
  <c r="R728" i="4"/>
  <c r="Q728" i="4"/>
  <c r="O728" i="4"/>
  <c r="Q727" i="4"/>
  <c r="R727" i="4" s="1"/>
  <c r="O727" i="4"/>
  <c r="Q726" i="4"/>
  <c r="R726" i="4" s="1"/>
  <c r="O726" i="4"/>
  <c r="Q725" i="4"/>
  <c r="R725" i="4" s="1"/>
  <c r="O725" i="4"/>
  <c r="Q724" i="4"/>
  <c r="R724" i="4" s="1"/>
  <c r="O724" i="4"/>
  <c r="R723" i="4"/>
  <c r="Q723" i="4"/>
  <c r="O723" i="4"/>
  <c r="Q722" i="4"/>
  <c r="R722" i="4" s="1"/>
  <c r="O722" i="4"/>
  <c r="P721" i="4"/>
  <c r="S723" i="4" s="1"/>
  <c r="L715" i="4"/>
  <c r="K715" i="4"/>
  <c r="M715" i="4" s="1"/>
  <c r="N715" i="4" s="1"/>
  <c r="P713" i="4"/>
  <c r="Q713" i="4"/>
  <c r="Q706" i="4"/>
  <c r="R706" i="4" s="1"/>
  <c r="O706" i="4"/>
  <c r="Q705" i="4"/>
  <c r="R705" i="4" s="1"/>
  <c r="O705" i="4"/>
  <c r="R704" i="4"/>
  <c r="Q704" i="4"/>
  <c r="O704" i="4"/>
  <c r="Q703" i="4"/>
  <c r="R703" i="4" s="1"/>
  <c r="O703" i="4"/>
  <c r="Q702" i="4"/>
  <c r="R702" i="4" s="1"/>
  <c r="O702" i="4"/>
  <c r="Q701" i="4"/>
  <c r="R701" i="4" s="1"/>
  <c r="O701" i="4"/>
  <c r="S700" i="4"/>
  <c r="R700" i="4"/>
  <c r="Q700" i="4"/>
  <c r="O700" i="4"/>
  <c r="Q699" i="4"/>
  <c r="R699" i="4" s="1"/>
  <c r="O699" i="4"/>
  <c r="P698" i="4"/>
  <c r="L692" i="4"/>
  <c r="M692" i="4"/>
  <c r="N692" i="4" s="1"/>
  <c r="Q690" i="4"/>
  <c r="P690" i="4"/>
  <c r="Q683" i="4"/>
  <c r="R683" i="4" s="1"/>
  <c r="O683" i="4"/>
  <c r="Q682" i="4"/>
  <c r="R682" i="4" s="1"/>
  <c r="O682" i="4"/>
  <c r="Q681" i="4"/>
  <c r="R681" i="4" s="1"/>
  <c r="O681" i="4"/>
  <c r="Q680" i="4"/>
  <c r="R680" i="4" s="1"/>
  <c r="O680" i="4"/>
  <c r="Q679" i="4"/>
  <c r="R679" i="4" s="1"/>
  <c r="O679" i="4"/>
  <c r="Q678" i="4"/>
  <c r="R678" i="4" s="1"/>
  <c r="O678" i="4"/>
  <c r="Q677" i="4"/>
  <c r="R677" i="4" s="1"/>
  <c r="O677" i="4"/>
  <c r="O676" i="4"/>
  <c r="P675" i="4"/>
  <c r="L669" i="4"/>
  <c r="K669" i="4"/>
  <c r="M669" i="4" s="1"/>
  <c r="N669" i="4" s="1"/>
  <c r="P667" i="4"/>
  <c r="Q666" i="4"/>
  <c r="Q667" i="4" s="1"/>
  <c r="Q660" i="4"/>
  <c r="R660" i="4" s="1"/>
  <c r="O660" i="4"/>
  <c r="Q659" i="4"/>
  <c r="R659" i="4" s="1"/>
  <c r="O659" i="4"/>
  <c r="Q658" i="4"/>
  <c r="R658" i="4" s="1"/>
  <c r="O658" i="4"/>
  <c r="Q657" i="4"/>
  <c r="R657" i="4" s="1"/>
  <c r="O657" i="4"/>
  <c r="Q656" i="4"/>
  <c r="R656" i="4" s="1"/>
  <c r="O656" i="4"/>
  <c r="Q655" i="4"/>
  <c r="R655" i="4" s="1"/>
  <c r="O655" i="4"/>
  <c r="Q654" i="4"/>
  <c r="R654" i="4" s="1"/>
  <c r="O654" i="4"/>
  <c r="Q653" i="4"/>
  <c r="R653" i="4" s="1"/>
  <c r="O653" i="4"/>
  <c r="P652" i="4"/>
  <c r="T654" i="4" s="1"/>
  <c r="L647" i="4"/>
  <c r="K647" i="4"/>
  <c r="M647" i="4" s="1"/>
  <c r="N647" i="4" s="1"/>
  <c r="P645" i="4"/>
  <c r="Q644" i="4"/>
  <c r="Q645" i="4" s="1"/>
  <c r="Q638" i="4"/>
  <c r="R638" i="4" s="1"/>
  <c r="O638" i="4"/>
  <c r="R637" i="4"/>
  <c r="Q637" i="4"/>
  <c r="O637" i="4"/>
  <c r="Q636" i="4"/>
  <c r="R636" i="4" s="1"/>
  <c r="O636" i="4"/>
  <c r="Q635" i="4"/>
  <c r="R635" i="4" s="1"/>
  <c r="O635" i="4"/>
  <c r="Q634" i="4"/>
  <c r="R634" i="4" s="1"/>
  <c r="O634" i="4"/>
  <c r="R633" i="4"/>
  <c r="Q633" i="4"/>
  <c r="O633" i="4"/>
  <c r="R632" i="4"/>
  <c r="Q632" i="4"/>
  <c r="O632" i="4"/>
  <c r="Q631" i="4"/>
  <c r="R631" i="4" s="1"/>
  <c r="O631" i="4"/>
  <c r="P630" i="4"/>
  <c r="T632" i="4" s="1"/>
  <c r="M624" i="4"/>
  <c r="N624" i="4" s="1"/>
  <c r="L624" i="4"/>
  <c r="K624" i="4"/>
  <c r="P622" i="4"/>
  <c r="Q621" i="4"/>
  <c r="Q622" i="4" s="1"/>
  <c r="Q615" i="4"/>
  <c r="R615" i="4" s="1"/>
  <c r="O615" i="4"/>
  <c r="Q614" i="4"/>
  <c r="R614" i="4" s="1"/>
  <c r="O614" i="4"/>
  <c r="R613" i="4"/>
  <c r="Q613" i="4"/>
  <c r="O613" i="4"/>
  <c r="Q612" i="4"/>
  <c r="R612" i="4" s="1"/>
  <c r="O612" i="4"/>
  <c r="Q611" i="4"/>
  <c r="R611" i="4" s="1"/>
  <c r="O611" i="4"/>
  <c r="Q610" i="4"/>
  <c r="R610" i="4" s="1"/>
  <c r="O610" i="4"/>
  <c r="T609" i="4"/>
  <c r="R609" i="4"/>
  <c r="Q609" i="4"/>
  <c r="O609" i="4"/>
  <c r="Q608" i="4"/>
  <c r="R608" i="4" s="1"/>
  <c r="O608" i="4"/>
  <c r="P607" i="4"/>
  <c r="L601" i="4"/>
  <c r="K601" i="4"/>
  <c r="P599" i="4"/>
  <c r="Q592" i="4"/>
  <c r="R592" i="4" s="1"/>
  <c r="O592" i="4"/>
  <c r="Q591" i="4"/>
  <c r="R591" i="4" s="1"/>
  <c r="O591" i="4"/>
  <c r="Q590" i="4"/>
  <c r="R590" i="4" s="1"/>
  <c r="O590" i="4"/>
  <c r="Q589" i="4"/>
  <c r="R589" i="4" s="1"/>
  <c r="O589" i="4"/>
  <c r="Q588" i="4"/>
  <c r="R588" i="4" s="1"/>
  <c r="O588" i="4"/>
  <c r="Q587" i="4"/>
  <c r="R587" i="4" s="1"/>
  <c r="O587" i="4"/>
  <c r="Q586" i="4"/>
  <c r="R586" i="4" s="1"/>
  <c r="O586" i="4"/>
  <c r="O585" i="4"/>
  <c r="P584" i="4"/>
  <c r="L578" i="4"/>
  <c r="K578" i="4"/>
  <c r="M578" i="4" s="1"/>
  <c r="N578" i="4" s="1"/>
  <c r="P576" i="4"/>
  <c r="Q575" i="4"/>
  <c r="Q576" i="4" s="1"/>
  <c r="R569" i="4"/>
  <c r="Q569" i="4"/>
  <c r="O569" i="4"/>
  <c r="Q568" i="4"/>
  <c r="R568" i="4" s="1"/>
  <c r="O568" i="4"/>
  <c r="Q567" i="4"/>
  <c r="R567" i="4" s="1"/>
  <c r="O567" i="4"/>
  <c r="Q566" i="4"/>
  <c r="R566" i="4" s="1"/>
  <c r="O566" i="4"/>
  <c r="R565" i="4"/>
  <c r="Q565" i="4"/>
  <c r="O565" i="4"/>
  <c r="Q564" i="4"/>
  <c r="R564" i="4" s="1"/>
  <c r="O564" i="4"/>
  <c r="Q563" i="4"/>
  <c r="R563" i="4" s="1"/>
  <c r="O563" i="4"/>
  <c r="O562" i="4"/>
  <c r="P561" i="4"/>
  <c r="T563" i="4" s="1"/>
  <c r="L555" i="4"/>
  <c r="K555" i="4"/>
  <c r="P553" i="4"/>
  <c r="Q546" i="4"/>
  <c r="R546" i="4" s="1"/>
  <c r="O546" i="4"/>
  <c r="Q545" i="4"/>
  <c r="R545" i="4" s="1"/>
  <c r="O545" i="4"/>
  <c r="Q544" i="4"/>
  <c r="R544" i="4" s="1"/>
  <c r="O544" i="4"/>
  <c r="Q543" i="4"/>
  <c r="R543" i="4" s="1"/>
  <c r="O543" i="4"/>
  <c r="Q542" i="4"/>
  <c r="R542" i="4" s="1"/>
  <c r="O542" i="4"/>
  <c r="Q541" i="4"/>
  <c r="R541" i="4" s="1"/>
  <c r="O541" i="4"/>
  <c r="Q540" i="4"/>
  <c r="R540" i="4" s="1"/>
  <c r="O540" i="4"/>
  <c r="Q539" i="4"/>
  <c r="R539" i="4" s="1"/>
  <c r="O539" i="4"/>
  <c r="P538" i="4"/>
  <c r="T540" i="4" s="1"/>
  <c r="M532" i="4"/>
  <c r="N532" i="4" s="1"/>
  <c r="L532" i="4"/>
  <c r="K532" i="4"/>
  <c r="P530" i="4"/>
  <c r="Q529" i="4"/>
  <c r="Q530" i="4" s="1"/>
  <c r="Q523" i="4"/>
  <c r="R523" i="4" s="1"/>
  <c r="O523" i="4"/>
  <c r="Q522" i="4"/>
  <c r="R522" i="4" s="1"/>
  <c r="O522" i="4"/>
  <c r="Q521" i="4"/>
  <c r="R521" i="4" s="1"/>
  <c r="O521" i="4"/>
  <c r="Q520" i="4"/>
  <c r="R520" i="4" s="1"/>
  <c r="O520" i="4"/>
  <c r="Q519" i="4"/>
  <c r="R519" i="4" s="1"/>
  <c r="O519" i="4"/>
  <c r="Q518" i="4"/>
  <c r="R518" i="4" s="1"/>
  <c r="O518" i="4"/>
  <c r="T517" i="4"/>
  <c r="R517" i="4"/>
  <c r="Q517" i="4"/>
  <c r="O517" i="4"/>
  <c r="Q516" i="4"/>
  <c r="R516" i="4" s="1"/>
  <c r="O516" i="4"/>
  <c r="P515" i="4"/>
  <c r="L509" i="4"/>
  <c r="K509" i="4"/>
  <c r="P507" i="4"/>
  <c r="Q500" i="4"/>
  <c r="R500" i="4" s="1"/>
  <c r="O500" i="4"/>
  <c r="R499" i="4"/>
  <c r="Q499" i="4"/>
  <c r="O499" i="4"/>
  <c r="Q498" i="4"/>
  <c r="R498" i="4" s="1"/>
  <c r="O498" i="4"/>
  <c r="Q497" i="4"/>
  <c r="R497" i="4" s="1"/>
  <c r="O497" i="4"/>
  <c r="Q496" i="4"/>
  <c r="R496" i="4" s="1"/>
  <c r="O496" i="4"/>
  <c r="R495" i="4"/>
  <c r="Q495" i="4"/>
  <c r="O495" i="4"/>
  <c r="Q494" i="4"/>
  <c r="R494" i="4" s="1"/>
  <c r="O494" i="4"/>
  <c r="O493" i="4"/>
  <c r="P492" i="4"/>
  <c r="N486" i="4"/>
  <c r="L486" i="4"/>
  <c r="K486" i="4"/>
  <c r="M486" i="4" s="1"/>
  <c r="P484" i="4"/>
  <c r="Q483" i="4"/>
  <c r="Q484" i="4" s="1"/>
  <c r="Q477" i="4"/>
  <c r="R477" i="4" s="1"/>
  <c r="O477" i="4"/>
  <c r="Q476" i="4"/>
  <c r="R476" i="4" s="1"/>
  <c r="O476" i="4"/>
  <c r="R475" i="4"/>
  <c r="Q475" i="4"/>
  <c r="O475" i="4"/>
  <c r="Q474" i="4"/>
  <c r="R474" i="4" s="1"/>
  <c r="O474" i="4"/>
  <c r="R473" i="4"/>
  <c r="Q473" i="4"/>
  <c r="O473" i="4"/>
  <c r="Q472" i="4"/>
  <c r="R472" i="4" s="1"/>
  <c r="O472" i="4"/>
  <c r="Q471" i="4"/>
  <c r="R471" i="4" s="1"/>
  <c r="O471" i="4"/>
  <c r="O470" i="4"/>
  <c r="P469" i="4"/>
  <c r="S471" i="4" s="1"/>
  <c r="L463" i="4"/>
  <c r="K463" i="4"/>
  <c r="M463" i="4" s="1"/>
  <c r="P461" i="4"/>
  <c r="Q460" i="4"/>
  <c r="Q461" i="4" s="1"/>
  <c r="Q454" i="4"/>
  <c r="R454" i="4" s="1"/>
  <c r="O454" i="4"/>
  <c r="Q453" i="4"/>
  <c r="R453" i="4" s="1"/>
  <c r="O453" i="4"/>
  <c r="Q452" i="4"/>
  <c r="R452" i="4" s="1"/>
  <c r="O452" i="4"/>
  <c r="Q451" i="4"/>
  <c r="R451" i="4" s="1"/>
  <c r="O451" i="4"/>
  <c r="Q450" i="4"/>
  <c r="R450" i="4" s="1"/>
  <c r="O450" i="4"/>
  <c r="R449" i="4"/>
  <c r="Q449" i="4"/>
  <c r="O449" i="4"/>
  <c r="Q448" i="4"/>
  <c r="R448" i="4" s="1"/>
  <c r="O448" i="4"/>
  <c r="Q447" i="4"/>
  <c r="R447" i="4" s="1"/>
  <c r="O447" i="4"/>
  <c r="P446" i="4"/>
  <c r="S448" i="4" s="1"/>
  <c r="M440" i="4"/>
  <c r="L440" i="4"/>
  <c r="N440" i="4" s="1"/>
  <c r="K440" i="4"/>
  <c r="P438" i="4"/>
  <c r="Q437" i="4"/>
  <c r="Q438" i="4" s="1"/>
  <c r="Q431" i="4"/>
  <c r="R431" i="4" s="1"/>
  <c r="O431" i="4"/>
  <c r="Q430" i="4"/>
  <c r="R430" i="4" s="1"/>
  <c r="O430" i="4"/>
  <c r="Q429" i="4"/>
  <c r="R429" i="4" s="1"/>
  <c r="O429" i="4"/>
  <c r="Q428" i="4"/>
  <c r="R428" i="4" s="1"/>
  <c r="O428" i="4"/>
  <c r="Q427" i="4"/>
  <c r="R427" i="4" s="1"/>
  <c r="O427" i="4"/>
  <c r="Q426" i="4"/>
  <c r="R426" i="4" s="1"/>
  <c r="O426" i="4"/>
  <c r="S425" i="4"/>
  <c r="R425" i="4"/>
  <c r="Q425" i="4"/>
  <c r="O425" i="4"/>
  <c r="R424" i="4"/>
  <c r="Q424" i="4"/>
  <c r="O424" i="4"/>
  <c r="P423" i="4"/>
  <c r="L417" i="4"/>
  <c r="K417" i="4"/>
  <c r="P415" i="4"/>
  <c r="Q408" i="4"/>
  <c r="R408" i="4" s="1"/>
  <c r="O408" i="4"/>
  <c r="R407" i="4"/>
  <c r="Q407" i="4"/>
  <c r="O407" i="4"/>
  <c r="Q406" i="4"/>
  <c r="R406" i="4" s="1"/>
  <c r="O406" i="4"/>
  <c r="R405" i="4"/>
  <c r="Q405" i="4"/>
  <c r="O405" i="4"/>
  <c r="Q404" i="4"/>
  <c r="R404" i="4" s="1"/>
  <c r="O404" i="4"/>
  <c r="R403" i="4"/>
  <c r="Q403" i="4"/>
  <c r="O403" i="4"/>
  <c r="Q402" i="4"/>
  <c r="R402" i="4" s="1"/>
  <c r="O402" i="4"/>
  <c r="O401" i="4"/>
  <c r="P400" i="4"/>
  <c r="L394" i="4"/>
  <c r="K394" i="4"/>
  <c r="M394" i="4" s="1"/>
  <c r="N394" i="4" s="1"/>
  <c r="P392" i="4"/>
  <c r="Q391" i="4"/>
  <c r="Q392" i="4" s="1"/>
  <c r="R385" i="4"/>
  <c r="Q385" i="4"/>
  <c r="O385" i="4"/>
  <c r="Q384" i="4"/>
  <c r="R384" i="4" s="1"/>
  <c r="O384" i="4"/>
  <c r="Q383" i="4"/>
  <c r="R383" i="4" s="1"/>
  <c r="O383" i="4"/>
  <c r="Q382" i="4"/>
  <c r="R382" i="4" s="1"/>
  <c r="O382" i="4"/>
  <c r="Q381" i="4"/>
  <c r="R381" i="4" s="1"/>
  <c r="O381" i="4"/>
  <c r="Q380" i="4"/>
  <c r="R380" i="4" s="1"/>
  <c r="O380" i="4"/>
  <c r="S379" i="4"/>
  <c r="Q379" i="4"/>
  <c r="R379" i="4" s="1"/>
  <c r="O379" i="4"/>
  <c r="R378" i="4"/>
  <c r="Q378" i="4"/>
  <c r="O378" i="4"/>
  <c r="P377" i="4"/>
  <c r="L371" i="4"/>
  <c r="K371" i="4"/>
  <c r="P369" i="4"/>
  <c r="R362" i="4"/>
  <c r="Q362" i="4"/>
  <c r="O362" i="4"/>
  <c r="R361" i="4"/>
  <c r="Q361" i="4"/>
  <c r="O361" i="4"/>
  <c r="Q360" i="4"/>
  <c r="R360" i="4" s="1"/>
  <c r="O360" i="4"/>
  <c r="R359" i="4"/>
  <c r="Q359" i="4"/>
  <c r="O359" i="4"/>
  <c r="R358" i="4"/>
  <c r="Q358" i="4"/>
  <c r="O358" i="4"/>
  <c r="R357" i="4"/>
  <c r="Q357" i="4"/>
  <c r="O357" i="4"/>
  <c r="S356" i="4"/>
  <c r="Q356" i="4"/>
  <c r="R356" i="4" s="1"/>
  <c r="O356" i="4"/>
  <c r="Q355" i="4"/>
  <c r="R355" i="4" s="1"/>
  <c r="O355" i="4"/>
  <c r="P354" i="4"/>
  <c r="N348" i="4"/>
  <c r="M348" i="4"/>
  <c r="L348" i="4"/>
  <c r="K348" i="4"/>
  <c r="T346" i="4"/>
  <c r="U345" i="4"/>
  <c r="U346" i="4" s="1"/>
  <c r="R345" i="4"/>
  <c r="Q345" i="4"/>
  <c r="O345" i="4"/>
  <c r="R344" i="4"/>
  <c r="Q344" i="4"/>
  <c r="O344" i="4"/>
  <c r="R343" i="4"/>
  <c r="Q343" i="4"/>
  <c r="O343" i="4"/>
  <c r="Q342" i="4"/>
  <c r="R342" i="4" s="1"/>
  <c r="O342" i="4"/>
  <c r="R341" i="4"/>
  <c r="Q341" i="4"/>
  <c r="O341" i="4"/>
  <c r="R340" i="4"/>
  <c r="Q340" i="4"/>
  <c r="O340" i="4"/>
  <c r="R339" i="4"/>
  <c r="Q339" i="4"/>
  <c r="O339" i="4"/>
  <c r="O338" i="4"/>
  <c r="P337" i="4"/>
  <c r="AR148" i="4" s="1"/>
  <c r="M333" i="4"/>
  <c r="N333" i="4" s="1"/>
  <c r="L333" i="4"/>
  <c r="K333" i="4"/>
  <c r="U329" i="4" s="1"/>
  <c r="U330" i="4" s="1"/>
  <c r="T330" i="4"/>
  <c r="Q329" i="4"/>
  <c r="R329" i="4" s="1"/>
  <c r="O329" i="4"/>
  <c r="R328" i="4"/>
  <c r="Q328" i="4"/>
  <c r="O328" i="4"/>
  <c r="R327" i="4"/>
  <c r="Q327" i="4"/>
  <c r="O327" i="4"/>
  <c r="R326" i="4"/>
  <c r="Q326" i="4"/>
  <c r="O326" i="4"/>
  <c r="Q325" i="4"/>
  <c r="R325" i="4" s="1"/>
  <c r="O325" i="4"/>
  <c r="R324" i="4"/>
  <c r="Q324" i="4"/>
  <c r="O324" i="4"/>
  <c r="R323" i="4"/>
  <c r="Q323" i="4"/>
  <c r="O323" i="4"/>
  <c r="R322" i="4"/>
  <c r="Q322" i="4"/>
  <c r="O322" i="4"/>
  <c r="P321" i="4"/>
  <c r="L317" i="4"/>
  <c r="K317" i="4"/>
  <c r="U312" i="4" s="1"/>
  <c r="U313" i="4" s="1"/>
  <c r="T313" i="4"/>
  <c r="Q312" i="4"/>
  <c r="R312" i="4" s="1"/>
  <c r="O312" i="4"/>
  <c r="Q311" i="4"/>
  <c r="R311" i="4" s="1"/>
  <c r="O311" i="4"/>
  <c r="Q310" i="4"/>
  <c r="R310" i="4" s="1"/>
  <c r="O310" i="4"/>
  <c r="Q309" i="4"/>
  <c r="R309" i="4" s="1"/>
  <c r="O309" i="4"/>
  <c r="Q308" i="4"/>
  <c r="R308" i="4" s="1"/>
  <c r="O308" i="4"/>
  <c r="Q307" i="4"/>
  <c r="R307" i="4" s="1"/>
  <c r="O307" i="4"/>
  <c r="Q306" i="4"/>
  <c r="R306" i="4" s="1"/>
  <c r="O306" i="4"/>
  <c r="Q305" i="4"/>
  <c r="R305" i="4" s="1"/>
  <c r="O305" i="4"/>
  <c r="P304" i="4"/>
  <c r="N300" i="4"/>
  <c r="M300" i="4"/>
  <c r="L300" i="4"/>
  <c r="K300" i="4"/>
  <c r="T295" i="4"/>
  <c r="U294" i="4"/>
  <c r="U295" i="4" s="1"/>
  <c r="R294" i="4"/>
  <c r="Q294" i="4"/>
  <c r="O294" i="4"/>
  <c r="R293" i="4"/>
  <c r="Q293" i="4"/>
  <c r="O293" i="4"/>
  <c r="R292" i="4"/>
  <c r="Q292" i="4"/>
  <c r="O292" i="4"/>
  <c r="Q291" i="4"/>
  <c r="R291" i="4" s="1"/>
  <c r="O291" i="4"/>
  <c r="R290" i="4"/>
  <c r="Q290" i="4"/>
  <c r="O290" i="4"/>
  <c r="R289" i="4"/>
  <c r="Q289" i="4"/>
  <c r="O289" i="4"/>
  <c r="R288" i="4"/>
  <c r="Q288" i="4"/>
  <c r="O288" i="4"/>
  <c r="O287" i="4"/>
  <c r="P286" i="4"/>
  <c r="AO148" i="4" s="1"/>
  <c r="M282" i="4"/>
  <c r="N282" i="4" s="1"/>
  <c r="L282" i="4"/>
  <c r="K282" i="4"/>
  <c r="U277" i="4" s="1"/>
  <c r="U278" i="4" s="1"/>
  <c r="T278" i="4"/>
  <c r="Q277" i="4"/>
  <c r="R277" i="4" s="1"/>
  <c r="O277" i="4"/>
  <c r="R276" i="4"/>
  <c r="Q276" i="4"/>
  <c r="O276" i="4"/>
  <c r="R275" i="4"/>
  <c r="Q275" i="4"/>
  <c r="O275" i="4"/>
  <c r="R274" i="4"/>
  <c r="Q274" i="4"/>
  <c r="O274" i="4"/>
  <c r="Q273" i="4"/>
  <c r="R273" i="4" s="1"/>
  <c r="O273" i="4"/>
  <c r="R272" i="4"/>
  <c r="Q272" i="4"/>
  <c r="O272" i="4"/>
  <c r="R271" i="4"/>
  <c r="Q271" i="4"/>
  <c r="O271" i="4"/>
  <c r="R270" i="4"/>
  <c r="Q270" i="4"/>
  <c r="O270" i="4"/>
  <c r="P269" i="4"/>
  <c r="L265" i="4"/>
  <c r="K265" i="4"/>
  <c r="U259" i="4" s="1"/>
  <c r="U260" i="4" s="1"/>
  <c r="T260" i="4"/>
  <c r="Q259" i="4"/>
  <c r="R259" i="4" s="1"/>
  <c r="O259" i="4"/>
  <c r="Q258" i="4"/>
  <c r="R258" i="4" s="1"/>
  <c r="O258" i="4"/>
  <c r="Q257" i="4"/>
  <c r="R257" i="4" s="1"/>
  <c r="O257" i="4"/>
  <c r="Q255" i="4"/>
  <c r="R255" i="4" s="1"/>
  <c r="O255" i="4"/>
  <c r="Q254" i="4"/>
  <c r="R254" i="4" s="1"/>
  <c r="O254" i="4"/>
  <c r="Q253" i="4"/>
  <c r="R253" i="4" s="1"/>
  <c r="O253" i="4"/>
  <c r="Q252" i="4"/>
  <c r="R252" i="4" s="1"/>
  <c r="O252" i="4"/>
  <c r="P251" i="4"/>
  <c r="L247" i="4"/>
  <c r="K247" i="4"/>
  <c r="M247" i="4" s="1"/>
  <c r="N247" i="4" s="1"/>
  <c r="R241" i="4"/>
  <c r="Q241" i="4"/>
  <c r="O241" i="4"/>
  <c r="Q240" i="4"/>
  <c r="R240" i="4" s="1"/>
  <c r="O240" i="4"/>
  <c r="R239" i="4"/>
  <c r="Q239" i="4"/>
  <c r="O239" i="4"/>
  <c r="R238" i="4"/>
  <c r="Q238" i="4"/>
  <c r="O238" i="4"/>
  <c r="R237" i="4"/>
  <c r="Q237" i="4"/>
  <c r="O237" i="4"/>
  <c r="Q236" i="4"/>
  <c r="R236" i="4" s="1"/>
  <c r="O236" i="4"/>
  <c r="R235" i="4"/>
  <c r="Q235" i="4"/>
  <c r="O235" i="4"/>
  <c r="O234" i="4"/>
  <c r="P233" i="4"/>
  <c r="Q234" i="4" s="1"/>
  <c r="R234" i="4" s="1"/>
  <c r="L229" i="4"/>
  <c r="K229" i="4"/>
  <c r="M229" i="4" s="1"/>
  <c r="N229" i="4" s="1"/>
  <c r="R223" i="4"/>
  <c r="Q223" i="4"/>
  <c r="O223" i="4"/>
  <c r="R222" i="4"/>
  <c r="Q222" i="4"/>
  <c r="O222" i="4"/>
  <c r="R221" i="4"/>
  <c r="Q221" i="4"/>
  <c r="O221" i="4"/>
  <c r="Q220" i="4"/>
  <c r="R220" i="4" s="1"/>
  <c r="O220" i="4"/>
  <c r="R219" i="4"/>
  <c r="Q219" i="4"/>
  <c r="O219" i="4"/>
  <c r="R218" i="4"/>
  <c r="Q218" i="4"/>
  <c r="O218" i="4"/>
  <c r="R217" i="4"/>
  <c r="Q217" i="4"/>
  <c r="O217" i="4"/>
  <c r="O216" i="4"/>
  <c r="P215" i="4"/>
  <c r="L211" i="4"/>
  <c r="K211" i="4"/>
  <c r="M211" i="4" s="1"/>
  <c r="N211" i="4" s="1"/>
  <c r="Q206" i="4"/>
  <c r="R206" i="4" s="1"/>
  <c r="O206" i="4"/>
  <c r="Q205" i="4"/>
  <c r="R205" i="4" s="1"/>
  <c r="O205" i="4"/>
  <c r="Q204" i="4"/>
  <c r="R204" i="4" s="1"/>
  <c r="O204" i="4"/>
  <c r="Q203" i="4"/>
  <c r="R203" i="4" s="1"/>
  <c r="O203" i="4"/>
  <c r="Q202" i="4"/>
  <c r="R202" i="4" s="1"/>
  <c r="O202" i="4"/>
  <c r="Q201" i="4"/>
  <c r="R201" i="4" s="1"/>
  <c r="O201" i="4"/>
  <c r="Q200" i="4"/>
  <c r="R200" i="4" s="1"/>
  <c r="O200" i="4"/>
  <c r="Q199" i="4"/>
  <c r="R199" i="4" s="1"/>
  <c r="O199" i="4"/>
  <c r="P198" i="4"/>
  <c r="N194" i="4"/>
  <c r="M194" i="4"/>
  <c r="L194" i="4"/>
  <c r="K194" i="4"/>
  <c r="Q189" i="4"/>
  <c r="R189" i="4" s="1"/>
  <c r="O189" i="4"/>
  <c r="R188" i="4"/>
  <c r="Q188" i="4"/>
  <c r="O188" i="4"/>
  <c r="R187" i="4"/>
  <c r="Q187" i="4"/>
  <c r="O187" i="4"/>
  <c r="R186" i="4"/>
  <c r="Q186" i="4"/>
  <c r="O186" i="4"/>
  <c r="Q185" i="4"/>
  <c r="R185" i="4" s="1"/>
  <c r="O185" i="4"/>
  <c r="R184" i="4"/>
  <c r="Q184" i="4"/>
  <c r="O184" i="4"/>
  <c r="R183" i="4"/>
  <c r="Q183" i="4"/>
  <c r="O183" i="4"/>
  <c r="O182" i="4"/>
  <c r="P181" i="4"/>
  <c r="Q182" i="4" s="1"/>
  <c r="R182" i="4" s="1"/>
  <c r="M177" i="4"/>
  <c r="N177" i="4" s="1"/>
  <c r="L177" i="4"/>
  <c r="K177" i="4"/>
  <c r="R172" i="4"/>
  <c r="Q172" i="4"/>
  <c r="O172" i="4"/>
  <c r="R171" i="4"/>
  <c r="Q171" i="4"/>
  <c r="O171" i="4"/>
  <c r="R170" i="4"/>
  <c r="Q170" i="4"/>
  <c r="O170" i="4"/>
  <c r="R169" i="4"/>
  <c r="Q169" i="4"/>
  <c r="O169" i="4"/>
  <c r="R168" i="4"/>
  <c r="Q168" i="4"/>
  <c r="O168" i="4"/>
  <c r="R167" i="4"/>
  <c r="Q167" i="4"/>
  <c r="O167" i="4"/>
  <c r="R166" i="4"/>
  <c r="Q166" i="4"/>
  <c r="O166" i="4"/>
  <c r="O165" i="4"/>
  <c r="P164" i="4"/>
  <c r="Q165" i="4" s="1"/>
  <c r="L160" i="4"/>
  <c r="K160" i="4"/>
  <c r="M160" i="4" s="1"/>
  <c r="N160" i="4" s="1"/>
  <c r="Q154" i="4"/>
  <c r="R154" i="4" s="1"/>
  <c r="O154" i="4"/>
  <c r="Q153" i="4"/>
  <c r="R153" i="4" s="1"/>
  <c r="O153" i="4"/>
  <c r="Q152" i="4"/>
  <c r="R152" i="4" s="1"/>
  <c r="O152" i="4"/>
  <c r="Q151" i="4"/>
  <c r="R151" i="4" s="1"/>
  <c r="O151" i="4"/>
  <c r="Q150" i="4"/>
  <c r="R150" i="4" s="1"/>
  <c r="O150" i="4"/>
  <c r="Q149" i="4"/>
  <c r="R149" i="4" s="1"/>
  <c r="O149" i="4"/>
  <c r="AQ148" i="4"/>
  <c r="AP148" i="4"/>
  <c r="AN148" i="4"/>
  <c r="AM148" i="4"/>
  <c r="AJ148" i="4"/>
  <c r="AI148" i="4"/>
  <c r="AH148" i="4"/>
  <c r="AG148" i="4"/>
  <c r="AF148" i="4"/>
  <c r="AE148" i="4"/>
  <c r="AD148" i="4"/>
  <c r="AB148" i="4"/>
  <c r="Q148" i="4"/>
  <c r="R148" i="4" s="1"/>
  <c r="AG123" i="4" s="1"/>
  <c r="O148" i="4"/>
  <c r="Q147" i="4"/>
  <c r="O147" i="4"/>
  <c r="AG5" i="4" s="1"/>
  <c r="P146" i="4"/>
  <c r="L142" i="4"/>
  <c r="K142" i="4"/>
  <c r="M142" i="4" s="1"/>
  <c r="N142" i="4" s="1"/>
  <c r="R135" i="4"/>
  <c r="Q135" i="4"/>
  <c r="O135" i="4"/>
  <c r="Q134" i="4"/>
  <c r="R134" i="4" s="1"/>
  <c r="O134" i="4"/>
  <c r="R133" i="4"/>
  <c r="Q133" i="4"/>
  <c r="O133" i="4"/>
  <c r="R132" i="4"/>
  <c r="Q132" i="4"/>
  <c r="O132" i="4"/>
  <c r="R131" i="4"/>
  <c r="Q131" i="4"/>
  <c r="O131" i="4"/>
  <c r="Q130" i="4"/>
  <c r="R130" i="4" s="1"/>
  <c r="AF124" i="4" s="1"/>
  <c r="O130" i="4"/>
  <c r="AF7" i="4" s="1"/>
  <c r="AB129" i="4"/>
  <c r="AA129" i="4"/>
  <c r="Z129" i="4"/>
  <c r="R129" i="4"/>
  <c r="Q129" i="4"/>
  <c r="O129" i="4"/>
  <c r="AF6" i="4" s="1"/>
  <c r="Q128" i="4"/>
  <c r="O128" i="4"/>
  <c r="AC126" i="4"/>
  <c r="AA125" i="4"/>
  <c r="AF123" i="4"/>
  <c r="Z123" i="4"/>
  <c r="L123" i="4"/>
  <c r="K123" i="4"/>
  <c r="M123" i="4" s="1"/>
  <c r="N123" i="4" s="1"/>
  <c r="R115" i="4"/>
  <c r="Q115" i="4"/>
  <c r="O115" i="4"/>
  <c r="R114" i="4"/>
  <c r="Q114" i="4"/>
  <c r="O114" i="4"/>
  <c r="R113" i="4"/>
  <c r="Q113" i="4"/>
  <c r="O113" i="4"/>
  <c r="R112" i="4"/>
  <c r="Q112" i="4"/>
  <c r="O112" i="4"/>
  <c r="Q111" i="4"/>
  <c r="R111" i="4" s="1"/>
  <c r="AE125" i="4" s="1"/>
  <c r="O111" i="4"/>
  <c r="R110" i="4"/>
  <c r="AE124" i="4" s="1"/>
  <c r="Q110" i="4"/>
  <c r="O110" i="4"/>
  <c r="R109" i="4"/>
  <c r="AE123" i="4" s="1"/>
  <c r="Q109" i="4"/>
  <c r="AE46" i="4" s="1"/>
  <c r="O109" i="4"/>
  <c r="R108" i="4"/>
  <c r="AE114" i="4" s="1"/>
  <c r="Q108" i="4"/>
  <c r="AE45" i="4" s="1"/>
  <c r="O108" i="4"/>
  <c r="P107" i="4"/>
  <c r="L102" i="4"/>
  <c r="K102" i="4"/>
  <c r="M102" i="4" s="1"/>
  <c r="N102" i="4" s="1"/>
  <c r="Q95" i="4"/>
  <c r="R95" i="4" s="1"/>
  <c r="O95" i="4"/>
  <c r="Q94" i="4"/>
  <c r="R94" i="4" s="1"/>
  <c r="O94" i="4"/>
  <c r="Q93" i="4"/>
  <c r="R93" i="4" s="1"/>
  <c r="O93" i="4"/>
  <c r="Q92" i="4"/>
  <c r="O92" i="4"/>
  <c r="Q91" i="4"/>
  <c r="R91" i="4" s="1"/>
  <c r="AD125" i="4" s="1"/>
  <c r="O91" i="4"/>
  <c r="AD8" i="4" s="1"/>
  <c r="Q90" i="4"/>
  <c r="AD47" i="4" s="1"/>
  <c r="O90" i="4"/>
  <c r="Q89" i="4"/>
  <c r="R89" i="4" s="1"/>
  <c r="AD123" i="4" s="1"/>
  <c r="O89" i="4"/>
  <c r="Q88" i="4"/>
  <c r="O88" i="4"/>
  <c r="AD5" i="4" s="1"/>
  <c r="P87" i="4"/>
  <c r="L83" i="4"/>
  <c r="K83" i="4"/>
  <c r="M83" i="4" s="1"/>
  <c r="R76" i="4"/>
  <c r="Q76" i="4"/>
  <c r="O76" i="4"/>
  <c r="Q75" i="4"/>
  <c r="R75" i="4" s="1"/>
  <c r="AC128" i="4" s="1"/>
  <c r="O75" i="4"/>
  <c r="R74" i="4"/>
  <c r="AC127" i="4" s="1"/>
  <c r="Q74" i="4"/>
  <c r="O74" i="4"/>
  <c r="R73" i="4"/>
  <c r="Q73" i="4"/>
  <c r="AC49" i="4" s="1"/>
  <c r="O73" i="4"/>
  <c r="AC9" i="4" s="1"/>
  <c r="R72" i="4"/>
  <c r="AC125" i="4" s="1"/>
  <c r="Q72" i="4"/>
  <c r="O72" i="4"/>
  <c r="Q71" i="4"/>
  <c r="AC47" i="4" s="1"/>
  <c r="O71" i="4"/>
  <c r="AC7" i="4" s="1"/>
  <c r="R70" i="4"/>
  <c r="AC123" i="4" s="1"/>
  <c r="Q70" i="4"/>
  <c r="O70" i="4"/>
  <c r="AC6" i="4" s="1"/>
  <c r="O69" i="4"/>
  <c r="AC5" i="4" s="1"/>
  <c r="P68" i="4"/>
  <c r="AC148" i="4" s="1"/>
  <c r="L63" i="4"/>
  <c r="K63" i="4"/>
  <c r="M63" i="4" s="1"/>
  <c r="R56" i="4"/>
  <c r="Q56" i="4"/>
  <c r="O56" i="4"/>
  <c r="R55" i="4"/>
  <c r="Q55" i="4"/>
  <c r="O55" i="4"/>
  <c r="R54" i="4"/>
  <c r="Q54" i="4"/>
  <c r="O54" i="4"/>
  <c r="Q53" i="4"/>
  <c r="R53" i="4" s="1"/>
  <c r="O53" i="4"/>
  <c r="R52" i="4"/>
  <c r="Q52" i="4"/>
  <c r="O52" i="4"/>
  <c r="AB51" i="4"/>
  <c r="AB128" i="4" s="1"/>
  <c r="AA51" i="4"/>
  <c r="AA128" i="4" s="1"/>
  <c r="Z51" i="4"/>
  <c r="Q51" i="4"/>
  <c r="R51" i="4" s="1"/>
  <c r="O51" i="4"/>
  <c r="AC50" i="4"/>
  <c r="AB50" i="4"/>
  <c r="AB127" i="4" s="1"/>
  <c r="AA50" i="4"/>
  <c r="AA127" i="4" s="1"/>
  <c r="R50" i="4"/>
  <c r="Q50" i="4"/>
  <c r="O50" i="4"/>
  <c r="AB6" i="4" s="1"/>
  <c r="AB49" i="4"/>
  <c r="AB126" i="4" s="1"/>
  <c r="AA49" i="4"/>
  <c r="AA126" i="4" s="1"/>
  <c r="O49" i="4"/>
  <c r="AB5" i="4" s="1"/>
  <c r="AE48" i="4"/>
  <c r="AC48" i="4"/>
  <c r="AB48" i="4"/>
  <c r="AB125" i="4" s="1"/>
  <c r="AA48" i="4"/>
  <c r="P48" i="4"/>
  <c r="Q49" i="4" s="1"/>
  <c r="AF47" i="4"/>
  <c r="AE47" i="4"/>
  <c r="AB47" i="4"/>
  <c r="AB124" i="4" s="1"/>
  <c r="AA47" i="4"/>
  <c r="AA124" i="4" s="1"/>
  <c r="AG46" i="4"/>
  <c r="AF46" i="4"/>
  <c r="AD46" i="4"/>
  <c r="AC46" i="4"/>
  <c r="AB46" i="4"/>
  <c r="AB123" i="4" s="1"/>
  <c r="AA46" i="4"/>
  <c r="AA123" i="4" s="1"/>
  <c r="Z46" i="4"/>
  <c r="M43" i="4"/>
  <c r="L43" i="4"/>
  <c r="K43" i="4"/>
  <c r="R37" i="4"/>
  <c r="Q37" i="4"/>
  <c r="O37" i="4"/>
  <c r="R36" i="4"/>
  <c r="Q36" i="4"/>
  <c r="O36" i="4"/>
  <c r="Q35" i="4"/>
  <c r="R35" i="4" s="1"/>
  <c r="O35" i="4"/>
  <c r="AA10" i="4" s="1"/>
  <c r="R34" i="4"/>
  <c r="Q34" i="4"/>
  <c r="O34" i="4"/>
  <c r="R33" i="4"/>
  <c r="Q33" i="4"/>
  <c r="O33" i="4"/>
  <c r="AA8" i="4" s="1"/>
  <c r="Q32" i="4"/>
  <c r="R32" i="4" s="1"/>
  <c r="O32" i="4"/>
  <c r="R31" i="4"/>
  <c r="Q31" i="4"/>
  <c r="O31" i="4"/>
  <c r="O30" i="4"/>
  <c r="P29" i="4"/>
  <c r="Q30" i="4" s="1"/>
  <c r="R30" i="4" s="1"/>
  <c r="L20" i="4"/>
  <c r="K20" i="4"/>
  <c r="R14" i="4"/>
  <c r="Q14" i="4"/>
  <c r="O14" i="4"/>
  <c r="R13" i="4"/>
  <c r="Q13" i="4"/>
  <c r="O13" i="4"/>
  <c r="Z12" i="4" s="1"/>
  <c r="AA12" i="4"/>
  <c r="R12" i="4"/>
  <c r="Z128" i="4" s="1"/>
  <c r="Q12" i="4"/>
  <c r="O12" i="4"/>
  <c r="Z11" i="4" s="1"/>
  <c r="AB11" i="4"/>
  <c r="AA11" i="4"/>
  <c r="R11" i="4"/>
  <c r="Z127" i="4" s="1"/>
  <c r="Q11" i="4"/>
  <c r="Z50" i="4" s="1"/>
  <c r="O11" i="4"/>
  <c r="Z10" i="4" s="1"/>
  <c r="AC10" i="4"/>
  <c r="AB10" i="4"/>
  <c r="Q10" i="4"/>
  <c r="R10" i="4" s="1"/>
  <c r="Z126" i="4" s="1"/>
  <c r="O10" i="4"/>
  <c r="Z9" i="4" s="1"/>
  <c r="AD9" i="4"/>
  <c r="AB9" i="4"/>
  <c r="AA9" i="4"/>
  <c r="R9" i="4"/>
  <c r="Z125" i="4" s="1"/>
  <c r="Q9" i="4"/>
  <c r="Z48" i="4" s="1"/>
  <c r="O9" i="4"/>
  <c r="Z8" i="4" s="1"/>
  <c r="AE8" i="4"/>
  <c r="AC8" i="4"/>
  <c r="AB8" i="4"/>
  <c r="R8" i="4"/>
  <c r="Z124" i="4" s="1"/>
  <c r="Q8" i="4"/>
  <c r="Z47" i="4" s="1"/>
  <c r="AE7" i="4"/>
  <c r="AD7" i="4"/>
  <c r="AB7" i="4"/>
  <c r="AA7" i="4"/>
  <c r="Z7" i="4"/>
  <c r="T7" i="4"/>
  <c r="R7" i="4"/>
  <c r="Q7" i="4"/>
  <c r="O7" i="4"/>
  <c r="Z6" i="4" s="1"/>
  <c r="AG6" i="4"/>
  <c r="AE6" i="4"/>
  <c r="AD6" i="4"/>
  <c r="AA6" i="4"/>
  <c r="T6" i="4"/>
  <c r="O6" i="4"/>
  <c r="AH5" i="4"/>
  <c r="AF5" i="4"/>
  <c r="AE5" i="4"/>
  <c r="AA5" i="4"/>
  <c r="Z5" i="4"/>
  <c r="T5" i="4"/>
  <c r="P5" i="4"/>
  <c r="Q6" i="4" s="1"/>
  <c r="T4" i="4"/>
  <c r="M385" i="3"/>
  <c r="K385" i="3"/>
  <c r="J385" i="3"/>
  <c r="L385" i="3" s="1"/>
  <c r="O383" i="3"/>
  <c r="P382" i="3"/>
  <c r="P383" i="3" s="1"/>
  <c r="Q378" i="3"/>
  <c r="P378" i="3"/>
  <c r="Q377" i="3"/>
  <c r="P377" i="3"/>
  <c r="Q376" i="3"/>
  <c r="P376" i="3"/>
  <c r="N376" i="3"/>
  <c r="Q375" i="3"/>
  <c r="P375" i="3"/>
  <c r="N375" i="3"/>
  <c r="Q374" i="3"/>
  <c r="P374" i="3"/>
  <c r="N374" i="3"/>
  <c r="Q373" i="3"/>
  <c r="P373" i="3"/>
  <c r="N373" i="3"/>
  <c r="P372" i="3"/>
  <c r="Q372" i="3" s="1"/>
  <c r="N372" i="3"/>
  <c r="S371" i="3"/>
  <c r="Q371" i="3"/>
  <c r="P371" i="3"/>
  <c r="N371" i="3"/>
  <c r="Q370" i="3"/>
  <c r="P370" i="3"/>
  <c r="N370" i="3"/>
  <c r="O369" i="3"/>
  <c r="M363" i="3"/>
  <c r="L363" i="3"/>
  <c r="K363" i="3"/>
  <c r="J363" i="3"/>
  <c r="P361" i="3"/>
  <c r="O361" i="3"/>
  <c r="P360" i="3"/>
  <c r="Q356" i="3"/>
  <c r="P356" i="3"/>
  <c r="Q355" i="3"/>
  <c r="P355" i="3"/>
  <c r="Q354" i="3"/>
  <c r="P354" i="3"/>
  <c r="N354" i="3"/>
  <c r="Q353" i="3"/>
  <c r="P353" i="3"/>
  <c r="N353" i="3"/>
  <c r="P352" i="3"/>
  <c r="Q352" i="3" s="1"/>
  <c r="N352" i="3"/>
  <c r="P351" i="3"/>
  <c r="Q351" i="3" s="1"/>
  <c r="N351" i="3"/>
  <c r="P350" i="3"/>
  <c r="Q350" i="3" s="1"/>
  <c r="N350" i="3"/>
  <c r="S349" i="3"/>
  <c r="P349" i="3"/>
  <c r="Q349" i="3" s="1"/>
  <c r="N349" i="3"/>
  <c r="N348" i="3"/>
  <c r="O347" i="3"/>
  <c r="P348" i="3" s="1"/>
  <c r="Q348" i="3" s="1"/>
  <c r="M341" i="3"/>
  <c r="K341" i="3"/>
  <c r="J341" i="3"/>
  <c r="L341" i="3" s="1"/>
  <c r="O339" i="3"/>
  <c r="P338" i="3"/>
  <c r="P339" i="3" s="1"/>
  <c r="Q334" i="3"/>
  <c r="P334" i="3"/>
  <c r="Q333" i="3"/>
  <c r="P333" i="3"/>
  <c r="Q332" i="3"/>
  <c r="P332" i="3"/>
  <c r="N332" i="3"/>
  <c r="Q331" i="3"/>
  <c r="P331" i="3"/>
  <c r="N331" i="3"/>
  <c r="Q330" i="3"/>
  <c r="P330" i="3"/>
  <c r="N330" i="3"/>
  <c r="Q329" i="3"/>
  <c r="P329" i="3"/>
  <c r="N329" i="3"/>
  <c r="Q328" i="3"/>
  <c r="P328" i="3"/>
  <c r="N328" i="3"/>
  <c r="Q327" i="3"/>
  <c r="P327" i="3"/>
  <c r="N327" i="3"/>
  <c r="Q326" i="3"/>
  <c r="P326" i="3"/>
  <c r="N326" i="3"/>
  <c r="O325" i="3"/>
  <c r="S327" i="3" s="1"/>
  <c r="M319" i="3"/>
  <c r="J319" i="3"/>
  <c r="L319" i="3" s="1"/>
  <c r="O317" i="3"/>
  <c r="P316" i="3"/>
  <c r="P317" i="3" s="1"/>
  <c r="Q312" i="3"/>
  <c r="P312" i="3"/>
  <c r="Q311" i="3"/>
  <c r="P311" i="3"/>
  <c r="P310" i="3"/>
  <c r="Q310" i="3" s="1"/>
  <c r="N310" i="3"/>
  <c r="P309" i="3"/>
  <c r="Q309" i="3" s="1"/>
  <c r="N309" i="3"/>
  <c r="P308" i="3"/>
  <c r="Q308" i="3" s="1"/>
  <c r="N308" i="3"/>
  <c r="P307" i="3"/>
  <c r="Q307" i="3" s="1"/>
  <c r="N307" i="3"/>
  <c r="Q306" i="3"/>
  <c r="P306" i="3"/>
  <c r="N306" i="3"/>
  <c r="S305" i="3"/>
  <c r="Q305" i="3"/>
  <c r="P305" i="3"/>
  <c r="N305" i="3"/>
  <c r="N304" i="3"/>
  <c r="O303" i="3"/>
  <c r="P304" i="3" s="1"/>
  <c r="Q304" i="3" s="1"/>
  <c r="L297" i="3"/>
  <c r="M297" i="3" s="1"/>
  <c r="O295" i="3"/>
  <c r="P294" i="3"/>
  <c r="P295" i="3" s="1"/>
  <c r="Q290" i="3"/>
  <c r="P290" i="3"/>
  <c r="Q288" i="3"/>
  <c r="P288" i="3"/>
  <c r="N288" i="3"/>
  <c r="Q287" i="3"/>
  <c r="P287" i="3"/>
  <c r="N287" i="3"/>
  <c r="P286" i="3"/>
  <c r="Q286" i="3" s="1"/>
  <c r="N286" i="3"/>
  <c r="Q285" i="3"/>
  <c r="P285" i="3"/>
  <c r="N285" i="3"/>
  <c r="Q284" i="3"/>
  <c r="P284" i="3"/>
  <c r="N284" i="3"/>
  <c r="P283" i="3"/>
  <c r="Q283" i="3" s="1"/>
  <c r="N283" i="3"/>
  <c r="P282" i="3"/>
  <c r="Q282" i="3" s="1"/>
  <c r="N282" i="3"/>
  <c r="O281" i="3"/>
  <c r="S283" i="3" s="1"/>
  <c r="L275" i="3"/>
  <c r="M275" i="3" s="1"/>
  <c r="O273" i="3"/>
  <c r="P272" i="3"/>
  <c r="P273" i="3" s="1"/>
  <c r="Q268" i="3"/>
  <c r="P268" i="3"/>
  <c r="P266" i="3"/>
  <c r="Q266" i="3" s="1"/>
  <c r="N266" i="3"/>
  <c r="P265" i="3"/>
  <c r="Q265" i="3" s="1"/>
  <c r="N265" i="3"/>
  <c r="P264" i="3"/>
  <c r="Q264" i="3" s="1"/>
  <c r="N264" i="3"/>
  <c r="P263" i="3"/>
  <c r="Q263" i="3" s="1"/>
  <c r="N263" i="3"/>
  <c r="P262" i="3"/>
  <c r="Q262" i="3" s="1"/>
  <c r="N262" i="3"/>
  <c r="P261" i="3"/>
  <c r="Q261" i="3" s="1"/>
  <c r="N261" i="3"/>
  <c r="Q260" i="3"/>
  <c r="N260" i="3"/>
  <c r="O259" i="3"/>
  <c r="P260" i="3" s="1"/>
  <c r="K253" i="3"/>
  <c r="J253" i="3"/>
  <c r="L253" i="3" s="1"/>
  <c r="M253" i="3" s="1"/>
  <c r="O251" i="3"/>
  <c r="P250" i="3"/>
  <c r="P251" i="3" s="1"/>
  <c r="P244" i="3"/>
  <c r="Q244" i="3" s="1"/>
  <c r="N244" i="3"/>
  <c r="P243" i="3"/>
  <c r="Q243" i="3" s="1"/>
  <c r="N243" i="3"/>
  <c r="Q242" i="3"/>
  <c r="P242" i="3"/>
  <c r="N242" i="3"/>
  <c r="Q241" i="3"/>
  <c r="P241" i="3"/>
  <c r="N241" i="3"/>
  <c r="Q240" i="3"/>
  <c r="P240" i="3"/>
  <c r="N240" i="3"/>
  <c r="S239" i="3"/>
  <c r="Q239" i="3"/>
  <c r="P239" i="3"/>
  <c r="N239" i="3"/>
  <c r="N238" i="3"/>
  <c r="O237" i="3"/>
  <c r="P238" i="3" s="1"/>
  <c r="Q238" i="3" s="1"/>
  <c r="K230" i="3"/>
  <c r="J230" i="3"/>
  <c r="L230" i="3" s="1"/>
  <c r="M230" i="3" s="1"/>
  <c r="O228" i="3"/>
  <c r="P228" i="3"/>
  <c r="Q221" i="3"/>
  <c r="P221" i="3"/>
  <c r="N221" i="3"/>
  <c r="Q220" i="3"/>
  <c r="P220" i="3"/>
  <c r="N220" i="3"/>
  <c r="Q219" i="3"/>
  <c r="P219" i="3"/>
  <c r="N219" i="3"/>
  <c r="P218" i="3"/>
  <c r="Q218" i="3" s="1"/>
  <c r="N218" i="3"/>
  <c r="Q217" i="3"/>
  <c r="P217" i="3"/>
  <c r="N217" i="3"/>
  <c r="S216" i="3"/>
  <c r="P216" i="3"/>
  <c r="Q216" i="3" s="1"/>
  <c r="N216" i="3"/>
  <c r="N215" i="3"/>
  <c r="O214" i="3"/>
  <c r="P215" i="3" s="1"/>
  <c r="Q215" i="3" s="1"/>
  <c r="K207" i="3"/>
  <c r="J207" i="3"/>
  <c r="L207" i="3" s="1"/>
  <c r="M207" i="3" s="1"/>
  <c r="O205" i="3"/>
  <c r="P204" i="3"/>
  <c r="P205" i="3" s="1"/>
  <c r="P198" i="3"/>
  <c r="Q198" i="3" s="1"/>
  <c r="N198" i="3"/>
  <c r="Q197" i="3"/>
  <c r="P197" i="3"/>
  <c r="N197" i="3"/>
  <c r="Q196" i="3"/>
  <c r="P196" i="3"/>
  <c r="N196" i="3"/>
  <c r="Q195" i="3"/>
  <c r="P195" i="3"/>
  <c r="N195" i="3"/>
  <c r="P194" i="3"/>
  <c r="Q194" i="3" s="1"/>
  <c r="N194" i="3"/>
  <c r="S193" i="3"/>
  <c r="Q193" i="3"/>
  <c r="P193" i="3"/>
  <c r="N193" i="3"/>
  <c r="N192" i="3"/>
  <c r="O191" i="3"/>
  <c r="P192" i="3" s="1"/>
  <c r="Q192" i="3" s="1"/>
  <c r="K185" i="3"/>
  <c r="J185" i="3"/>
  <c r="L185" i="3" s="1"/>
  <c r="M185" i="3" s="1"/>
  <c r="P183" i="3"/>
  <c r="O183" i="3"/>
  <c r="P182" i="3"/>
  <c r="P175" i="3"/>
  <c r="Q175" i="3" s="1"/>
  <c r="N175" i="3"/>
  <c r="P174" i="3"/>
  <c r="Q174" i="3" s="1"/>
  <c r="N174" i="3"/>
  <c r="P173" i="3"/>
  <c r="Q173" i="3" s="1"/>
  <c r="N173" i="3"/>
  <c r="P172" i="3"/>
  <c r="Q172" i="3" s="1"/>
  <c r="N172" i="3"/>
  <c r="P171" i="3"/>
  <c r="Q171" i="3" s="1"/>
  <c r="N171" i="3"/>
  <c r="P170" i="3"/>
  <c r="Q170" i="3" s="1"/>
  <c r="N170" i="3"/>
  <c r="N169" i="3"/>
  <c r="O168" i="3"/>
  <c r="K162" i="3"/>
  <c r="J162" i="3"/>
  <c r="L162" i="3" s="1"/>
  <c r="M162" i="3" s="1"/>
  <c r="O160" i="3"/>
  <c r="P159" i="3"/>
  <c r="P160" i="3" s="1"/>
  <c r="P152" i="3"/>
  <c r="Q152" i="3" s="1"/>
  <c r="N152" i="3"/>
  <c r="P151" i="3"/>
  <c r="Q151" i="3" s="1"/>
  <c r="N151" i="3"/>
  <c r="P150" i="3"/>
  <c r="Q150" i="3" s="1"/>
  <c r="N150" i="3"/>
  <c r="P149" i="3"/>
  <c r="Q149" i="3" s="1"/>
  <c r="N149" i="3"/>
  <c r="P148" i="3"/>
  <c r="Q148" i="3" s="1"/>
  <c r="N148" i="3"/>
  <c r="Q147" i="3"/>
  <c r="P147" i="3"/>
  <c r="N147" i="3"/>
  <c r="Q146" i="3"/>
  <c r="P146" i="3"/>
  <c r="N146" i="3"/>
  <c r="O145" i="3"/>
  <c r="S147" i="3" s="1"/>
  <c r="K139" i="3"/>
  <c r="J139" i="3"/>
  <c r="L139" i="3" s="1"/>
  <c r="M139" i="3" s="1"/>
  <c r="O137" i="3"/>
  <c r="P136" i="3"/>
  <c r="P137" i="3" s="1"/>
  <c r="P129" i="3"/>
  <c r="Q129" i="3" s="1"/>
  <c r="N129" i="3"/>
  <c r="P128" i="3"/>
  <c r="Q128" i="3" s="1"/>
  <c r="N128" i="3"/>
  <c r="P127" i="3"/>
  <c r="Q127" i="3" s="1"/>
  <c r="N127" i="3"/>
  <c r="P126" i="3"/>
  <c r="Q126" i="3" s="1"/>
  <c r="N126" i="3"/>
  <c r="P125" i="3"/>
  <c r="Q125" i="3" s="1"/>
  <c r="N125" i="3"/>
  <c r="P124" i="3"/>
  <c r="Q124" i="3" s="1"/>
  <c r="N124" i="3"/>
  <c r="N123" i="3"/>
  <c r="O122" i="3"/>
  <c r="K116" i="3"/>
  <c r="J116" i="3"/>
  <c r="L116" i="3" s="1"/>
  <c r="O114" i="3"/>
  <c r="P113" i="3"/>
  <c r="P114" i="3" s="1"/>
  <c r="P106" i="3"/>
  <c r="Q106" i="3" s="1"/>
  <c r="N106" i="3"/>
  <c r="P105" i="3"/>
  <c r="Q105" i="3" s="1"/>
  <c r="N105" i="3"/>
  <c r="P104" i="3"/>
  <c r="Q104" i="3" s="1"/>
  <c r="N104" i="3"/>
  <c r="P103" i="3"/>
  <c r="Q103" i="3" s="1"/>
  <c r="N103" i="3"/>
  <c r="P102" i="3"/>
  <c r="Q102" i="3" s="1"/>
  <c r="N102" i="3"/>
  <c r="Q101" i="3"/>
  <c r="P101" i="3"/>
  <c r="N101" i="3"/>
  <c r="Q100" i="3"/>
  <c r="P100" i="3"/>
  <c r="N100" i="3"/>
  <c r="O99" i="3"/>
  <c r="S101" i="3" s="1"/>
  <c r="K93" i="3"/>
  <c r="J93" i="3"/>
  <c r="L93" i="3" s="1"/>
  <c r="O91" i="3"/>
  <c r="P90" i="3"/>
  <c r="P91" i="3" s="1"/>
  <c r="P83" i="3"/>
  <c r="Q83" i="3" s="1"/>
  <c r="N83" i="3"/>
  <c r="P82" i="3"/>
  <c r="Q82" i="3" s="1"/>
  <c r="N82" i="3"/>
  <c r="P81" i="3"/>
  <c r="Q81" i="3" s="1"/>
  <c r="N81" i="3"/>
  <c r="P80" i="3"/>
  <c r="Q80" i="3" s="1"/>
  <c r="N80" i="3"/>
  <c r="P79" i="3"/>
  <c r="Q79" i="3" s="1"/>
  <c r="N79" i="3"/>
  <c r="P78" i="3"/>
  <c r="Q78" i="3" s="1"/>
  <c r="N78" i="3"/>
  <c r="N77" i="3"/>
  <c r="O76" i="3"/>
  <c r="K70" i="3"/>
  <c r="J70" i="3"/>
  <c r="L70" i="3" s="1"/>
  <c r="O68" i="3"/>
  <c r="P67" i="3"/>
  <c r="P60" i="3"/>
  <c r="Q60" i="3" s="1"/>
  <c r="N60" i="3"/>
  <c r="P59" i="3"/>
  <c r="Q59" i="3" s="1"/>
  <c r="N59" i="3"/>
  <c r="P58" i="3"/>
  <c r="Q58" i="3" s="1"/>
  <c r="N58" i="3"/>
  <c r="P57" i="3"/>
  <c r="Q57" i="3" s="1"/>
  <c r="N57" i="3"/>
  <c r="P56" i="3"/>
  <c r="Q56" i="3" s="1"/>
  <c r="N56" i="3"/>
  <c r="Q55" i="3"/>
  <c r="P55" i="3"/>
  <c r="N55" i="3"/>
  <c r="Q54" i="3"/>
  <c r="P54" i="3"/>
  <c r="N54" i="3"/>
  <c r="O53" i="3"/>
  <c r="S55" i="3" s="1"/>
  <c r="K45" i="3"/>
  <c r="J45" i="3"/>
  <c r="L45" i="3" s="1"/>
  <c r="M45" i="3" s="1"/>
  <c r="O43" i="3"/>
  <c r="P42" i="3"/>
  <c r="P43" i="3" s="1"/>
  <c r="P35" i="3"/>
  <c r="Q35" i="3" s="1"/>
  <c r="N35" i="3"/>
  <c r="P34" i="3"/>
  <c r="Q34" i="3" s="1"/>
  <c r="N34" i="3"/>
  <c r="P33" i="3"/>
  <c r="Q33" i="3" s="1"/>
  <c r="N33" i="3"/>
  <c r="P32" i="3"/>
  <c r="Q32" i="3" s="1"/>
  <c r="N32" i="3"/>
  <c r="P31" i="3"/>
  <c r="Q31" i="3" s="1"/>
  <c r="N31" i="3"/>
  <c r="P30" i="3"/>
  <c r="Q30" i="3" s="1"/>
  <c r="N30" i="3"/>
  <c r="N29" i="3"/>
  <c r="O28" i="3"/>
  <c r="K22" i="3"/>
  <c r="J22" i="3"/>
  <c r="L22" i="3" s="1"/>
  <c r="M22" i="3" s="1"/>
  <c r="O20" i="3"/>
  <c r="P19" i="3"/>
  <c r="P20" i="3" s="1"/>
  <c r="P12" i="3"/>
  <c r="Q12" i="3" s="1"/>
  <c r="N12" i="3"/>
  <c r="P11" i="3"/>
  <c r="Q11" i="3" s="1"/>
  <c r="N11" i="3"/>
  <c r="P10" i="3"/>
  <c r="Q10" i="3" s="1"/>
  <c r="N10" i="3"/>
  <c r="P9" i="3"/>
  <c r="Q9" i="3" s="1"/>
  <c r="N9" i="3"/>
  <c r="P8" i="3"/>
  <c r="Q8" i="3" s="1"/>
  <c r="N8" i="3"/>
  <c r="Q7" i="3"/>
  <c r="P7" i="3"/>
  <c r="N7" i="3"/>
  <c r="Q6" i="3"/>
  <c r="P6" i="3"/>
  <c r="N6" i="3"/>
  <c r="O5" i="3"/>
  <c r="S7" i="3" s="1"/>
  <c r="K573" i="2"/>
  <c r="J573" i="2"/>
  <c r="L573" i="2" s="1"/>
  <c r="M573" i="2" s="1"/>
  <c r="O571" i="2"/>
  <c r="P570" i="2"/>
  <c r="P571" i="2" s="1"/>
  <c r="P563" i="2"/>
  <c r="Q563" i="2" s="1"/>
  <c r="N563" i="2"/>
  <c r="P562" i="2"/>
  <c r="Q562" i="2" s="1"/>
  <c r="N562" i="2"/>
  <c r="P561" i="2"/>
  <c r="Q561" i="2" s="1"/>
  <c r="N561" i="2"/>
  <c r="P560" i="2"/>
  <c r="Q560" i="2" s="1"/>
  <c r="N560" i="2"/>
  <c r="P559" i="2"/>
  <c r="Q559" i="2" s="1"/>
  <c r="N559" i="2"/>
  <c r="P558" i="2"/>
  <c r="Q558" i="2" s="1"/>
  <c r="N558" i="2"/>
  <c r="N557" i="2"/>
  <c r="O556" i="2"/>
  <c r="K550" i="2"/>
  <c r="J550" i="2"/>
  <c r="L550" i="2" s="1"/>
  <c r="O548" i="2"/>
  <c r="P540" i="2"/>
  <c r="Q540" i="2" s="1"/>
  <c r="N540" i="2"/>
  <c r="P539" i="2"/>
  <c r="Q539" i="2" s="1"/>
  <c r="N539" i="2"/>
  <c r="P538" i="2"/>
  <c r="Q538" i="2" s="1"/>
  <c r="N538" i="2"/>
  <c r="P537" i="2"/>
  <c r="Q537" i="2" s="1"/>
  <c r="N537" i="2"/>
  <c r="P536" i="2"/>
  <c r="Q536" i="2" s="1"/>
  <c r="N536" i="2"/>
  <c r="Q535" i="2"/>
  <c r="P535" i="2"/>
  <c r="N535" i="2"/>
  <c r="Q534" i="2"/>
  <c r="P534" i="2"/>
  <c r="N534" i="2"/>
  <c r="O533" i="2"/>
  <c r="R535" i="2" s="1"/>
  <c r="K527" i="2"/>
  <c r="J527" i="2"/>
  <c r="L527" i="2" s="1"/>
  <c r="M527" i="2" s="1"/>
  <c r="O525" i="2"/>
  <c r="P524" i="2"/>
  <c r="P525" i="2" s="1"/>
  <c r="P517" i="2"/>
  <c r="Q517" i="2" s="1"/>
  <c r="N517" i="2"/>
  <c r="P516" i="2"/>
  <c r="Q516" i="2" s="1"/>
  <c r="N516" i="2"/>
  <c r="P515" i="2"/>
  <c r="Q515" i="2" s="1"/>
  <c r="N515" i="2"/>
  <c r="P514" i="2"/>
  <c r="Q514" i="2" s="1"/>
  <c r="N514" i="2"/>
  <c r="P513" i="2"/>
  <c r="Q513" i="2" s="1"/>
  <c r="N513" i="2"/>
  <c r="P512" i="2"/>
  <c r="Q512" i="2" s="1"/>
  <c r="N512" i="2"/>
  <c r="N511" i="2"/>
  <c r="O510" i="2"/>
  <c r="K504" i="2"/>
  <c r="J504" i="2"/>
  <c r="L504" i="2" s="1"/>
  <c r="M504" i="2" s="1"/>
  <c r="O502" i="2"/>
  <c r="P494" i="2"/>
  <c r="Q494" i="2" s="1"/>
  <c r="N494" i="2"/>
  <c r="P493" i="2"/>
  <c r="Q493" i="2" s="1"/>
  <c r="N493" i="2"/>
  <c r="P492" i="2"/>
  <c r="Q492" i="2" s="1"/>
  <c r="N492" i="2"/>
  <c r="P491" i="2"/>
  <c r="Q491" i="2" s="1"/>
  <c r="N491" i="2"/>
  <c r="P490" i="2"/>
  <c r="Q490" i="2" s="1"/>
  <c r="N490" i="2"/>
  <c r="Q489" i="2"/>
  <c r="P489" i="2"/>
  <c r="N489" i="2"/>
  <c r="Q488" i="2"/>
  <c r="P488" i="2"/>
  <c r="N488" i="2"/>
  <c r="O487" i="2"/>
  <c r="R489" i="2" s="1"/>
  <c r="K481" i="2"/>
  <c r="J481" i="2"/>
  <c r="L481" i="2" s="1"/>
  <c r="O479" i="2"/>
  <c r="P478" i="2"/>
  <c r="P479" i="2" s="1"/>
  <c r="P472" i="2"/>
  <c r="Q472" i="2" s="1"/>
  <c r="Q471" i="2"/>
  <c r="P471" i="2"/>
  <c r="N471" i="2"/>
  <c r="P470" i="2"/>
  <c r="Q470" i="2" s="1"/>
  <c r="N470" i="2"/>
  <c r="Q469" i="2"/>
  <c r="P469" i="2"/>
  <c r="N469" i="2"/>
  <c r="Q468" i="2"/>
  <c r="P468" i="2"/>
  <c r="N468" i="2"/>
  <c r="Q467" i="2"/>
  <c r="P467" i="2"/>
  <c r="N467" i="2"/>
  <c r="P466" i="2"/>
  <c r="Q466" i="2" s="1"/>
  <c r="N466" i="2"/>
  <c r="P465" i="2"/>
  <c r="Q465" i="2" s="1"/>
  <c r="N465" i="2"/>
  <c r="O464" i="2"/>
  <c r="R466" i="2" s="1"/>
  <c r="M458" i="2"/>
  <c r="L458" i="2"/>
  <c r="K458" i="2"/>
  <c r="J458" i="2"/>
  <c r="O456" i="2"/>
  <c r="P455" i="2"/>
  <c r="P456" i="2" s="1"/>
  <c r="Q448" i="2"/>
  <c r="P448" i="2"/>
  <c r="N448" i="2"/>
  <c r="Q447" i="2"/>
  <c r="P447" i="2"/>
  <c r="N447" i="2"/>
  <c r="Q446" i="2"/>
  <c r="P446" i="2"/>
  <c r="N446" i="2"/>
  <c r="P445" i="2"/>
  <c r="Q445" i="2" s="1"/>
  <c r="N445" i="2"/>
  <c r="Q444" i="2"/>
  <c r="P444" i="2"/>
  <c r="N444" i="2"/>
  <c r="R443" i="2"/>
  <c r="P443" i="2"/>
  <c r="Q443" i="2" s="1"/>
  <c r="N443" i="2"/>
  <c r="P442" i="2"/>
  <c r="Q442" i="2" s="1"/>
  <c r="N442" i="2"/>
  <c r="O441" i="2"/>
  <c r="M435" i="2"/>
  <c r="K435" i="2"/>
  <c r="J435" i="2"/>
  <c r="L435" i="2" s="1"/>
  <c r="O433" i="2"/>
  <c r="Q426" i="2"/>
  <c r="P426" i="2"/>
  <c r="P425" i="2"/>
  <c r="Q425" i="2" s="1"/>
  <c r="N425" i="2"/>
  <c r="Q424" i="2"/>
  <c r="P424" i="2"/>
  <c r="N424" i="2"/>
  <c r="Q423" i="2"/>
  <c r="P423" i="2"/>
  <c r="N423" i="2"/>
  <c r="Q422" i="2"/>
  <c r="P422" i="2"/>
  <c r="N422" i="2"/>
  <c r="P421" i="2"/>
  <c r="Q421" i="2" s="1"/>
  <c r="N421" i="2"/>
  <c r="R420" i="2"/>
  <c r="Q420" i="2"/>
  <c r="P420" i="2"/>
  <c r="N420" i="2"/>
  <c r="Q419" i="2"/>
  <c r="N419" i="2"/>
  <c r="O418" i="2"/>
  <c r="P419" i="2" s="1"/>
  <c r="K412" i="2"/>
  <c r="J412" i="2"/>
  <c r="P409" i="2" s="1"/>
  <c r="P410" i="2"/>
  <c r="O410" i="2"/>
  <c r="P402" i="2"/>
  <c r="Q402" i="2" s="1"/>
  <c r="N402" i="2"/>
  <c r="Q401" i="2"/>
  <c r="P401" i="2"/>
  <c r="N401" i="2"/>
  <c r="P400" i="2"/>
  <c r="Q400" i="2" s="1"/>
  <c r="N400" i="2"/>
  <c r="Q399" i="2"/>
  <c r="P399" i="2"/>
  <c r="N399" i="2"/>
  <c r="P398" i="2"/>
  <c r="Q398" i="2" s="1"/>
  <c r="N398" i="2"/>
  <c r="R397" i="2"/>
  <c r="Q397" i="2"/>
  <c r="P397" i="2"/>
  <c r="N397" i="2"/>
  <c r="N396" i="2"/>
  <c r="O395" i="2"/>
  <c r="P396" i="2" s="1"/>
  <c r="Q396" i="2" s="1"/>
  <c r="L389" i="2"/>
  <c r="M389" i="2" s="1"/>
  <c r="K389" i="2"/>
  <c r="J389" i="2"/>
  <c r="P386" i="2" s="1"/>
  <c r="P387" i="2" s="1"/>
  <c r="O387" i="2"/>
  <c r="P379" i="2"/>
  <c r="Q379" i="2" s="1"/>
  <c r="N379" i="2"/>
  <c r="Q378" i="2"/>
  <c r="P378" i="2"/>
  <c r="N378" i="2"/>
  <c r="Q377" i="2"/>
  <c r="P377" i="2"/>
  <c r="N377" i="2"/>
  <c r="P376" i="2"/>
  <c r="Q376" i="2" s="1"/>
  <c r="N376" i="2"/>
  <c r="P375" i="2"/>
  <c r="Q375" i="2" s="1"/>
  <c r="N375" i="2"/>
  <c r="Q374" i="2"/>
  <c r="P374" i="2"/>
  <c r="N374" i="2"/>
  <c r="Q373" i="2"/>
  <c r="N373" i="2"/>
  <c r="O372" i="2"/>
  <c r="P373" i="2" s="1"/>
  <c r="K366" i="2"/>
  <c r="J366" i="2"/>
  <c r="T362" i="2" s="1"/>
  <c r="T363" i="2" s="1"/>
  <c r="S363" i="2"/>
  <c r="Q362" i="2"/>
  <c r="P362" i="2"/>
  <c r="N362" i="2"/>
  <c r="Q361" i="2"/>
  <c r="P361" i="2"/>
  <c r="N361" i="2"/>
  <c r="P360" i="2"/>
  <c r="Q360" i="2" s="1"/>
  <c r="N360" i="2"/>
  <c r="Q359" i="2"/>
  <c r="P359" i="2"/>
  <c r="N359" i="2"/>
  <c r="P358" i="2"/>
  <c r="Q358" i="2" s="1"/>
  <c r="N358" i="2"/>
  <c r="Q357" i="2"/>
  <c r="P357" i="2"/>
  <c r="N357" i="2"/>
  <c r="N356" i="2"/>
  <c r="O355" i="2"/>
  <c r="P356" i="2" s="1"/>
  <c r="Q356" i="2" s="1"/>
  <c r="K351" i="2"/>
  <c r="J351" i="2"/>
  <c r="L351" i="2" s="1"/>
  <c r="S347" i="2"/>
  <c r="P346" i="2"/>
  <c r="Q346" i="2" s="1"/>
  <c r="N346" i="2"/>
  <c r="P345" i="2"/>
  <c r="Q345" i="2" s="1"/>
  <c r="N345" i="2"/>
  <c r="P344" i="2"/>
  <c r="Q344" i="2" s="1"/>
  <c r="N344" i="2"/>
  <c r="P343" i="2"/>
  <c r="Q343" i="2" s="1"/>
  <c r="N343" i="2"/>
  <c r="P342" i="2"/>
  <c r="Q342" i="2" s="1"/>
  <c r="N342" i="2"/>
  <c r="P341" i="2"/>
  <c r="Q341" i="2" s="1"/>
  <c r="N341" i="2"/>
  <c r="P340" i="2"/>
  <c r="Q340" i="2" s="1"/>
  <c r="N340" i="2"/>
  <c r="O339" i="2"/>
  <c r="M335" i="2"/>
  <c r="L335" i="2"/>
  <c r="K335" i="2"/>
  <c r="J335" i="2"/>
  <c r="T330" i="2" s="1"/>
  <c r="T331" i="2" s="1"/>
  <c r="S331" i="2"/>
  <c r="Q331" i="2"/>
  <c r="P331" i="2"/>
  <c r="Q330" i="2"/>
  <c r="P330" i="2"/>
  <c r="N330" i="2"/>
  <c r="Q329" i="2"/>
  <c r="P329" i="2"/>
  <c r="N329" i="2"/>
  <c r="P328" i="2"/>
  <c r="Q328" i="2" s="1"/>
  <c r="N328" i="2"/>
  <c r="Q327" i="2"/>
  <c r="P327" i="2"/>
  <c r="N327" i="2"/>
  <c r="P326" i="2"/>
  <c r="Q326" i="2" s="1"/>
  <c r="N326" i="2"/>
  <c r="P325" i="2"/>
  <c r="Q325" i="2" s="1"/>
  <c r="N325" i="2"/>
  <c r="N324" i="2"/>
  <c r="O323" i="2"/>
  <c r="P324" i="2" s="1"/>
  <c r="Q324" i="2" s="1"/>
  <c r="K319" i="2"/>
  <c r="J319" i="2"/>
  <c r="L319" i="2" s="1"/>
  <c r="M319" i="2" s="1"/>
  <c r="S315" i="2"/>
  <c r="P314" i="2"/>
  <c r="Q314" i="2" s="1"/>
  <c r="N314" i="2"/>
  <c r="P313" i="2"/>
  <c r="Q313" i="2" s="1"/>
  <c r="N313" i="2"/>
  <c r="P312" i="2"/>
  <c r="Q312" i="2" s="1"/>
  <c r="N312" i="2"/>
  <c r="P311" i="2"/>
  <c r="Q311" i="2" s="1"/>
  <c r="N311" i="2"/>
  <c r="P310" i="2"/>
  <c r="Q310" i="2" s="1"/>
  <c r="N310" i="2"/>
  <c r="P309" i="2"/>
  <c r="Q309" i="2" s="1"/>
  <c r="N309" i="2"/>
  <c r="P308" i="2"/>
  <c r="Q308" i="2" s="1"/>
  <c r="N308" i="2"/>
  <c r="O307" i="2"/>
  <c r="L302" i="2"/>
  <c r="M302" i="2" s="1"/>
  <c r="K302" i="2"/>
  <c r="J302" i="2"/>
  <c r="S298" i="2"/>
  <c r="T297" i="2"/>
  <c r="T298" i="2" s="1"/>
  <c r="Q297" i="2"/>
  <c r="P297" i="2"/>
  <c r="N297" i="2"/>
  <c r="Q296" i="2"/>
  <c r="P296" i="2"/>
  <c r="N296" i="2"/>
  <c r="Q295" i="2"/>
  <c r="P295" i="2"/>
  <c r="N295" i="2"/>
  <c r="P294" i="2"/>
  <c r="Q294" i="2" s="1"/>
  <c r="N294" i="2"/>
  <c r="Q293" i="2"/>
  <c r="P293" i="2"/>
  <c r="N293" i="2"/>
  <c r="Q292" i="2"/>
  <c r="P292" i="2"/>
  <c r="N292" i="2"/>
  <c r="Q291" i="2"/>
  <c r="P291" i="2"/>
  <c r="N291" i="2"/>
  <c r="O290" i="2"/>
  <c r="L286" i="2"/>
  <c r="M286" i="2" s="1"/>
  <c r="K286" i="2"/>
  <c r="J286" i="2"/>
  <c r="Q281" i="2"/>
  <c r="P281" i="2"/>
  <c r="N281" i="2"/>
  <c r="P280" i="2"/>
  <c r="Q280" i="2" s="1"/>
  <c r="N280" i="2"/>
  <c r="P279" i="2"/>
  <c r="Q279" i="2" s="1"/>
  <c r="N279" i="2"/>
  <c r="P278" i="2"/>
  <c r="Q278" i="2" s="1"/>
  <c r="N278" i="2"/>
  <c r="P277" i="2"/>
  <c r="Q277" i="2" s="1"/>
  <c r="N277" i="2"/>
  <c r="Q276" i="2"/>
  <c r="P276" i="2"/>
  <c r="N276" i="2"/>
  <c r="N275" i="2"/>
  <c r="O274" i="2"/>
  <c r="P275" i="2" s="1"/>
  <c r="Q275" i="2" s="1"/>
  <c r="K270" i="2"/>
  <c r="J270" i="2"/>
  <c r="L270" i="2" s="1"/>
  <c r="M270" i="2" s="1"/>
  <c r="P265" i="2"/>
  <c r="Q265" i="2" s="1"/>
  <c r="N265" i="2"/>
  <c r="P264" i="2"/>
  <c r="Q264" i="2" s="1"/>
  <c r="N264" i="2"/>
  <c r="P263" i="2"/>
  <c r="Q263" i="2" s="1"/>
  <c r="N263" i="2"/>
  <c r="P262" i="2"/>
  <c r="Q262" i="2" s="1"/>
  <c r="N262" i="2"/>
  <c r="P261" i="2"/>
  <c r="Q261" i="2" s="1"/>
  <c r="N261" i="2"/>
  <c r="P260" i="2"/>
  <c r="Q260" i="2" s="1"/>
  <c r="N260" i="2"/>
  <c r="P259" i="2"/>
  <c r="Q259" i="2" s="1"/>
  <c r="N259" i="2"/>
  <c r="O258" i="2"/>
  <c r="K254" i="2"/>
  <c r="J254" i="2"/>
  <c r="L254" i="2" s="1"/>
  <c r="M254" i="2" s="1"/>
  <c r="Q248" i="2"/>
  <c r="P248" i="2"/>
  <c r="N248" i="2"/>
  <c r="P247" i="2"/>
  <c r="Q247" i="2" s="1"/>
  <c r="N247" i="2"/>
  <c r="Q246" i="2"/>
  <c r="P246" i="2"/>
  <c r="N246" i="2"/>
  <c r="Q245" i="2"/>
  <c r="P245" i="2"/>
  <c r="N245" i="2"/>
  <c r="Q244" i="2"/>
  <c r="P244" i="2"/>
  <c r="N244" i="2"/>
  <c r="P243" i="2"/>
  <c r="Q243" i="2" s="1"/>
  <c r="N243" i="2"/>
  <c r="Q242" i="2"/>
  <c r="N242" i="2"/>
  <c r="O241" i="2"/>
  <c r="P242" i="2" s="1"/>
  <c r="L236" i="2"/>
  <c r="M236" i="2" s="1"/>
  <c r="K236" i="2"/>
  <c r="J236" i="2"/>
  <c r="P231" i="2"/>
  <c r="Q231" i="2" s="1"/>
  <c r="N231" i="2"/>
  <c r="P230" i="2"/>
  <c r="Q230" i="2" s="1"/>
  <c r="N230" i="2"/>
  <c r="P229" i="2"/>
  <c r="Q229" i="2" s="1"/>
  <c r="N229" i="2"/>
  <c r="P228" i="2"/>
  <c r="Q228" i="2" s="1"/>
  <c r="N228" i="2"/>
  <c r="P227" i="2"/>
  <c r="Q227" i="2" s="1"/>
  <c r="N227" i="2"/>
  <c r="Q226" i="2"/>
  <c r="P226" i="2"/>
  <c r="N226" i="2"/>
  <c r="N225" i="2"/>
  <c r="O224" i="2"/>
  <c r="P225" i="2" s="1"/>
  <c r="Q225" i="2" s="1"/>
  <c r="K220" i="2"/>
  <c r="J220" i="2"/>
  <c r="L220" i="2" s="1"/>
  <c r="M220" i="2" s="1"/>
  <c r="P215" i="2"/>
  <c r="Q215" i="2" s="1"/>
  <c r="N215" i="2"/>
  <c r="P214" i="2"/>
  <c r="Q214" i="2" s="1"/>
  <c r="N214" i="2"/>
  <c r="P213" i="2"/>
  <c r="Q213" i="2" s="1"/>
  <c r="N213" i="2"/>
  <c r="P212" i="2"/>
  <c r="Q212" i="2" s="1"/>
  <c r="N212" i="2"/>
  <c r="P211" i="2"/>
  <c r="Q211" i="2" s="1"/>
  <c r="N211" i="2"/>
  <c r="P210" i="2"/>
  <c r="Q210" i="2" s="1"/>
  <c r="N210" i="2"/>
  <c r="P209" i="2"/>
  <c r="Q209" i="2" s="1"/>
  <c r="N209" i="2"/>
  <c r="O208" i="2"/>
  <c r="K204" i="2"/>
  <c r="J204" i="2"/>
  <c r="L204" i="2" s="1"/>
  <c r="M204" i="2" s="1"/>
  <c r="Q198" i="2"/>
  <c r="P198" i="2"/>
  <c r="N198" i="2"/>
  <c r="Q197" i="2"/>
  <c r="P197" i="2"/>
  <c r="N197" i="2"/>
  <c r="Q196" i="2"/>
  <c r="P196" i="2"/>
  <c r="N196" i="2"/>
  <c r="P195" i="2"/>
  <c r="Q195" i="2" s="1"/>
  <c r="N195" i="2"/>
  <c r="Q194" i="2"/>
  <c r="P194" i="2"/>
  <c r="N194" i="2"/>
  <c r="Q193" i="2"/>
  <c r="P193" i="2"/>
  <c r="N193" i="2"/>
  <c r="Q192" i="2"/>
  <c r="AK63" i="2" s="1"/>
  <c r="N192" i="2"/>
  <c r="O191" i="2"/>
  <c r="P192" i="2" s="1"/>
  <c r="AK31" i="2" s="1"/>
  <c r="L187" i="2"/>
  <c r="K187" i="2"/>
  <c r="J187" i="2"/>
  <c r="P181" i="2"/>
  <c r="Q181" i="2" s="1"/>
  <c r="N181" i="2"/>
  <c r="Q180" i="2"/>
  <c r="P180" i="2"/>
  <c r="N180" i="2"/>
  <c r="P179" i="2"/>
  <c r="Q179" i="2" s="1"/>
  <c r="N179" i="2"/>
  <c r="Q178" i="2"/>
  <c r="P178" i="2"/>
  <c r="N178" i="2"/>
  <c r="P177" i="2"/>
  <c r="Q177" i="2" s="1"/>
  <c r="N177" i="2"/>
  <c r="P176" i="2"/>
  <c r="N176" i="2"/>
  <c r="AJ6" i="2" s="1"/>
  <c r="P175" i="2"/>
  <c r="Q175" i="2" s="1"/>
  <c r="N175" i="2"/>
  <c r="O174" i="2"/>
  <c r="L170" i="2"/>
  <c r="M170" i="2" s="1"/>
  <c r="K170" i="2"/>
  <c r="J170" i="2"/>
  <c r="Q163" i="2"/>
  <c r="P163" i="2"/>
  <c r="N163" i="2"/>
  <c r="Q162" i="2"/>
  <c r="P162" i="2"/>
  <c r="N162" i="2"/>
  <c r="P161" i="2"/>
  <c r="Q161" i="2" s="1"/>
  <c r="N161" i="2"/>
  <c r="Q160" i="2"/>
  <c r="P160" i="2"/>
  <c r="N160" i="2"/>
  <c r="Q159" i="2"/>
  <c r="P159" i="2"/>
  <c r="N159" i="2"/>
  <c r="Q158" i="2"/>
  <c r="P158" i="2"/>
  <c r="N158" i="2"/>
  <c r="N157" i="2"/>
  <c r="O156" i="2"/>
  <c r="L151" i="2"/>
  <c r="M151" i="2" s="1"/>
  <c r="K151" i="2"/>
  <c r="J151" i="2"/>
  <c r="Q142" i="2"/>
  <c r="P142" i="2"/>
  <c r="N142" i="2"/>
  <c r="Q141" i="2"/>
  <c r="P141" i="2"/>
  <c r="N141" i="2"/>
  <c r="P140" i="2"/>
  <c r="Q140" i="2" s="1"/>
  <c r="N140" i="2"/>
  <c r="P139" i="2"/>
  <c r="AI34" i="2" s="1"/>
  <c r="N139" i="2"/>
  <c r="Q138" i="2"/>
  <c r="AI65" i="2" s="1"/>
  <c r="P138" i="2"/>
  <c r="AI33" i="2" s="1"/>
  <c r="N138" i="2"/>
  <c r="Q137" i="2"/>
  <c r="P137" i="2"/>
  <c r="N137" i="2"/>
  <c r="AI6" i="2" s="1"/>
  <c r="P136" i="2"/>
  <c r="N136" i="2"/>
  <c r="O135" i="2"/>
  <c r="K130" i="2"/>
  <c r="J130" i="2"/>
  <c r="L130" i="2" s="1"/>
  <c r="M130" i="2" s="1"/>
  <c r="T54" i="2" s="1"/>
  <c r="P124" i="2"/>
  <c r="Q124" i="2" s="1"/>
  <c r="N124" i="2"/>
  <c r="Q123" i="2"/>
  <c r="P123" i="2"/>
  <c r="N123" i="2"/>
  <c r="P122" i="2"/>
  <c r="Q122" i="2" s="1"/>
  <c r="AH67" i="2" s="1"/>
  <c r="N122" i="2"/>
  <c r="AH9" i="2" s="1"/>
  <c r="P121" i="2"/>
  <c r="N121" i="2"/>
  <c r="AH8" i="2" s="1"/>
  <c r="P120" i="2"/>
  <c r="Q120" i="2" s="1"/>
  <c r="AH65" i="2" s="1"/>
  <c r="N120" i="2"/>
  <c r="Q119" i="2"/>
  <c r="P119" i="2"/>
  <c r="N119" i="2"/>
  <c r="P118" i="2"/>
  <c r="Q118" i="2" s="1"/>
  <c r="AH63" i="2" s="1"/>
  <c r="N118" i="2"/>
  <c r="O117" i="2"/>
  <c r="M112" i="2"/>
  <c r="T53" i="2" s="1"/>
  <c r="L112" i="2"/>
  <c r="T34" i="2" s="1"/>
  <c r="K112" i="2"/>
  <c r="J112" i="2"/>
  <c r="P106" i="2"/>
  <c r="Q106" i="2" s="1"/>
  <c r="N106" i="2"/>
  <c r="Q105" i="2"/>
  <c r="AF68" i="2" s="1"/>
  <c r="P105" i="2"/>
  <c r="N105" i="2"/>
  <c r="Q104" i="2"/>
  <c r="AF67" i="2" s="1"/>
  <c r="P104" i="2"/>
  <c r="N104" i="2"/>
  <c r="AF9" i="2" s="1"/>
  <c r="Q103" i="2"/>
  <c r="AF66" i="2" s="1"/>
  <c r="P103" i="2"/>
  <c r="N103" i="2"/>
  <c r="P102" i="2"/>
  <c r="Q102" i="2" s="1"/>
  <c r="AF65" i="2" s="1"/>
  <c r="N102" i="2"/>
  <c r="Q101" i="2"/>
  <c r="AF64" i="2" s="1"/>
  <c r="P101" i="2"/>
  <c r="N101" i="2"/>
  <c r="N100" i="2"/>
  <c r="AF5" i="2" s="1"/>
  <c r="O99" i="2"/>
  <c r="P100" i="2" s="1"/>
  <c r="M93" i="2"/>
  <c r="T52" i="2" s="1"/>
  <c r="L93" i="2"/>
  <c r="K93" i="2"/>
  <c r="T10" i="2" s="1"/>
  <c r="J93" i="2"/>
  <c r="E94" i="2" s="1"/>
  <c r="Q86" i="2"/>
  <c r="AE69" i="2" s="1"/>
  <c r="P86" i="2"/>
  <c r="N86" i="2"/>
  <c r="Q85" i="2"/>
  <c r="P85" i="2"/>
  <c r="N85" i="2"/>
  <c r="AE10" i="2" s="1"/>
  <c r="Q84" i="2"/>
  <c r="AE67" i="2" s="1"/>
  <c r="P84" i="2"/>
  <c r="N84" i="2"/>
  <c r="AE9" i="2" s="1"/>
  <c r="AU83" i="2"/>
  <c r="AT83" i="2"/>
  <c r="AR83" i="2"/>
  <c r="AQ83" i="2"/>
  <c r="AP83" i="2"/>
  <c r="AO83" i="2"/>
  <c r="AN83" i="2"/>
  <c r="AM83" i="2"/>
  <c r="AL83" i="2"/>
  <c r="AK83" i="2"/>
  <c r="AJ83" i="2"/>
  <c r="AH83" i="2"/>
  <c r="AG83" i="2"/>
  <c r="AF83" i="2"/>
  <c r="AA83" i="2"/>
  <c r="Q83" i="2"/>
  <c r="AE66" i="2" s="1"/>
  <c r="P83" i="2"/>
  <c r="N83" i="2"/>
  <c r="AE8" i="2" s="1"/>
  <c r="P82" i="2"/>
  <c r="Q82" i="2" s="1"/>
  <c r="AE65" i="2" s="1"/>
  <c r="N82" i="2"/>
  <c r="Q81" i="2"/>
  <c r="AE64" i="2" s="1"/>
  <c r="P81" i="2"/>
  <c r="N81" i="2"/>
  <c r="N80" i="2"/>
  <c r="AE5" i="2" s="1"/>
  <c r="O79" i="2"/>
  <c r="AE83" i="2" s="1"/>
  <c r="M73" i="2"/>
  <c r="T51" i="2" s="1"/>
  <c r="L73" i="2"/>
  <c r="K73" i="2"/>
  <c r="J73" i="2"/>
  <c r="E74" i="2" s="1"/>
  <c r="Q70" i="2"/>
  <c r="AD69" i="2" s="1"/>
  <c r="P70" i="2"/>
  <c r="N70" i="2"/>
  <c r="AB69" i="2"/>
  <c r="Q69" i="2"/>
  <c r="AD68" i="2" s="1"/>
  <c r="P69" i="2"/>
  <c r="AD36" i="2" s="1"/>
  <c r="N69" i="2"/>
  <c r="AD10" i="2" s="1"/>
  <c r="AE68" i="2"/>
  <c r="Q68" i="2"/>
  <c r="AD67" i="2" s="1"/>
  <c r="P68" i="2"/>
  <c r="AD35" i="2" s="1"/>
  <c r="N68" i="2"/>
  <c r="AC67" i="2"/>
  <c r="Q67" i="2"/>
  <c r="P67" i="2"/>
  <c r="N67" i="2"/>
  <c r="AD8" i="2" s="1"/>
  <c r="AD66" i="2"/>
  <c r="P66" i="2"/>
  <c r="Q66" i="2" s="1"/>
  <c r="AD65" i="2" s="1"/>
  <c r="N66" i="2"/>
  <c r="AC65" i="2"/>
  <c r="P65" i="2"/>
  <c r="Q65" i="2" s="1"/>
  <c r="AD64" i="2" s="1"/>
  <c r="N65" i="2"/>
  <c r="AI64" i="2"/>
  <c r="AH64" i="2"/>
  <c r="N64" i="2"/>
  <c r="AJ63" i="2"/>
  <c r="AB63" i="2"/>
  <c r="O63" i="2"/>
  <c r="AD83" i="2" s="1"/>
  <c r="E58" i="2"/>
  <c r="L57" i="2"/>
  <c r="M57" i="2" s="1"/>
  <c r="T50" i="2" s="1"/>
  <c r="K57" i="2"/>
  <c r="J57" i="2"/>
  <c r="P52" i="2"/>
  <c r="N52" i="2"/>
  <c r="Q51" i="2"/>
  <c r="AC68" i="2" s="1"/>
  <c r="P51" i="2"/>
  <c r="N51" i="2"/>
  <c r="AC10" i="2" s="1"/>
  <c r="P50" i="2"/>
  <c r="Q50" i="2" s="1"/>
  <c r="N50" i="2"/>
  <c r="P49" i="2"/>
  <c r="N49" i="2"/>
  <c r="Q48" i="2"/>
  <c r="P48" i="2"/>
  <c r="N48" i="2"/>
  <c r="AC7" i="2" s="1"/>
  <c r="Q47" i="2"/>
  <c r="AC64" i="2" s="1"/>
  <c r="P47" i="2"/>
  <c r="N47" i="2"/>
  <c r="AC6" i="2" s="1"/>
  <c r="N46" i="2"/>
  <c r="O45" i="2"/>
  <c r="K39" i="2"/>
  <c r="J39" i="2"/>
  <c r="AE37" i="2"/>
  <c r="AD37" i="2"/>
  <c r="AB37" i="2"/>
  <c r="AA37" i="2"/>
  <c r="AF36" i="2"/>
  <c r="AE36" i="2"/>
  <c r="AC36" i="2"/>
  <c r="AB36" i="2"/>
  <c r="AH35" i="2"/>
  <c r="AF35" i="2"/>
  <c r="AE35" i="2"/>
  <c r="T35" i="2"/>
  <c r="AF34" i="2"/>
  <c r="AE34" i="2"/>
  <c r="AD34" i="2"/>
  <c r="Q34" i="2"/>
  <c r="P34" i="2"/>
  <c r="N34" i="2"/>
  <c r="AB11" i="2" s="1"/>
  <c r="AD33" i="2"/>
  <c r="AC33" i="2"/>
  <c r="T33" i="2"/>
  <c r="Q33" i="2"/>
  <c r="AB68" i="2" s="1"/>
  <c r="P33" i="2"/>
  <c r="N33" i="2"/>
  <c r="AB10" i="2" s="1"/>
  <c r="AI32" i="2"/>
  <c r="AH32" i="2"/>
  <c r="AF32" i="2"/>
  <c r="AE32" i="2"/>
  <c r="AD32" i="2"/>
  <c r="AC32" i="2"/>
  <c r="AB32" i="2"/>
  <c r="T32" i="2"/>
  <c r="P32" i="2"/>
  <c r="N32" i="2"/>
  <c r="AH31" i="2"/>
  <c r="T31" i="2"/>
  <c r="P31" i="2"/>
  <c r="AB34" i="2" s="1"/>
  <c r="N31" i="2"/>
  <c r="AB8" i="2" s="1"/>
  <c r="Q30" i="2"/>
  <c r="AB65" i="2" s="1"/>
  <c r="P30" i="2"/>
  <c r="AB33" i="2" s="1"/>
  <c r="N30" i="2"/>
  <c r="T29" i="2"/>
  <c r="P29" i="2"/>
  <c r="Q29" i="2" s="1"/>
  <c r="AB64" i="2" s="1"/>
  <c r="N29" i="2"/>
  <c r="Q28" i="2"/>
  <c r="N28" i="2"/>
  <c r="AB5" i="2" s="1"/>
  <c r="O27" i="2"/>
  <c r="P28" i="2" s="1"/>
  <c r="AB31" i="2" s="1"/>
  <c r="P21" i="2"/>
  <c r="Q21" i="2" s="1"/>
  <c r="O21" i="2"/>
  <c r="M17" i="2"/>
  <c r="T48" i="2" s="1"/>
  <c r="L17" i="2"/>
  <c r="K17" i="2"/>
  <c r="T6" i="2" s="1"/>
  <c r="J17" i="2"/>
  <c r="E18" i="2" s="1"/>
  <c r="T12" i="2"/>
  <c r="P12" i="2"/>
  <c r="Q12" i="2" s="1"/>
  <c r="AA69" i="2" s="1"/>
  <c r="N12" i="2"/>
  <c r="AE11" i="2"/>
  <c r="AD11" i="2"/>
  <c r="AC11" i="2"/>
  <c r="AA11" i="2"/>
  <c r="T11" i="2"/>
  <c r="Q11" i="2"/>
  <c r="AA68" i="2" s="1"/>
  <c r="P11" i="2"/>
  <c r="AA36" i="2" s="1"/>
  <c r="N11" i="2"/>
  <c r="AA10" i="2" s="1"/>
  <c r="AF10" i="2"/>
  <c r="Q10" i="2"/>
  <c r="AA67" i="2" s="1"/>
  <c r="P10" i="2"/>
  <c r="AA35" i="2" s="1"/>
  <c r="N10" i="2"/>
  <c r="AD9" i="2"/>
  <c r="AC9" i="2"/>
  <c r="AB9" i="2"/>
  <c r="AA9" i="2"/>
  <c r="T9" i="2"/>
  <c r="P9" i="2"/>
  <c r="Q9" i="2" s="1"/>
  <c r="AA66" i="2" s="1"/>
  <c r="N9" i="2"/>
  <c r="AI8" i="2"/>
  <c r="AF8" i="2"/>
  <c r="AC8" i="2"/>
  <c r="AA8" i="2"/>
  <c r="T8" i="2"/>
  <c r="P8" i="2"/>
  <c r="Q8" i="2" s="1"/>
  <c r="AA65" i="2" s="1"/>
  <c r="N8" i="2"/>
  <c r="AI7" i="2"/>
  <c r="AH7" i="2"/>
  <c r="AF7" i="2"/>
  <c r="AE7" i="2"/>
  <c r="AD7" i="2"/>
  <c r="AB7" i="2"/>
  <c r="AA7" i="2"/>
  <c r="T7" i="2"/>
  <c r="P7" i="2"/>
  <c r="Q7" i="2" s="1"/>
  <c r="AA64" i="2" s="1"/>
  <c r="N7" i="2"/>
  <c r="AH6" i="2"/>
  <c r="AF6" i="2"/>
  <c r="AE6" i="2"/>
  <c r="AD6" i="2"/>
  <c r="AB6" i="2"/>
  <c r="AA6" i="2"/>
  <c r="N6" i="2"/>
  <c r="AK5" i="2"/>
  <c r="AJ5" i="2"/>
  <c r="AI5" i="2"/>
  <c r="AH5" i="2"/>
  <c r="AD5" i="2"/>
  <c r="AC5" i="2"/>
  <c r="AA5" i="2"/>
  <c r="O5" i="2"/>
  <c r="P6" i="2" s="1"/>
  <c r="O1152" i="1"/>
  <c r="N1152" i="1"/>
  <c r="M1152" i="1"/>
  <c r="L1152" i="1"/>
  <c r="R1150" i="1"/>
  <c r="Q1150" i="1"/>
  <c r="R1149" i="1"/>
  <c r="S1145" i="1"/>
  <c r="R1145" i="1"/>
  <c r="P1145" i="1"/>
  <c r="S1144" i="1"/>
  <c r="R1144" i="1"/>
  <c r="P1144" i="1"/>
  <c r="S1143" i="1"/>
  <c r="R1143" i="1"/>
  <c r="P1143" i="1"/>
  <c r="S1142" i="1"/>
  <c r="R1142" i="1"/>
  <c r="P1142" i="1"/>
  <c r="S1141" i="1"/>
  <c r="R1141" i="1"/>
  <c r="P1141" i="1"/>
  <c r="R1140" i="1"/>
  <c r="S1140" i="1" s="1"/>
  <c r="P1140" i="1"/>
  <c r="S1139" i="1"/>
  <c r="R1139" i="1"/>
  <c r="P1139" i="1"/>
  <c r="T1138" i="1"/>
  <c r="R1138" i="1"/>
  <c r="S1138" i="1" s="1"/>
  <c r="P1138" i="1"/>
  <c r="R1137" i="1"/>
  <c r="S1137" i="1" s="1"/>
  <c r="P1137" i="1"/>
  <c r="O1130" i="1"/>
  <c r="M1130" i="1"/>
  <c r="L1130" i="1"/>
  <c r="Q1128" i="1"/>
  <c r="S1123" i="1"/>
  <c r="R1123" i="1"/>
  <c r="P1123" i="1"/>
  <c r="S1122" i="1"/>
  <c r="R1122" i="1"/>
  <c r="P1122" i="1"/>
  <c r="S1121" i="1"/>
  <c r="R1121" i="1"/>
  <c r="P1121" i="1"/>
  <c r="S1120" i="1"/>
  <c r="R1120" i="1"/>
  <c r="P1120" i="1"/>
  <c r="R1119" i="1"/>
  <c r="S1119" i="1" s="1"/>
  <c r="P1119" i="1"/>
  <c r="R1118" i="1"/>
  <c r="S1118" i="1" s="1"/>
  <c r="P1118" i="1"/>
  <c r="R1117" i="1"/>
  <c r="S1117" i="1" s="1"/>
  <c r="P1117" i="1"/>
  <c r="T1116" i="1"/>
  <c r="R1116" i="1"/>
  <c r="S1116" i="1" s="1"/>
  <c r="P1116" i="1"/>
  <c r="S1115" i="1"/>
  <c r="R1115" i="1"/>
  <c r="P1115" i="1"/>
  <c r="O1108" i="1"/>
  <c r="N1108" i="1"/>
  <c r="M1108" i="1"/>
  <c r="L1108" i="1"/>
  <c r="R1106" i="1"/>
  <c r="Q1106" i="1"/>
  <c r="R1105" i="1"/>
  <c r="S1101" i="1"/>
  <c r="R1101" i="1"/>
  <c r="P1101" i="1"/>
  <c r="S1100" i="1"/>
  <c r="R1100" i="1"/>
  <c r="P1100" i="1"/>
  <c r="S1099" i="1"/>
  <c r="R1099" i="1"/>
  <c r="P1099" i="1"/>
  <c r="S1098" i="1"/>
  <c r="R1098" i="1"/>
  <c r="P1098" i="1"/>
  <c r="R1097" i="1"/>
  <c r="S1097" i="1" s="1"/>
  <c r="P1097" i="1"/>
  <c r="S1096" i="1"/>
  <c r="R1096" i="1"/>
  <c r="P1096" i="1"/>
  <c r="R1095" i="1"/>
  <c r="S1095" i="1" s="1"/>
  <c r="P1095" i="1"/>
  <c r="T1094" i="1"/>
  <c r="R1094" i="1"/>
  <c r="S1094" i="1" s="1"/>
  <c r="P1094" i="1"/>
  <c r="R1093" i="1"/>
  <c r="S1093" i="1" s="1"/>
  <c r="P1093" i="1"/>
  <c r="Q1092" i="1"/>
  <c r="O1086" i="1"/>
  <c r="N1086" i="1"/>
  <c r="M1086" i="1"/>
  <c r="L1086" i="1"/>
  <c r="R1084" i="1"/>
  <c r="Q1084" i="1"/>
  <c r="R1083" i="1"/>
  <c r="S1079" i="1"/>
  <c r="R1079" i="1"/>
  <c r="P1079" i="1"/>
  <c r="S1078" i="1"/>
  <c r="R1078" i="1"/>
  <c r="P1078" i="1"/>
  <c r="R1077" i="1"/>
  <c r="S1077" i="1" s="1"/>
  <c r="P1077" i="1"/>
  <c r="R1076" i="1"/>
  <c r="S1076" i="1" s="1"/>
  <c r="P1076" i="1"/>
  <c r="R1075" i="1"/>
  <c r="S1075" i="1" s="1"/>
  <c r="P1075" i="1"/>
  <c r="R1074" i="1"/>
  <c r="S1074" i="1" s="1"/>
  <c r="P1074" i="1"/>
  <c r="R1073" i="1"/>
  <c r="S1073" i="1" s="1"/>
  <c r="P1073" i="1"/>
  <c r="T1072" i="1"/>
  <c r="R1072" i="1"/>
  <c r="S1072" i="1" s="1"/>
  <c r="P1072" i="1"/>
  <c r="R1071" i="1"/>
  <c r="S1071" i="1" s="1"/>
  <c r="P1071" i="1"/>
  <c r="Q1070" i="1"/>
  <c r="O1064" i="1"/>
  <c r="N1064" i="1"/>
  <c r="R1062" i="1"/>
  <c r="Q1062" i="1"/>
  <c r="R1061" i="1"/>
  <c r="S1057" i="1"/>
  <c r="R1057" i="1"/>
  <c r="P1057" i="1"/>
  <c r="R1056" i="1"/>
  <c r="S1056" i="1" s="1"/>
  <c r="P1056" i="1"/>
  <c r="R1055" i="1"/>
  <c r="S1055" i="1" s="1"/>
  <c r="P1055" i="1"/>
  <c r="R1054" i="1"/>
  <c r="S1054" i="1" s="1"/>
  <c r="P1054" i="1"/>
  <c r="R1053" i="1"/>
  <c r="S1053" i="1" s="1"/>
  <c r="P1053" i="1"/>
  <c r="R1052" i="1"/>
  <c r="S1052" i="1" s="1"/>
  <c r="P1052" i="1"/>
  <c r="R1051" i="1"/>
  <c r="S1051" i="1" s="1"/>
  <c r="P1051" i="1"/>
  <c r="T1050" i="1"/>
  <c r="R1050" i="1"/>
  <c r="S1050" i="1" s="1"/>
  <c r="P1050" i="1"/>
  <c r="R1049" i="1"/>
  <c r="S1049" i="1" s="1"/>
  <c r="P1049" i="1"/>
  <c r="Q1048" i="1"/>
  <c r="N1042" i="1"/>
  <c r="O1042" i="1" s="1"/>
  <c r="R1039" i="1"/>
  <c r="R1040" i="1" s="1"/>
  <c r="Q1040" i="1"/>
  <c r="P1035" i="1"/>
  <c r="R1034" i="1"/>
  <c r="S1034" i="1" s="1"/>
  <c r="P1034" i="1"/>
  <c r="R1033" i="1"/>
  <c r="S1033" i="1" s="1"/>
  <c r="P1033" i="1"/>
  <c r="R1032" i="1"/>
  <c r="S1032" i="1" s="1"/>
  <c r="P1032" i="1"/>
  <c r="R1031" i="1"/>
  <c r="S1031" i="1" s="1"/>
  <c r="P1031" i="1"/>
  <c r="S1030" i="1"/>
  <c r="R1030" i="1"/>
  <c r="P1030" i="1"/>
  <c r="R1029" i="1"/>
  <c r="S1029" i="1" s="1"/>
  <c r="P1029" i="1"/>
  <c r="T1028" i="1"/>
  <c r="R1028" i="1"/>
  <c r="S1028" i="1" s="1"/>
  <c r="P1028" i="1"/>
  <c r="R1027" i="1"/>
  <c r="S1027" i="1" s="1"/>
  <c r="P1027" i="1"/>
  <c r="Q1026" i="1"/>
  <c r="N1020" i="1"/>
  <c r="O1020" i="1" s="1"/>
  <c r="Q1018" i="1"/>
  <c r="R1017" i="1"/>
  <c r="R1018" i="1" s="1"/>
  <c r="P1013" i="1"/>
  <c r="R1012" i="1"/>
  <c r="S1012" i="1" s="1"/>
  <c r="P1012" i="1"/>
  <c r="R1011" i="1"/>
  <c r="S1011" i="1" s="1"/>
  <c r="P1011" i="1"/>
  <c r="S1010" i="1"/>
  <c r="R1010" i="1"/>
  <c r="P1010" i="1"/>
  <c r="R1009" i="1"/>
  <c r="S1009" i="1" s="1"/>
  <c r="P1009" i="1"/>
  <c r="S1008" i="1"/>
  <c r="R1008" i="1"/>
  <c r="P1008" i="1"/>
  <c r="R1007" i="1"/>
  <c r="S1007" i="1" s="1"/>
  <c r="P1007" i="1"/>
  <c r="T1006" i="1"/>
  <c r="R1006" i="1"/>
  <c r="S1006" i="1" s="1"/>
  <c r="P1006" i="1"/>
  <c r="R1005" i="1"/>
  <c r="S1005" i="1" s="1"/>
  <c r="P1005" i="1"/>
  <c r="Q1004" i="1"/>
  <c r="N998" i="1"/>
  <c r="O998" i="1" s="1"/>
  <c r="R995" i="1"/>
  <c r="R996" i="1" s="1"/>
  <c r="Q996" i="1"/>
  <c r="P991" i="1"/>
  <c r="R990" i="1"/>
  <c r="S990" i="1" s="1"/>
  <c r="P990" i="1"/>
  <c r="R989" i="1"/>
  <c r="S989" i="1" s="1"/>
  <c r="P989" i="1"/>
  <c r="S988" i="1"/>
  <c r="R988" i="1"/>
  <c r="P988" i="1"/>
  <c r="R987" i="1"/>
  <c r="S987" i="1" s="1"/>
  <c r="P987" i="1"/>
  <c r="S986" i="1"/>
  <c r="R986" i="1"/>
  <c r="P986" i="1"/>
  <c r="R985" i="1"/>
  <c r="S985" i="1" s="1"/>
  <c r="P985" i="1"/>
  <c r="T984" i="1"/>
  <c r="R984" i="1"/>
  <c r="S984" i="1" s="1"/>
  <c r="P984" i="1"/>
  <c r="R983" i="1"/>
  <c r="S983" i="1" s="1"/>
  <c r="P983" i="1"/>
  <c r="Q982" i="1"/>
  <c r="N976" i="1"/>
  <c r="O976" i="1" s="1"/>
  <c r="R973" i="1"/>
  <c r="R974" i="1" s="1"/>
  <c r="Q974" i="1"/>
  <c r="P969" i="1"/>
  <c r="S968" i="1"/>
  <c r="R968" i="1"/>
  <c r="P968" i="1"/>
  <c r="R967" i="1"/>
  <c r="S967" i="1" s="1"/>
  <c r="P967" i="1"/>
  <c r="S966" i="1"/>
  <c r="R966" i="1"/>
  <c r="P966" i="1"/>
  <c r="R965" i="1"/>
  <c r="S965" i="1" s="1"/>
  <c r="P965" i="1"/>
  <c r="S964" i="1"/>
  <c r="R964" i="1"/>
  <c r="P964" i="1"/>
  <c r="R963" i="1"/>
  <c r="S963" i="1" s="1"/>
  <c r="P963" i="1"/>
  <c r="T962" i="1"/>
  <c r="R962" i="1"/>
  <c r="S962" i="1" s="1"/>
  <c r="P962" i="1"/>
  <c r="R961" i="1"/>
  <c r="S961" i="1" s="1"/>
  <c r="P961" i="1"/>
  <c r="Q960" i="1"/>
  <c r="N954" i="1"/>
  <c r="O954" i="1"/>
  <c r="R951" i="1"/>
  <c r="R952" i="1" s="1"/>
  <c r="Q952" i="1"/>
  <c r="R946" i="1"/>
  <c r="S946" i="1" s="1"/>
  <c r="P946" i="1"/>
  <c r="S945" i="1"/>
  <c r="R945" i="1"/>
  <c r="P945" i="1"/>
  <c r="R944" i="1"/>
  <c r="S944" i="1" s="1"/>
  <c r="P944" i="1"/>
  <c r="S943" i="1"/>
  <c r="R943" i="1"/>
  <c r="P943" i="1"/>
  <c r="R942" i="1"/>
  <c r="S942" i="1" s="1"/>
  <c r="P942" i="1"/>
  <c r="S941" i="1"/>
  <c r="R941" i="1"/>
  <c r="P941" i="1"/>
  <c r="R940" i="1"/>
  <c r="S940" i="1" s="1"/>
  <c r="P940" i="1"/>
  <c r="T939" i="1"/>
  <c r="R939" i="1"/>
  <c r="S939" i="1" s="1"/>
  <c r="P939" i="1"/>
  <c r="R938" i="1"/>
  <c r="S938" i="1" s="1"/>
  <c r="P938" i="1"/>
  <c r="Q937" i="1"/>
  <c r="M932" i="1"/>
  <c r="L932" i="1"/>
  <c r="R929" i="1" s="1"/>
  <c r="R930" i="1" s="1"/>
  <c r="Q930" i="1"/>
  <c r="P924" i="1"/>
  <c r="R923" i="1"/>
  <c r="S923" i="1" s="1"/>
  <c r="P923" i="1"/>
  <c r="R922" i="1"/>
  <c r="S922" i="1" s="1"/>
  <c r="P922" i="1"/>
  <c r="S921" i="1"/>
  <c r="R921" i="1"/>
  <c r="P921" i="1"/>
  <c r="R920" i="1"/>
  <c r="S920" i="1" s="1"/>
  <c r="P920" i="1"/>
  <c r="R919" i="1"/>
  <c r="S919" i="1" s="1"/>
  <c r="P919" i="1"/>
  <c r="R918" i="1"/>
  <c r="S918" i="1" s="1"/>
  <c r="P918" i="1"/>
  <c r="R917" i="1"/>
  <c r="S917" i="1" s="1"/>
  <c r="P917" i="1"/>
  <c r="P916" i="1"/>
  <c r="Q915" i="1"/>
  <c r="M909" i="1"/>
  <c r="L909" i="1"/>
  <c r="N909" i="1" s="1"/>
  <c r="O909" i="1" s="1"/>
  <c r="Q907" i="1"/>
  <c r="P901" i="1"/>
  <c r="R900" i="1"/>
  <c r="S900" i="1" s="1"/>
  <c r="P900" i="1"/>
  <c r="R899" i="1"/>
  <c r="S899" i="1" s="1"/>
  <c r="P899" i="1"/>
  <c r="S898" i="1"/>
  <c r="R898" i="1"/>
  <c r="P898" i="1"/>
  <c r="R897" i="1"/>
  <c r="S897" i="1" s="1"/>
  <c r="P897" i="1"/>
  <c r="R896" i="1"/>
  <c r="S896" i="1" s="1"/>
  <c r="P896" i="1"/>
  <c r="R895" i="1"/>
  <c r="S895" i="1" s="1"/>
  <c r="P895" i="1"/>
  <c r="T894" i="1"/>
  <c r="R894" i="1"/>
  <c r="S894" i="1" s="1"/>
  <c r="P894" i="1"/>
  <c r="S893" i="1"/>
  <c r="P893" i="1"/>
  <c r="Q892" i="1"/>
  <c r="R893" i="1" s="1"/>
  <c r="N886" i="1"/>
  <c r="M886" i="1"/>
  <c r="L886" i="1"/>
  <c r="R884" i="1"/>
  <c r="Q884" i="1"/>
  <c r="R883" i="1"/>
  <c r="R877" i="1"/>
  <c r="S877" i="1" s="1"/>
  <c r="P877" i="1"/>
  <c r="R876" i="1"/>
  <c r="S876" i="1" s="1"/>
  <c r="P876" i="1"/>
  <c r="S875" i="1"/>
  <c r="R875" i="1"/>
  <c r="P875" i="1"/>
  <c r="S874" i="1"/>
  <c r="R874" i="1"/>
  <c r="P874" i="1"/>
  <c r="R873" i="1"/>
  <c r="S873" i="1" s="1"/>
  <c r="P873" i="1"/>
  <c r="R872" i="1"/>
  <c r="S872" i="1" s="1"/>
  <c r="P872" i="1"/>
  <c r="S871" i="1"/>
  <c r="R871" i="1"/>
  <c r="P871" i="1"/>
  <c r="P870" i="1"/>
  <c r="Q869" i="1"/>
  <c r="R870" i="1" s="1"/>
  <c r="S870" i="1" s="1"/>
  <c r="M863" i="1"/>
  <c r="L863" i="1"/>
  <c r="R860" i="1" s="1"/>
  <c r="R861" i="1"/>
  <c r="Q861" i="1"/>
  <c r="S854" i="1"/>
  <c r="R854" i="1"/>
  <c r="P854" i="1"/>
  <c r="R853" i="1"/>
  <c r="S853" i="1" s="1"/>
  <c r="P853" i="1"/>
  <c r="R852" i="1"/>
  <c r="S852" i="1" s="1"/>
  <c r="P852" i="1"/>
  <c r="S851" i="1"/>
  <c r="R851" i="1"/>
  <c r="P851" i="1"/>
  <c r="S850" i="1"/>
  <c r="R850" i="1"/>
  <c r="P850" i="1"/>
  <c r="R849" i="1"/>
  <c r="S849" i="1" s="1"/>
  <c r="P849" i="1"/>
  <c r="R848" i="1"/>
  <c r="S848" i="1" s="1"/>
  <c r="P848" i="1"/>
  <c r="P847" i="1"/>
  <c r="Q846" i="1"/>
  <c r="R847" i="1" s="1"/>
  <c r="S847" i="1" s="1"/>
  <c r="N840" i="1"/>
  <c r="M840" i="1"/>
  <c r="O840" i="1" s="1"/>
  <c r="L840" i="1"/>
  <c r="Q839" i="1"/>
  <c r="X823" i="1" s="1"/>
  <c r="R838" i="1"/>
  <c r="R839" i="1" s="1"/>
  <c r="Y823" i="1" s="1"/>
  <c r="S831" i="1"/>
  <c r="R831" i="1"/>
  <c r="P831" i="1"/>
  <c r="S830" i="1"/>
  <c r="R830" i="1"/>
  <c r="P830" i="1"/>
  <c r="R829" i="1"/>
  <c r="S829" i="1" s="1"/>
  <c r="P829" i="1"/>
  <c r="R828" i="1"/>
  <c r="S828" i="1" s="1"/>
  <c r="P828" i="1"/>
  <c r="R827" i="1"/>
  <c r="S827" i="1" s="1"/>
  <c r="P827" i="1"/>
  <c r="S826" i="1"/>
  <c r="R826" i="1"/>
  <c r="P826" i="1"/>
  <c r="S825" i="1"/>
  <c r="R825" i="1"/>
  <c r="P825" i="1"/>
  <c r="P824" i="1"/>
  <c r="Q823" i="1"/>
  <c r="M817" i="1"/>
  <c r="L817" i="1"/>
  <c r="N817" i="1" s="1"/>
  <c r="Q815" i="1"/>
  <c r="R809" i="1"/>
  <c r="S809" i="1" s="1"/>
  <c r="P809" i="1"/>
  <c r="S808" i="1"/>
  <c r="R808" i="1"/>
  <c r="P808" i="1"/>
  <c r="S807" i="1"/>
  <c r="R807" i="1"/>
  <c r="P807" i="1"/>
  <c r="R806" i="1"/>
  <c r="S806" i="1" s="1"/>
  <c r="P806" i="1"/>
  <c r="R805" i="1"/>
  <c r="S805" i="1" s="1"/>
  <c r="P805" i="1"/>
  <c r="R804" i="1"/>
  <c r="S804" i="1" s="1"/>
  <c r="P804" i="1"/>
  <c r="S803" i="1"/>
  <c r="R803" i="1"/>
  <c r="P803" i="1"/>
  <c r="S802" i="1"/>
  <c r="R802" i="1"/>
  <c r="P802" i="1"/>
  <c r="P801" i="1"/>
  <c r="Q800" i="1"/>
  <c r="M794" i="1"/>
  <c r="L794" i="1"/>
  <c r="N794" i="1" s="1"/>
  <c r="O794" i="1" s="1"/>
  <c r="Q792" i="1"/>
  <c r="R786" i="1"/>
  <c r="S786" i="1" s="1"/>
  <c r="P786" i="1"/>
  <c r="R785" i="1"/>
  <c r="S785" i="1" s="1"/>
  <c r="P785" i="1"/>
  <c r="S784" i="1"/>
  <c r="R784" i="1"/>
  <c r="P784" i="1"/>
  <c r="R783" i="1"/>
  <c r="S783" i="1" s="1"/>
  <c r="P783" i="1"/>
  <c r="R782" i="1"/>
  <c r="S782" i="1" s="1"/>
  <c r="P782" i="1"/>
  <c r="S781" i="1"/>
  <c r="R781" i="1"/>
  <c r="P781" i="1"/>
  <c r="S780" i="1"/>
  <c r="R780" i="1"/>
  <c r="P780" i="1"/>
  <c r="S779" i="1"/>
  <c r="R779" i="1"/>
  <c r="P779" i="1"/>
  <c r="P778" i="1"/>
  <c r="Q777" i="1"/>
  <c r="M771" i="1"/>
  <c r="L771" i="1"/>
  <c r="N771" i="1" s="1"/>
  <c r="O771" i="1" s="1"/>
  <c r="Q769" i="1"/>
  <c r="P763" i="1"/>
  <c r="R762" i="1"/>
  <c r="S762" i="1" s="1"/>
  <c r="P762" i="1"/>
  <c r="S761" i="1"/>
  <c r="R761" i="1"/>
  <c r="P761" i="1"/>
  <c r="R760" i="1"/>
  <c r="S760" i="1" s="1"/>
  <c r="P760" i="1"/>
  <c r="S759" i="1"/>
  <c r="R759" i="1"/>
  <c r="P759" i="1"/>
  <c r="R758" i="1"/>
  <c r="S758" i="1" s="1"/>
  <c r="P758" i="1"/>
  <c r="S757" i="1"/>
  <c r="R757" i="1"/>
  <c r="P757" i="1"/>
  <c r="T756" i="1"/>
  <c r="S756" i="1"/>
  <c r="R756" i="1"/>
  <c r="P756" i="1"/>
  <c r="P755" i="1"/>
  <c r="Q754" i="1"/>
  <c r="R755" i="1" s="1"/>
  <c r="S755" i="1" s="1"/>
  <c r="O748" i="1"/>
  <c r="N748" i="1"/>
  <c r="M748" i="1"/>
  <c r="L748" i="1"/>
  <c r="R745" i="1" s="1"/>
  <c r="R746" i="1" s="1"/>
  <c r="Q746" i="1"/>
  <c r="S740" i="1"/>
  <c r="R740" i="1"/>
  <c r="P740" i="1"/>
  <c r="R739" i="1"/>
  <c r="S739" i="1" s="1"/>
  <c r="P739" i="1"/>
  <c r="S738" i="1"/>
  <c r="R738" i="1"/>
  <c r="P738" i="1"/>
  <c r="R737" i="1"/>
  <c r="S737" i="1" s="1"/>
  <c r="P737" i="1"/>
  <c r="S736" i="1"/>
  <c r="R736" i="1"/>
  <c r="P736" i="1"/>
  <c r="R735" i="1"/>
  <c r="S735" i="1" s="1"/>
  <c r="P735" i="1"/>
  <c r="S734" i="1"/>
  <c r="R734" i="1"/>
  <c r="P734" i="1"/>
  <c r="T733" i="1"/>
  <c r="S733" i="1"/>
  <c r="R733" i="1"/>
  <c r="P733" i="1"/>
  <c r="P732" i="1"/>
  <c r="Q731" i="1"/>
  <c r="R732" i="1" s="1"/>
  <c r="S732" i="1" s="1"/>
  <c r="N725" i="1"/>
  <c r="O725" i="1" s="1"/>
  <c r="M725" i="1"/>
  <c r="L725" i="1"/>
  <c r="R722" i="1" s="1"/>
  <c r="R723" i="1" s="1"/>
  <c r="Q723" i="1"/>
  <c r="S717" i="1"/>
  <c r="R717" i="1"/>
  <c r="P717" i="1"/>
  <c r="R716" i="1"/>
  <c r="S716" i="1" s="1"/>
  <c r="P716" i="1"/>
  <c r="S715" i="1"/>
  <c r="R715" i="1"/>
  <c r="P715" i="1"/>
  <c r="R714" i="1"/>
  <c r="S714" i="1" s="1"/>
  <c r="P714" i="1"/>
  <c r="S713" i="1"/>
  <c r="R713" i="1"/>
  <c r="P713" i="1"/>
  <c r="R712" i="1"/>
  <c r="S712" i="1" s="1"/>
  <c r="P712" i="1"/>
  <c r="S711" i="1"/>
  <c r="R711" i="1"/>
  <c r="P711" i="1"/>
  <c r="T710" i="1"/>
  <c r="S710" i="1"/>
  <c r="R710" i="1"/>
  <c r="P710" i="1"/>
  <c r="P709" i="1"/>
  <c r="Q708" i="1"/>
  <c r="R709" i="1" s="1"/>
  <c r="S709" i="1" s="1"/>
  <c r="N702" i="1"/>
  <c r="O702" i="1" s="1"/>
  <c r="M702" i="1"/>
  <c r="L702" i="1"/>
  <c r="R699" i="1" s="1"/>
  <c r="R700" i="1" s="1"/>
  <c r="Q700" i="1"/>
  <c r="S694" i="1"/>
  <c r="R694" i="1"/>
  <c r="P694" i="1"/>
  <c r="R693" i="1"/>
  <c r="S693" i="1" s="1"/>
  <c r="P693" i="1"/>
  <c r="S692" i="1"/>
  <c r="R692" i="1"/>
  <c r="P692" i="1"/>
  <c r="R691" i="1"/>
  <c r="S691" i="1" s="1"/>
  <c r="P691" i="1"/>
  <c r="S690" i="1"/>
  <c r="R690" i="1"/>
  <c r="P690" i="1"/>
  <c r="R689" i="1"/>
  <c r="S689" i="1" s="1"/>
  <c r="P689" i="1"/>
  <c r="S688" i="1"/>
  <c r="R688" i="1"/>
  <c r="P688" i="1"/>
  <c r="T687" i="1"/>
  <c r="S687" i="1"/>
  <c r="R687" i="1"/>
  <c r="P687" i="1"/>
  <c r="P686" i="1"/>
  <c r="Q685" i="1"/>
  <c r="R686" i="1" s="1"/>
  <c r="S686" i="1" s="1"/>
  <c r="O679" i="1"/>
  <c r="N679" i="1"/>
  <c r="M679" i="1"/>
  <c r="L679" i="1"/>
  <c r="R676" i="1" s="1"/>
  <c r="R677" i="1" s="1"/>
  <c r="Q677" i="1"/>
  <c r="S671" i="1"/>
  <c r="R671" i="1"/>
  <c r="P671" i="1"/>
  <c r="R670" i="1"/>
  <c r="S670" i="1" s="1"/>
  <c r="P670" i="1"/>
  <c r="S669" i="1"/>
  <c r="R669" i="1"/>
  <c r="P669" i="1"/>
  <c r="R668" i="1"/>
  <c r="S668" i="1" s="1"/>
  <c r="P668" i="1"/>
  <c r="S667" i="1"/>
  <c r="R667" i="1"/>
  <c r="P667" i="1"/>
  <c r="R666" i="1"/>
  <c r="S666" i="1" s="1"/>
  <c r="P666" i="1"/>
  <c r="S665" i="1"/>
  <c r="R665" i="1"/>
  <c r="P665" i="1"/>
  <c r="T664" i="1"/>
  <c r="S664" i="1"/>
  <c r="R664" i="1"/>
  <c r="P664" i="1"/>
  <c r="P663" i="1"/>
  <c r="Q662" i="1"/>
  <c r="R663" i="1" s="1"/>
  <c r="S663" i="1" s="1"/>
  <c r="O656" i="1"/>
  <c r="N656" i="1"/>
  <c r="M656" i="1"/>
  <c r="L656" i="1"/>
  <c r="R653" i="1" s="1"/>
  <c r="R654" i="1" s="1"/>
  <c r="Q654" i="1"/>
  <c r="S647" i="1"/>
  <c r="R647" i="1"/>
  <c r="P647" i="1"/>
  <c r="R646" i="1"/>
  <c r="S646" i="1" s="1"/>
  <c r="P646" i="1"/>
  <c r="S645" i="1"/>
  <c r="R645" i="1"/>
  <c r="P645" i="1"/>
  <c r="R644" i="1"/>
  <c r="S644" i="1" s="1"/>
  <c r="P644" i="1"/>
  <c r="S643" i="1"/>
  <c r="R643" i="1"/>
  <c r="P643" i="1"/>
  <c r="R642" i="1"/>
  <c r="S642" i="1" s="1"/>
  <c r="P642" i="1"/>
  <c r="T641" i="1"/>
  <c r="R641" i="1"/>
  <c r="S641" i="1" s="1"/>
  <c r="P641" i="1"/>
  <c r="S640" i="1"/>
  <c r="R640" i="1"/>
  <c r="P640" i="1"/>
  <c r="Q639" i="1"/>
  <c r="M633" i="1"/>
  <c r="L633" i="1"/>
  <c r="Q631" i="1"/>
  <c r="R624" i="1"/>
  <c r="S624" i="1" s="1"/>
  <c r="P624" i="1"/>
  <c r="S623" i="1"/>
  <c r="R623" i="1"/>
  <c r="P623" i="1"/>
  <c r="R622" i="1"/>
  <c r="S622" i="1" s="1"/>
  <c r="P622" i="1"/>
  <c r="S621" i="1"/>
  <c r="R621" i="1"/>
  <c r="P621" i="1"/>
  <c r="R620" i="1"/>
  <c r="S620" i="1" s="1"/>
  <c r="P620" i="1"/>
  <c r="S619" i="1"/>
  <c r="R619" i="1"/>
  <c r="P619" i="1"/>
  <c r="R618" i="1"/>
  <c r="S618" i="1" s="1"/>
  <c r="P618" i="1"/>
  <c r="P617" i="1"/>
  <c r="Q616" i="1"/>
  <c r="R617" i="1" s="1"/>
  <c r="S617" i="1" s="1"/>
  <c r="N610" i="1"/>
  <c r="O610" i="1" s="1"/>
  <c r="M610" i="1"/>
  <c r="L610" i="1"/>
  <c r="Q608" i="1"/>
  <c r="R607" i="1"/>
  <c r="R608" i="1" s="1"/>
  <c r="S602" i="1"/>
  <c r="R602" i="1"/>
  <c r="P602" i="1"/>
  <c r="R601" i="1"/>
  <c r="S601" i="1" s="1"/>
  <c r="P601" i="1"/>
  <c r="S600" i="1"/>
  <c r="R600" i="1"/>
  <c r="P600" i="1"/>
  <c r="R599" i="1"/>
  <c r="S599" i="1" s="1"/>
  <c r="P599" i="1"/>
  <c r="S598" i="1"/>
  <c r="R598" i="1"/>
  <c r="P598" i="1"/>
  <c r="R597" i="1"/>
  <c r="S597" i="1" s="1"/>
  <c r="P597" i="1"/>
  <c r="S596" i="1"/>
  <c r="R596" i="1"/>
  <c r="P596" i="1"/>
  <c r="R595" i="1"/>
  <c r="S595" i="1" s="1"/>
  <c r="P595" i="1"/>
  <c r="R594" i="1"/>
  <c r="S594" i="1" s="1"/>
  <c r="P594" i="1"/>
  <c r="Q593" i="1"/>
  <c r="T595" i="1" s="1"/>
  <c r="N587" i="1"/>
  <c r="O587" i="1" s="1"/>
  <c r="M587" i="1"/>
  <c r="L587" i="1"/>
  <c r="Q585" i="1"/>
  <c r="R584" i="1"/>
  <c r="R585" i="1" s="1"/>
  <c r="S578" i="1"/>
  <c r="R578" i="1"/>
  <c r="P578" i="1"/>
  <c r="R577" i="1"/>
  <c r="S577" i="1" s="1"/>
  <c r="P577" i="1"/>
  <c r="S576" i="1"/>
  <c r="R576" i="1"/>
  <c r="P576" i="1"/>
  <c r="R575" i="1"/>
  <c r="S575" i="1" s="1"/>
  <c r="P575" i="1"/>
  <c r="S574" i="1"/>
  <c r="R574" i="1"/>
  <c r="P574" i="1"/>
  <c r="R573" i="1"/>
  <c r="S573" i="1" s="1"/>
  <c r="P573" i="1"/>
  <c r="S572" i="1"/>
  <c r="R572" i="1"/>
  <c r="P572" i="1"/>
  <c r="R571" i="1"/>
  <c r="S571" i="1" s="1"/>
  <c r="P571" i="1"/>
  <c r="R570" i="1"/>
  <c r="S570" i="1" s="1"/>
  <c r="P570" i="1"/>
  <c r="Q569" i="1"/>
  <c r="T571" i="1" s="1"/>
  <c r="N562" i="1"/>
  <c r="O562" i="1" s="1"/>
  <c r="M562" i="1"/>
  <c r="L562" i="1"/>
  <c r="U559" i="1"/>
  <c r="V558" i="1"/>
  <c r="V559" i="1" s="1"/>
  <c r="S557" i="1"/>
  <c r="R557" i="1"/>
  <c r="P557" i="1"/>
  <c r="R556" i="1"/>
  <c r="S556" i="1" s="1"/>
  <c r="P556" i="1"/>
  <c r="S555" i="1"/>
  <c r="R555" i="1"/>
  <c r="P555" i="1"/>
  <c r="R554" i="1"/>
  <c r="S554" i="1" s="1"/>
  <c r="P554" i="1"/>
  <c r="S553" i="1"/>
  <c r="R553" i="1"/>
  <c r="P553" i="1"/>
  <c r="R552" i="1"/>
  <c r="S552" i="1" s="1"/>
  <c r="P552" i="1"/>
  <c r="S551" i="1"/>
  <c r="R551" i="1"/>
  <c r="P551" i="1"/>
  <c r="R550" i="1"/>
  <c r="S550" i="1" s="1"/>
  <c r="P550" i="1"/>
  <c r="P549" i="1"/>
  <c r="Q548" i="1"/>
  <c r="R549" i="1" s="1"/>
  <c r="S549" i="1" s="1"/>
  <c r="N543" i="1"/>
  <c r="M543" i="1"/>
  <c r="O543" i="1" s="1"/>
  <c r="L543" i="1"/>
  <c r="V540" i="1"/>
  <c r="U540" i="1"/>
  <c r="V539" i="1"/>
  <c r="S537" i="1"/>
  <c r="R537" i="1"/>
  <c r="P537" i="1"/>
  <c r="S536" i="1"/>
  <c r="R536" i="1"/>
  <c r="P536" i="1"/>
  <c r="R535" i="1"/>
  <c r="S535" i="1" s="1"/>
  <c r="P535" i="1"/>
  <c r="R534" i="1"/>
  <c r="S534" i="1" s="1"/>
  <c r="P534" i="1"/>
  <c r="R533" i="1"/>
  <c r="S533" i="1" s="1"/>
  <c r="P533" i="1"/>
  <c r="S532" i="1"/>
  <c r="R532" i="1"/>
  <c r="P532" i="1"/>
  <c r="R531" i="1"/>
  <c r="S531" i="1" s="1"/>
  <c r="P531" i="1"/>
  <c r="R530" i="1"/>
  <c r="S530" i="1" s="1"/>
  <c r="P530" i="1"/>
  <c r="S529" i="1"/>
  <c r="R529" i="1"/>
  <c r="P529" i="1"/>
  <c r="Q528" i="1"/>
  <c r="M523" i="1"/>
  <c r="L523" i="1"/>
  <c r="N523" i="1" s="1"/>
  <c r="O523" i="1" s="1"/>
  <c r="U520" i="1"/>
  <c r="V519" i="1"/>
  <c r="V520" i="1" s="1"/>
  <c r="R519" i="1"/>
  <c r="S519" i="1" s="1"/>
  <c r="P519" i="1"/>
  <c r="R518" i="1"/>
  <c r="S518" i="1" s="1"/>
  <c r="P518" i="1"/>
  <c r="S517" i="1"/>
  <c r="R517" i="1"/>
  <c r="P517" i="1"/>
  <c r="R516" i="1"/>
  <c r="S516" i="1" s="1"/>
  <c r="P516" i="1"/>
  <c r="R515" i="1"/>
  <c r="S515" i="1" s="1"/>
  <c r="P515" i="1"/>
  <c r="R514" i="1"/>
  <c r="S514" i="1" s="1"/>
  <c r="P514" i="1"/>
  <c r="S513" i="1"/>
  <c r="R513" i="1"/>
  <c r="P513" i="1"/>
  <c r="R512" i="1"/>
  <c r="S512" i="1" s="1"/>
  <c r="P512" i="1"/>
  <c r="R511" i="1"/>
  <c r="S511" i="1" s="1"/>
  <c r="P511" i="1"/>
  <c r="Q510" i="1"/>
  <c r="N505" i="1"/>
  <c r="M505" i="1"/>
  <c r="O505" i="1" s="1"/>
  <c r="L505" i="1"/>
  <c r="V497" i="1" s="1"/>
  <c r="V498" i="1"/>
  <c r="U498" i="1"/>
  <c r="S497" i="1"/>
  <c r="R497" i="1"/>
  <c r="P497" i="1"/>
  <c r="S496" i="1"/>
  <c r="R496" i="1"/>
  <c r="P496" i="1"/>
  <c r="R495" i="1"/>
  <c r="S495" i="1" s="1"/>
  <c r="P495" i="1"/>
  <c r="S494" i="1"/>
  <c r="R494" i="1"/>
  <c r="P494" i="1"/>
  <c r="S493" i="1"/>
  <c r="R493" i="1"/>
  <c r="P493" i="1"/>
  <c r="S492" i="1"/>
  <c r="R492" i="1"/>
  <c r="P492" i="1"/>
  <c r="R491" i="1"/>
  <c r="S491" i="1" s="1"/>
  <c r="P491" i="1"/>
  <c r="S490" i="1"/>
  <c r="R490" i="1"/>
  <c r="P490" i="1"/>
  <c r="P489" i="1"/>
  <c r="Q488" i="1"/>
  <c r="R489" i="1" s="1"/>
  <c r="S489" i="1" s="1"/>
  <c r="M484" i="1"/>
  <c r="L484" i="1"/>
  <c r="N484" i="1" s="1"/>
  <c r="O484" i="1" s="1"/>
  <c r="U480" i="1"/>
  <c r="R479" i="1"/>
  <c r="S479" i="1" s="1"/>
  <c r="P479" i="1"/>
  <c r="S478" i="1"/>
  <c r="R478" i="1"/>
  <c r="P478" i="1"/>
  <c r="S477" i="1"/>
  <c r="R477" i="1"/>
  <c r="P477" i="1"/>
  <c r="R476" i="1"/>
  <c r="S476" i="1" s="1"/>
  <c r="P476" i="1"/>
  <c r="R475" i="1"/>
  <c r="S475" i="1" s="1"/>
  <c r="P475" i="1"/>
  <c r="R474" i="1"/>
  <c r="S474" i="1" s="1"/>
  <c r="P474" i="1"/>
  <c r="S473" i="1"/>
  <c r="R473" i="1"/>
  <c r="P473" i="1"/>
  <c r="R472" i="1"/>
  <c r="S472" i="1" s="1"/>
  <c r="P472" i="1"/>
  <c r="P471" i="1"/>
  <c r="Q470" i="1"/>
  <c r="R471" i="1" s="1"/>
  <c r="S471" i="1" s="1"/>
  <c r="O466" i="1"/>
  <c r="M466" i="1"/>
  <c r="L466" i="1"/>
  <c r="N466" i="1" s="1"/>
  <c r="U462" i="1"/>
  <c r="V461" i="1"/>
  <c r="V462" i="1" s="1"/>
  <c r="R461" i="1"/>
  <c r="S461" i="1" s="1"/>
  <c r="P461" i="1"/>
  <c r="R460" i="1"/>
  <c r="S460" i="1" s="1"/>
  <c r="P460" i="1"/>
  <c r="R459" i="1"/>
  <c r="S459" i="1" s="1"/>
  <c r="P459" i="1"/>
  <c r="S458" i="1"/>
  <c r="R458" i="1"/>
  <c r="P458" i="1"/>
  <c r="R457" i="1"/>
  <c r="S457" i="1" s="1"/>
  <c r="P457" i="1"/>
  <c r="R456" i="1"/>
  <c r="S456" i="1" s="1"/>
  <c r="P456" i="1"/>
  <c r="R455" i="1"/>
  <c r="S455" i="1" s="1"/>
  <c r="P455" i="1"/>
  <c r="S454" i="1"/>
  <c r="R454" i="1"/>
  <c r="P454" i="1"/>
  <c r="R453" i="1"/>
  <c r="S453" i="1" s="1"/>
  <c r="P453" i="1"/>
  <c r="Q452" i="1"/>
  <c r="N448" i="1"/>
  <c r="O448" i="1" s="1"/>
  <c r="M448" i="1"/>
  <c r="L448" i="1"/>
  <c r="V442" i="1" s="1"/>
  <c r="V443" i="1" s="1"/>
  <c r="U443" i="1"/>
  <c r="S442" i="1"/>
  <c r="R442" i="1"/>
  <c r="P442" i="1"/>
  <c r="S441" i="1"/>
  <c r="R441" i="1"/>
  <c r="P441" i="1"/>
  <c r="S440" i="1"/>
  <c r="R440" i="1"/>
  <c r="P440" i="1"/>
  <c r="R439" i="1"/>
  <c r="S439" i="1" s="1"/>
  <c r="P439" i="1"/>
  <c r="S438" i="1"/>
  <c r="R438" i="1"/>
  <c r="P438" i="1"/>
  <c r="R437" i="1"/>
  <c r="S437" i="1" s="1"/>
  <c r="P437" i="1"/>
  <c r="S436" i="1"/>
  <c r="R436" i="1"/>
  <c r="P436" i="1"/>
  <c r="R435" i="1"/>
  <c r="S435" i="1" s="1"/>
  <c r="P435" i="1"/>
  <c r="S434" i="1"/>
  <c r="P434" i="1"/>
  <c r="Q433" i="1"/>
  <c r="R434" i="1" s="1"/>
  <c r="N429" i="1"/>
  <c r="O429" i="1" s="1"/>
  <c r="M429" i="1"/>
  <c r="L429" i="1"/>
  <c r="S424" i="1"/>
  <c r="R424" i="1"/>
  <c r="P424" i="1"/>
  <c r="R423" i="1"/>
  <c r="S423" i="1" s="1"/>
  <c r="P423" i="1"/>
  <c r="R422" i="1"/>
  <c r="S422" i="1" s="1"/>
  <c r="P422" i="1"/>
  <c r="S421" i="1"/>
  <c r="R421" i="1"/>
  <c r="P421" i="1"/>
  <c r="S420" i="1"/>
  <c r="R420" i="1"/>
  <c r="P420" i="1"/>
  <c r="R419" i="1"/>
  <c r="S419" i="1" s="1"/>
  <c r="P419" i="1"/>
  <c r="R418" i="1"/>
  <c r="S418" i="1" s="1"/>
  <c r="P418" i="1"/>
  <c r="R417" i="1"/>
  <c r="S417" i="1" s="1"/>
  <c r="P417" i="1"/>
  <c r="S416" i="1"/>
  <c r="R416" i="1"/>
  <c r="P416" i="1"/>
  <c r="Q415" i="1"/>
  <c r="O411" i="1"/>
  <c r="M411" i="1"/>
  <c r="L411" i="1"/>
  <c r="N411" i="1" s="1"/>
  <c r="R405" i="1"/>
  <c r="S405" i="1" s="1"/>
  <c r="P405" i="1"/>
  <c r="R404" i="1"/>
  <c r="S404" i="1" s="1"/>
  <c r="P404" i="1"/>
  <c r="S403" i="1"/>
  <c r="R403" i="1"/>
  <c r="P403" i="1"/>
  <c r="R402" i="1"/>
  <c r="S402" i="1" s="1"/>
  <c r="P402" i="1"/>
  <c r="R401" i="1"/>
  <c r="S401" i="1" s="1"/>
  <c r="P401" i="1"/>
  <c r="R400" i="1"/>
  <c r="S400" i="1" s="1"/>
  <c r="P400" i="1"/>
  <c r="S399" i="1"/>
  <c r="R399" i="1"/>
  <c r="P399" i="1"/>
  <c r="R398" i="1"/>
  <c r="S398" i="1" s="1"/>
  <c r="P398" i="1"/>
  <c r="R397" i="1"/>
  <c r="S397" i="1" s="1"/>
  <c r="P397" i="1"/>
  <c r="Q396" i="1"/>
  <c r="N392" i="1"/>
  <c r="M392" i="1"/>
  <c r="O392" i="1" s="1"/>
  <c r="L392" i="1"/>
  <c r="S386" i="1"/>
  <c r="R386" i="1"/>
  <c r="P386" i="1"/>
  <c r="R385" i="1"/>
  <c r="S385" i="1" s="1"/>
  <c r="P385" i="1"/>
  <c r="S384" i="1"/>
  <c r="R384" i="1"/>
  <c r="P384" i="1"/>
  <c r="R383" i="1"/>
  <c r="S383" i="1" s="1"/>
  <c r="P383" i="1"/>
  <c r="S382" i="1"/>
  <c r="R382" i="1"/>
  <c r="P382" i="1"/>
  <c r="R381" i="1"/>
  <c r="S381" i="1" s="1"/>
  <c r="P381" i="1"/>
  <c r="S380" i="1"/>
  <c r="R380" i="1"/>
  <c r="P380" i="1"/>
  <c r="R379" i="1"/>
  <c r="S379" i="1" s="1"/>
  <c r="P379" i="1"/>
  <c r="S378" i="1"/>
  <c r="P378" i="1"/>
  <c r="Q377" i="1"/>
  <c r="R378" i="1" s="1"/>
  <c r="N373" i="1"/>
  <c r="M373" i="1"/>
  <c r="L373" i="1"/>
  <c r="S368" i="1"/>
  <c r="R368" i="1"/>
  <c r="P368" i="1"/>
  <c r="R367" i="1"/>
  <c r="S367" i="1" s="1"/>
  <c r="P367" i="1"/>
  <c r="R366" i="1"/>
  <c r="S366" i="1" s="1"/>
  <c r="P366" i="1"/>
  <c r="S365" i="1"/>
  <c r="R365" i="1"/>
  <c r="P365" i="1"/>
  <c r="S364" i="1"/>
  <c r="R364" i="1"/>
  <c r="P364" i="1"/>
  <c r="R363" i="1"/>
  <c r="S363" i="1" s="1"/>
  <c r="P363" i="1"/>
  <c r="R362" i="1"/>
  <c r="S362" i="1" s="1"/>
  <c r="P362" i="1"/>
  <c r="R361" i="1"/>
  <c r="S361" i="1" s="1"/>
  <c r="P361" i="1"/>
  <c r="S360" i="1"/>
  <c r="R360" i="1"/>
  <c r="P360" i="1"/>
  <c r="Q359" i="1"/>
  <c r="M355" i="1"/>
  <c r="L355" i="1"/>
  <c r="N355" i="1" s="1"/>
  <c r="O355" i="1" s="1"/>
  <c r="R348" i="1"/>
  <c r="S348" i="1" s="1"/>
  <c r="P348" i="1"/>
  <c r="R347" i="1"/>
  <c r="S347" i="1" s="1"/>
  <c r="P347" i="1"/>
  <c r="S346" i="1"/>
  <c r="R346" i="1"/>
  <c r="P346" i="1"/>
  <c r="R345" i="1"/>
  <c r="S345" i="1" s="1"/>
  <c r="P345" i="1"/>
  <c r="R344" i="1"/>
  <c r="S344" i="1" s="1"/>
  <c r="P344" i="1"/>
  <c r="R343" i="1"/>
  <c r="S343" i="1" s="1"/>
  <c r="P343" i="1"/>
  <c r="S342" i="1"/>
  <c r="R342" i="1"/>
  <c r="P342" i="1"/>
  <c r="R341" i="1"/>
  <c r="S341" i="1" s="1"/>
  <c r="AP63" i="1" s="1"/>
  <c r="P341" i="1"/>
  <c r="R340" i="1"/>
  <c r="S340" i="1" s="1"/>
  <c r="P340" i="1"/>
  <c r="Q339" i="1"/>
  <c r="N335" i="1"/>
  <c r="M335" i="1"/>
  <c r="O335" i="1" s="1"/>
  <c r="L335" i="1"/>
  <c r="S330" i="1"/>
  <c r="R330" i="1"/>
  <c r="P330" i="1"/>
  <c r="S329" i="1"/>
  <c r="R329" i="1"/>
  <c r="P329" i="1"/>
  <c r="S328" i="1"/>
  <c r="R328" i="1"/>
  <c r="P328" i="1"/>
  <c r="R327" i="1"/>
  <c r="S327" i="1" s="1"/>
  <c r="P327" i="1"/>
  <c r="S326" i="1"/>
  <c r="R326" i="1"/>
  <c r="P326" i="1"/>
  <c r="S325" i="1"/>
  <c r="R325" i="1"/>
  <c r="P325" i="1"/>
  <c r="S324" i="1"/>
  <c r="R324" i="1"/>
  <c r="P324" i="1"/>
  <c r="R323" i="1"/>
  <c r="S323" i="1" s="1"/>
  <c r="AO63" i="1" s="1"/>
  <c r="P323" i="1"/>
  <c r="S322" i="1"/>
  <c r="P322" i="1"/>
  <c r="Q321" i="1"/>
  <c r="R322" i="1" s="1"/>
  <c r="AO32" i="1" s="1"/>
  <c r="N317" i="1"/>
  <c r="O317" i="1" s="1"/>
  <c r="M317" i="1"/>
  <c r="L317" i="1"/>
  <c r="S311" i="1"/>
  <c r="R311" i="1"/>
  <c r="P311" i="1"/>
  <c r="R310" i="1"/>
  <c r="S310" i="1" s="1"/>
  <c r="P310" i="1"/>
  <c r="R309" i="1"/>
  <c r="S309" i="1" s="1"/>
  <c r="P309" i="1"/>
  <c r="S308" i="1"/>
  <c r="R308" i="1"/>
  <c r="P308" i="1"/>
  <c r="S307" i="1"/>
  <c r="R307" i="1"/>
  <c r="P307" i="1"/>
  <c r="R306" i="1"/>
  <c r="S306" i="1" s="1"/>
  <c r="AN65" i="1" s="1"/>
  <c r="P306" i="1"/>
  <c r="R305" i="1"/>
  <c r="S305" i="1" s="1"/>
  <c r="AN64" i="1" s="1"/>
  <c r="P305" i="1"/>
  <c r="R304" i="1"/>
  <c r="AN33" i="1" s="1"/>
  <c r="P304" i="1"/>
  <c r="S303" i="1"/>
  <c r="R303" i="1"/>
  <c r="P303" i="1"/>
  <c r="Q302" i="1"/>
  <c r="O298" i="1"/>
  <c r="M298" i="1"/>
  <c r="L298" i="1"/>
  <c r="N298" i="1" s="1"/>
  <c r="R292" i="1"/>
  <c r="S292" i="1" s="1"/>
  <c r="P292" i="1"/>
  <c r="R291" i="1"/>
  <c r="S291" i="1" s="1"/>
  <c r="P291" i="1"/>
  <c r="S290" i="1"/>
  <c r="R290" i="1"/>
  <c r="P290" i="1"/>
  <c r="R289" i="1"/>
  <c r="S289" i="1" s="1"/>
  <c r="P289" i="1"/>
  <c r="R288" i="1"/>
  <c r="P288" i="1"/>
  <c r="AM10" i="1" s="1"/>
  <c r="R287" i="1"/>
  <c r="S287" i="1" s="1"/>
  <c r="AM65" i="1" s="1"/>
  <c r="P287" i="1"/>
  <c r="S286" i="1"/>
  <c r="AM64" i="1" s="1"/>
  <c r="R286" i="1"/>
  <c r="P286" i="1"/>
  <c r="AM8" i="1" s="1"/>
  <c r="R285" i="1"/>
  <c r="S285" i="1" s="1"/>
  <c r="AM63" i="1" s="1"/>
  <c r="P285" i="1"/>
  <c r="R284" i="1"/>
  <c r="P284" i="1"/>
  <c r="Q283" i="1"/>
  <c r="N279" i="1"/>
  <c r="M279" i="1"/>
  <c r="O279" i="1" s="1"/>
  <c r="L279" i="1"/>
  <c r="S270" i="1"/>
  <c r="R270" i="1"/>
  <c r="P270" i="1"/>
  <c r="R269" i="1"/>
  <c r="S269" i="1" s="1"/>
  <c r="P269" i="1"/>
  <c r="S268" i="1"/>
  <c r="R268" i="1"/>
  <c r="P268" i="1"/>
  <c r="R267" i="1"/>
  <c r="S267" i="1" s="1"/>
  <c r="AL67" i="1" s="1"/>
  <c r="P267" i="1"/>
  <c r="S266" i="1"/>
  <c r="AL66" i="1" s="1"/>
  <c r="R266" i="1"/>
  <c r="P266" i="1"/>
  <c r="R265" i="1"/>
  <c r="S265" i="1" s="1"/>
  <c r="AL65" i="1" s="1"/>
  <c r="P265" i="1"/>
  <c r="S264" i="1"/>
  <c r="AL64" i="1" s="1"/>
  <c r="R264" i="1"/>
  <c r="P264" i="1"/>
  <c r="R263" i="1"/>
  <c r="S263" i="1" s="1"/>
  <c r="AL63" i="1" s="1"/>
  <c r="P263" i="1"/>
  <c r="S262" i="1"/>
  <c r="P262" i="1"/>
  <c r="Q261" i="1"/>
  <c r="R262" i="1" s="1"/>
  <c r="AL32" i="1" s="1"/>
  <c r="N257" i="1"/>
  <c r="M257" i="1"/>
  <c r="U16" i="1" s="1"/>
  <c r="L257" i="1"/>
  <c r="S248" i="1"/>
  <c r="R248" i="1"/>
  <c r="P248" i="1"/>
  <c r="R247" i="1"/>
  <c r="S247" i="1" s="1"/>
  <c r="P247" i="1"/>
  <c r="R246" i="1"/>
  <c r="S246" i="1" s="1"/>
  <c r="AK68" i="1" s="1"/>
  <c r="P246" i="1"/>
  <c r="S245" i="1"/>
  <c r="AK67" i="1" s="1"/>
  <c r="R245" i="1"/>
  <c r="AK37" i="1" s="1"/>
  <c r="P245" i="1"/>
  <c r="S244" i="1"/>
  <c r="R244" i="1"/>
  <c r="P244" i="1"/>
  <c r="R243" i="1"/>
  <c r="S243" i="1" s="1"/>
  <c r="AK65" i="1" s="1"/>
  <c r="P243" i="1"/>
  <c r="R242" i="1"/>
  <c r="S242" i="1" s="1"/>
  <c r="P242" i="1"/>
  <c r="R241" i="1"/>
  <c r="S241" i="1" s="1"/>
  <c r="AK63" i="1" s="1"/>
  <c r="P241" i="1"/>
  <c r="S240" i="1"/>
  <c r="R240" i="1"/>
  <c r="P240" i="1"/>
  <c r="Q239" i="1"/>
  <c r="H233" i="1"/>
  <c r="M231" i="1"/>
  <c r="L231" i="1"/>
  <c r="N231" i="1" s="1"/>
  <c r="R225" i="1"/>
  <c r="S225" i="1" s="1"/>
  <c r="P225" i="1"/>
  <c r="S224" i="1"/>
  <c r="AJ69" i="1" s="1"/>
  <c r="R224" i="1"/>
  <c r="P224" i="1"/>
  <c r="R223" i="1"/>
  <c r="P223" i="1"/>
  <c r="R222" i="1"/>
  <c r="S222" i="1" s="1"/>
  <c r="AJ67" i="1" s="1"/>
  <c r="P222" i="1"/>
  <c r="S221" i="1"/>
  <c r="AJ66" i="1" s="1"/>
  <c r="R221" i="1"/>
  <c r="AJ36" i="1" s="1"/>
  <c r="P221" i="1"/>
  <c r="S220" i="1"/>
  <c r="R220" i="1"/>
  <c r="P220" i="1"/>
  <c r="R219" i="1"/>
  <c r="P219" i="1"/>
  <c r="R218" i="1"/>
  <c r="S218" i="1" s="1"/>
  <c r="AJ63" i="1" s="1"/>
  <c r="P218" i="1"/>
  <c r="R217" i="1"/>
  <c r="AJ32" i="1" s="1"/>
  <c r="P217" i="1"/>
  <c r="Q216" i="1"/>
  <c r="AJ87" i="1" s="1"/>
  <c r="H210" i="1"/>
  <c r="M208" i="1"/>
  <c r="U14" i="1" s="1"/>
  <c r="L208" i="1"/>
  <c r="N208" i="1" s="1"/>
  <c r="R200" i="1"/>
  <c r="S200" i="1" s="1"/>
  <c r="P200" i="1"/>
  <c r="R199" i="1"/>
  <c r="AI39" i="1" s="1"/>
  <c r="P199" i="1"/>
  <c r="S198" i="1"/>
  <c r="R198" i="1"/>
  <c r="P198" i="1"/>
  <c r="R197" i="1"/>
  <c r="P197" i="1"/>
  <c r="R196" i="1"/>
  <c r="S196" i="1" s="1"/>
  <c r="AI66" i="1" s="1"/>
  <c r="P196" i="1"/>
  <c r="R195" i="1"/>
  <c r="AI35" i="1" s="1"/>
  <c r="P195" i="1"/>
  <c r="S194" i="1"/>
  <c r="AI64" i="1" s="1"/>
  <c r="R194" i="1"/>
  <c r="P194" i="1"/>
  <c r="R193" i="1"/>
  <c r="S193" i="1" s="1"/>
  <c r="P193" i="1"/>
  <c r="P192" i="1"/>
  <c r="Q191" i="1"/>
  <c r="H186" i="1"/>
  <c r="M184" i="1"/>
  <c r="L184" i="1"/>
  <c r="N184" i="1" s="1"/>
  <c r="O184" i="1" s="1"/>
  <c r="U96" i="1" s="1"/>
  <c r="R178" i="1"/>
  <c r="S178" i="1" s="1"/>
  <c r="R177" i="1"/>
  <c r="S177" i="1" s="1"/>
  <c r="P177" i="1"/>
  <c r="R176" i="1"/>
  <c r="P176" i="1"/>
  <c r="AH13" i="1" s="1"/>
  <c r="R175" i="1"/>
  <c r="S175" i="1" s="1"/>
  <c r="AH68" i="1" s="1"/>
  <c r="P175" i="1"/>
  <c r="S174" i="1"/>
  <c r="R174" i="1"/>
  <c r="P174" i="1"/>
  <c r="AH11" i="1" s="1"/>
  <c r="R173" i="1"/>
  <c r="S173" i="1" s="1"/>
  <c r="AH66" i="1" s="1"/>
  <c r="P173" i="1"/>
  <c r="R172" i="1"/>
  <c r="S172" i="1" s="1"/>
  <c r="AH65" i="1" s="1"/>
  <c r="P172" i="1"/>
  <c r="R171" i="1"/>
  <c r="S171" i="1" s="1"/>
  <c r="P171" i="1"/>
  <c r="S170" i="1"/>
  <c r="R170" i="1"/>
  <c r="P170" i="1"/>
  <c r="P169" i="1"/>
  <c r="Q168" i="1"/>
  <c r="R169" i="1" s="1"/>
  <c r="S169" i="1" s="1"/>
  <c r="AH62" i="1" s="1"/>
  <c r="H162" i="1"/>
  <c r="S161" i="1"/>
  <c r="R161" i="1"/>
  <c r="Q161" i="1"/>
  <c r="H161" i="1"/>
  <c r="L159" i="1"/>
  <c r="N157" i="1"/>
  <c r="M157" i="1"/>
  <c r="L157" i="1"/>
  <c r="R150" i="1"/>
  <c r="S150" i="1" s="1"/>
  <c r="AG69" i="1" s="1"/>
  <c r="P150" i="1"/>
  <c r="AG13" i="1" s="1"/>
  <c r="S149" i="1"/>
  <c r="AG68" i="1" s="1"/>
  <c r="R149" i="1"/>
  <c r="P149" i="1"/>
  <c r="S148" i="1"/>
  <c r="AG67" i="1" s="1"/>
  <c r="R148" i="1"/>
  <c r="P148" i="1"/>
  <c r="S147" i="1"/>
  <c r="AG66" i="1" s="1"/>
  <c r="R147" i="1"/>
  <c r="P147" i="1"/>
  <c r="R146" i="1"/>
  <c r="S146" i="1" s="1"/>
  <c r="AG65" i="1" s="1"/>
  <c r="P146" i="1"/>
  <c r="S145" i="1"/>
  <c r="AG64" i="1" s="1"/>
  <c r="R145" i="1"/>
  <c r="P145" i="1"/>
  <c r="S144" i="1"/>
  <c r="AG63" i="1" s="1"/>
  <c r="R144" i="1"/>
  <c r="P144" i="1"/>
  <c r="P143" i="1"/>
  <c r="Q142" i="1"/>
  <c r="R143" i="1" s="1"/>
  <c r="AG32" i="1" s="1"/>
  <c r="L134" i="1"/>
  <c r="H136" i="1" s="1"/>
  <c r="M132" i="1"/>
  <c r="L132" i="1"/>
  <c r="N132" i="1" s="1"/>
  <c r="O132" i="1" s="1"/>
  <c r="U94" i="1" s="1"/>
  <c r="R125" i="1"/>
  <c r="S125" i="1" s="1"/>
  <c r="P125" i="1"/>
  <c r="R124" i="1"/>
  <c r="S124" i="1" s="1"/>
  <c r="AF69" i="1" s="1"/>
  <c r="P124" i="1"/>
  <c r="S123" i="1"/>
  <c r="AF68" i="1" s="1"/>
  <c r="R123" i="1"/>
  <c r="P123" i="1"/>
  <c r="R122" i="1"/>
  <c r="AF37" i="1" s="1"/>
  <c r="P122" i="1"/>
  <c r="R121" i="1"/>
  <c r="S121" i="1" s="1"/>
  <c r="AF66" i="1" s="1"/>
  <c r="P121" i="1"/>
  <c r="R120" i="1"/>
  <c r="S120" i="1" s="1"/>
  <c r="AF65" i="1" s="1"/>
  <c r="P120" i="1"/>
  <c r="S119" i="1"/>
  <c r="AF64" i="1" s="1"/>
  <c r="R119" i="1"/>
  <c r="AF34" i="1" s="1"/>
  <c r="P119" i="1"/>
  <c r="R118" i="1"/>
  <c r="S118" i="1" s="1"/>
  <c r="AF63" i="1" s="1"/>
  <c r="P118" i="1"/>
  <c r="R117" i="1"/>
  <c r="S117" i="1" s="1"/>
  <c r="AF62" i="1" s="1"/>
  <c r="P117" i="1"/>
  <c r="Q116" i="1"/>
  <c r="N106" i="1"/>
  <c r="U44" i="1" s="1"/>
  <c r="M106" i="1"/>
  <c r="L106" i="1"/>
  <c r="H111" i="1" s="1"/>
  <c r="S100" i="1"/>
  <c r="R100" i="1"/>
  <c r="S99" i="1"/>
  <c r="R99" i="1"/>
  <c r="P99" i="1"/>
  <c r="R98" i="1"/>
  <c r="S98" i="1" s="1"/>
  <c r="P98" i="1"/>
  <c r="R97" i="1"/>
  <c r="S97" i="1" s="1"/>
  <c r="AE68" i="1" s="1"/>
  <c r="P97" i="1"/>
  <c r="S96" i="1"/>
  <c r="AE67" i="1" s="1"/>
  <c r="R96" i="1"/>
  <c r="P96" i="1"/>
  <c r="R95" i="1"/>
  <c r="P95" i="1"/>
  <c r="R94" i="1"/>
  <c r="S94" i="1" s="1"/>
  <c r="AE65" i="1" s="1"/>
  <c r="P94" i="1"/>
  <c r="S93" i="1"/>
  <c r="AE64" i="1" s="1"/>
  <c r="R93" i="1"/>
  <c r="P93" i="1"/>
  <c r="R92" i="1"/>
  <c r="P92" i="1"/>
  <c r="P91" i="1"/>
  <c r="Q90" i="1"/>
  <c r="R91" i="1" s="1"/>
  <c r="S91" i="1" s="1"/>
  <c r="AE62" i="1" s="1"/>
  <c r="BA87" i="1"/>
  <c r="AZ87" i="1"/>
  <c r="AY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H87" i="1"/>
  <c r="AG87" i="1"/>
  <c r="AF87" i="1"/>
  <c r="H83" i="1"/>
  <c r="O80" i="1"/>
  <c r="U92" i="1" s="1"/>
  <c r="M80" i="1"/>
  <c r="L80" i="1"/>
  <c r="N80" i="1" s="1"/>
  <c r="S73" i="1"/>
  <c r="R73" i="1"/>
  <c r="S72" i="1"/>
  <c r="R72" i="1"/>
  <c r="R71" i="1"/>
  <c r="S71" i="1" s="1"/>
  <c r="R70" i="1"/>
  <c r="S70" i="1" s="1"/>
  <c r="AD69" i="1" s="1"/>
  <c r="P70" i="1"/>
  <c r="AE69" i="1"/>
  <c r="R69" i="1"/>
  <c r="P69" i="1"/>
  <c r="AI68" i="1"/>
  <c r="R68" i="1"/>
  <c r="S68" i="1" s="1"/>
  <c r="AD67" i="1" s="1"/>
  <c r="P68" i="1"/>
  <c r="AH67" i="1"/>
  <c r="AC67" i="1"/>
  <c r="R67" i="1"/>
  <c r="S67" i="1" s="1"/>
  <c r="AD66" i="1" s="1"/>
  <c r="P67" i="1"/>
  <c r="AK66" i="1"/>
  <c r="S66" i="1"/>
  <c r="AD65" i="1" s="1"/>
  <c r="R66" i="1"/>
  <c r="P66" i="1"/>
  <c r="AJ65" i="1"/>
  <c r="AC65" i="1"/>
  <c r="R65" i="1"/>
  <c r="S65" i="1" s="1"/>
  <c r="AD64" i="1" s="1"/>
  <c r="P65" i="1"/>
  <c r="AO64" i="1"/>
  <c r="AK64" i="1"/>
  <c r="AH64" i="1"/>
  <c r="AC64" i="1"/>
  <c r="R64" i="1"/>
  <c r="P64" i="1"/>
  <c r="AI63" i="1"/>
  <c r="AH63" i="1"/>
  <c r="AB63" i="1"/>
  <c r="P63" i="1"/>
  <c r="AQ62" i="1"/>
  <c r="AP62" i="1"/>
  <c r="AO62" i="1"/>
  <c r="AN62" i="1"/>
  <c r="AL62" i="1"/>
  <c r="AK62" i="1"/>
  <c r="Q62" i="1"/>
  <c r="H57" i="1"/>
  <c r="H54" i="1"/>
  <c r="M51" i="1"/>
  <c r="L51" i="1"/>
  <c r="N51" i="1" s="1"/>
  <c r="U42" i="1" s="1"/>
  <c r="U47" i="1"/>
  <c r="S44" i="1"/>
  <c r="R44" i="1"/>
  <c r="U43" i="1"/>
  <c r="R43" i="1"/>
  <c r="S43" i="1" s="1"/>
  <c r="R42" i="1"/>
  <c r="S42" i="1" s="1"/>
  <c r="R41" i="1"/>
  <c r="S41" i="1" s="1"/>
  <c r="S40" i="1"/>
  <c r="AC69" i="1" s="1"/>
  <c r="R40" i="1"/>
  <c r="AC39" i="1" s="1"/>
  <c r="P40" i="1"/>
  <c r="AJ39" i="1"/>
  <c r="AG39" i="1"/>
  <c r="AF39" i="1"/>
  <c r="AD39" i="1"/>
  <c r="R39" i="1"/>
  <c r="S39" i="1" s="1"/>
  <c r="AC68" i="1" s="1"/>
  <c r="P39" i="1"/>
  <c r="AK38" i="1"/>
  <c r="AI38" i="1"/>
  <c r="AG38" i="1"/>
  <c r="AF38" i="1"/>
  <c r="AE38" i="1"/>
  <c r="AC38" i="1"/>
  <c r="S38" i="1"/>
  <c r="R38" i="1"/>
  <c r="P38" i="1"/>
  <c r="AL37" i="1"/>
  <c r="AJ37" i="1"/>
  <c r="AH37" i="1"/>
  <c r="AG37" i="1"/>
  <c r="AE37" i="1"/>
  <c r="AC37" i="1"/>
  <c r="S37" i="1"/>
  <c r="AC66" i="1" s="1"/>
  <c r="R37" i="1"/>
  <c r="P37" i="1"/>
  <c r="AL36" i="1"/>
  <c r="AK36" i="1"/>
  <c r="AI36" i="1"/>
  <c r="AH36" i="1"/>
  <c r="AG36" i="1"/>
  <c r="AF36" i="1"/>
  <c r="AD36" i="1"/>
  <c r="AC36" i="1"/>
  <c r="S36" i="1"/>
  <c r="R36" i="1"/>
  <c r="P36" i="1"/>
  <c r="AN35" i="1"/>
  <c r="AM35" i="1"/>
  <c r="AL35" i="1"/>
  <c r="AK35" i="1"/>
  <c r="AJ35" i="1"/>
  <c r="AG35" i="1"/>
  <c r="AF35" i="1"/>
  <c r="AD35" i="1"/>
  <c r="AC35" i="1"/>
  <c r="AB35" i="1"/>
  <c r="R35" i="1"/>
  <c r="S35" i="1" s="1"/>
  <c r="P35" i="1"/>
  <c r="AO34" i="1"/>
  <c r="AN34" i="1"/>
  <c r="AM34" i="1"/>
  <c r="AL34" i="1"/>
  <c r="AK34" i="1"/>
  <c r="AI34" i="1"/>
  <c r="AH34" i="1"/>
  <c r="AG34" i="1"/>
  <c r="AE34" i="1"/>
  <c r="AD34" i="1"/>
  <c r="AC34" i="1"/>
  <c r="S34" i="1"/>
  <c r="AC63" i="1" s="1"/>
  <c r="R34" i="1"/>
  <c r="P34" i="1"/>
  <c r="AP33" i="1"/>
  <c r="AO33" i="1"/>
  <c r="AM33" i="1"/>
  <c r="AL33" i="1"/>
  <c r="AK33" i="1"/>
  <c r="AJ33" i="1"/>
  <c r="AH33" i="1"/>
  <c r="AG33" i="1"/>
  <c r="AC33" i="1"/>
  <c r="AB33" i="1"/>
  <c r="P33" i="1"/>
  <c r="AQ32" i="1"/>
  <c r="AP32" i="1"/>
  <c r="AN32" i="1"/>
  <c r="AK32" i="1"/>
  <c r="AH32" i="1"/>
  <c r="AF32" i="1"/>
  <c r="Q32" i="1"/>
  <c r="R33" i="1" s="1"/>
  <c r="AC32" i="1" s="1"/>
  <c r="H27" i="1"/>
  <c r="H25" i="1"/>
  <c r="N21" i="1"/>
  <c r="O21" i="1" s="1"/>
  <c r="U90" i="1" s="1"/>
  <c r="M21" i="1"/>
  <c r="L21" i="1"/>
  <c r="S18" i="1"/>
  <c r="R18" i="1"/>
  <c r="S17" i="1"/>
  <c r="R17" i="1"/>
  <c r="R16" i="1"/>
  <c r="S16" i="1" s="1"/>
  <c r="U15" i="1"/>
  <c r="R15" i="1"/>
  <c r="S15" i="1" s="1"/>
  <c r="R14" i="1"/>
  <c r="S14" i="1" s="1"/>
  <c r="AK13" i="1"/>
  <c r="AJ13" i="1"/>
  <c r="AI13" i="1"/>
  <c r="AF13" i="1"/>
  <c r="AE13" i="1"/>
  <c r="AC13" i="1"/>
  <c r="AB13" i="1"/>
  <c r="U13" i="1"/>
  <c r="R13" i="1"/>
  <c r="S13" i="1" s="1"/>
  <c r="AB69" i="1" s="1"/>
  <c r="P13" i="1"/>
  <c r="AK12" i="1"/>
  <c r="AJ12" i="1"/>
  <c r="AI12" i="1"/>
  <c r="AH12" i="1"/>
  <c r="AG12" i="1"/>
  <c r="AF12" i="1"/>
  <c r="AE12" i="1"/>
  <c r="AD12" i="1"/>
  <c r="AC12" i="1"/>
  <c r="AB12" i="1"/>
  <c r="U12" i="1"/>
  <c r="R12" i="1"/>
  <c r="S12" i="1" s="1"/>
  <c r="AB68" i="1" s="1"/>
  <c r="P12" i="1"/>
  <c r="AL11" i="1"/>
  <c r="AK11" i="1"/>
  <c r="AJ11" i="1"/>
  <c r="AI11" i="1"/>
  <c r="AG11" i="1"/>
  <c r="AF11" i="1"/>
  <c r="AE11" i="1"/>
  <c r="AD11" i="1"/>
  <c r="AC11" i="1"/>
  <c r="AB11" i="1"/>
  <c r="U11" i="1"/>
  <c r="S11" i="1"/>
  <c r="AB67" i="1" s="1"/>
  <c r="R11" i="1"/>
  <c r="AB37" i="1" s="1"/>
  <c r="P11" i="1"/>
  <c r="AL10" i="1"/>
  <c r="AK10" i="1"/>
  <c r="AJ10" i="1"/>
  <c r="AI10" i="1"/>
  <c r="AH10" i="1"/>
  <c r="AG10" i="1"/>
  <c r="AF10" i="1"/>
  <c r="AE10" i="1"/>
  <c r="AD10" i="1"/>
  <c r="AC10" i="1"/>
  <c r="AB10" i="1"/>
  <c r="U10" i="1"/>
  <c r="R10" i="1"/>
  <c r="P10" i="1"/>
  <c r="AN9" i="1"/>
  <c r="AM9" i="1"/>
  <c r="AL9" i="1"/>
  <c r="AK9" i="1"/>
  <c r="AJ9" i="1"/>
  <c r="AI9" i="1"/>
  <c r="AH9" i="1"/>
  <c r="AG9" i="1"/>
  <c r="AF9" i="1"/>
  <c r="AE9" i="1"/>
  <c r="AD9" i="1"/>
  <c r="AC9" i="1"/>
  <c r="AB9" i="1"/>
  <c r="U9" i="1"/>
  <c r="S9" i="1"/>
  <c r="AB65" i="1" s="1"/>
  <c r="R9" i="1"/>
  <c r="P9" i="1"/>
  <c r="AO8" i="1"/>
  <c r="AN8" i="1"/>
  <c r="AL8" i="1"/>
  <c r="AK8" i="1"/>
  <c r="AJ8" i="1"/>
  <c r="AI8" i="1"/>
  <c r="AH8" i="1"/>
  <c r="AG8" i="1"/>
  <c r="AF8" i="1"/>
  <c r="AE8" i="1"/>
  <c r="AD8" i="1"/>
  <c r="AC8" i="1"/>
  <c r="AB8" i="1"/>
  <c r="W8" i="1"/>
  <c r="U8" i="1"/>
  <c r="S8" i="1"/>
  <c r="AB64" i="1" s="1"/>
  <c r="R8" i="1"/>
  <c r="AB34" i="1" s="1"/>
  <c r="P8" i="1"/>
  <c r="AP7" i="1"/>
  <c r="AO7" i="1"/>
  <c r="AN7" i="1"/>
  <c r="AM7" i="1"/>
  <c r="AL7" i="1"/>
  <c r="AK7" i="1"/>
  <c r="AJ7" i="1"/>
  <c r="AI7" i="1"/>
  <c r="AH7" i="1"/>
  <c r="AG7" i="1"/>
  <c r="AF7" i="1"/>
  <c r="AE7" i="1"/>
  <c r="AD7" i="1"/>
  <c r="AC7" i="1"/>
  <c r="AB7" i="1"/>
  <c r="W7" i="1"/>
  <c r="W9" i="1" s="1"/>
  <c r="U7" i="1"/>
  <c r="R7" i="1"/>
  <c r="S7" i="1" s="1"/>
  <c r="P7" i="1"/>
  <c r="AQ6" i="1"/>
  <c r="AP6" i="1"/>
  <c r="AO6" i="1"/>
  <c r="AN6" i="1"/>
  <c r="AM6" i="1"/>
  <c r="AL6" i="1"/>
  <c r="AK6" i="1"/>
  <c r="AJ6" i="1"/>
  <c r="AI6" i="1"/>
  <c r="AH6" i="1"/>
  <c r="AG6" i="1"/>
  <c r="AF6" i="1"/>
  <c r="AE6" i="1"/>
  <c r="AD6" i="1"/>
  <c r="AC6" i="1"/>
  <c r="AB6" i="1"/>
  <c r="R6" i="1"/>
  <c r="S6" i="1" s="1"/>
  <c r="AB62" i="1" s="1"/>
  <c r="P6" i="1"/>
  <c r="Q5" i="1"/>
  <c r="AB87" i="1" s="1"/>
  <c r="N802" i="5" l="1"/>
  <c r="N460" i="9"/>
  <c r="M737" i="4"/>
  <c r="N737" i="4" s="1"/>
  <c r="Q734" i="4"/>
  <c r="Q735" i="4" s="1"/>
  <c r="L161" i="13"/>
  <c r="M161" i="13" s="1"/>
  <c r="N90" i="8"/>
  <c r="P6" i="13"/>
  <c r="Q6" i="13" s="1"/>
  <c r="P98" i="13"/>
  <c r="Q98" i="13" s="1"/>
  <c r="R146" i="13"/>
  <c r="P75" i="13"/>
  <c r="Q75" i="13" s="1"/>
  <c r="P29" i="13"/>
  <c r="Q29" i="13" s="1"/>
  <c r="V671" i="5"/>
  <c r="U672" i="4"/>
  <c r="W912" i="1"/>
  <c r="N46" i="8"/>
  <c r="N758" i="5"/>
  <c r="N932" i="1"/>
  <c r="O932" i="1" s="1"/>
  <c r="R906" i="1"/>
  <c r="R907" i="1" s="1"/>
  <c r="R136" i="6"/>
  <c r="AB117" i="6" s="1"/>
  <c r="AB40" i="6"/>
  <c r="AB32" i="1"/>
  <c r="U41" i="1"/>
  <c r="O51" i="1"/>
  <c r="U91" i="1" s="1"/>
  <c r="S64" i="1"/>
  <c r="AD63" i="1" s="1"/>
  <c r="AD33" i="1"/>
  <c r="O106" i="1"/>
  <c r="U93" i="1" s="1"/>
  <c r="S304" i="1"/>
  <c r="AN63" i="1" s="1"/>
  <c r="O886" i="1"/>
  <c r="AF31" i="2"/>
  <c r="Q100" i="2"/>
  <c r="AF63" i="2" s="1"/>
  <c r="P557" i="2"/>
  <c r="Q557" i="2" s="1"/>
  <c r="R558" i="2"/>
  <c r="S33" i="1"/>
  <c r="AC62" i="1" s="1"/>
  <c r="E40" i="2"/>
  <c r="L39" i="2"/>
  <c r="AE87" i="1"/>
  <c r="AE33" i="1"/>
  <c r="S92" i="1"/>
  <c r="AE63" i="1" s="1"/>
  <c r="S217" i="1"/>
  <c r="AJ62" i="1" s="1"/>
  <c r="P46" i="2"/>
  <c r="AC83" i="2"/>
  <c r="AE32" i="1"/>
  <c r="AB39" i="1"/>
  <c r="R630" i="1"/>
  <c r="R631" i="1" s="1"/>
  <c r="N633" i="1"/>
  <c r="O633" i="1" s="1"/>
  <c r="AB35" i="2"/>
  <c r="Q32" i="2"/>
  <c r="AB67" i="2" s="1"/>
  <c r="U46" i="1"/>
  <c r="O157" i="1"/>
  <c r="U95" i="1" s="1"/>
  <c r="AD87" i="1"/>
  <c r="R63" i="1"/>
  <c r="S223" i="1"/>
  <c r="AJ68" i="1" s="1"/>
  <c r="AJ38" i="1"/>
  <c r="U51" i="1"/>
  <c r="O257" i="1"/>
  <c r="U99" i="1" s="1"/>
  <c r="O373" i="1"/>
  <c r="T917" i="1"/>
  <c r="R916" i="1"/>
  <c r="S916" i="1" s="1"/>
  <c r="AI83" i="2"/>
  <c r="P157" i="2"/>
  <c r="Q157" i="2" s="1"/>
  <c r="AH45" i="4"/>
  <c r="R165" i="4"/>
  <c r="AH114" i="4" s="1"/>
  <c r="AD38" i="1"/>
  <c r="S69" i="1"/>
  <c r="AD68" i="1" s="1"/>
  <c r="AH39" i="1"/>
  <c r="S176" i="1"/>
  <c r="AH69" i="1" s="1"/>
  <c r="AB36" i="1"/>
  <c r="S10" i="1"/>
  <c r="AB66" i="1" s="1"/>
  <c r="AI33" i="1"/>
  <c r="AB38" i="1"/>
  <c r="AE39" i="1"/>
  <c r="S143" i="1"/>
  <c r="AG62" i="1" s="1"/>
  <c r="S199" i="1"/>
  <c r="AI69" i="1" s="1"/>
  <c r="T779" i="1"/>
  <c r="R778" i="1"/>
  <c r="S778" i="1" s="1"/>
  <c r="T871" i="1"/>
  <c r="AC37" i="2"/>
  <c r="Q52" i="2"/>
  <c r="AC69" i="2" s="1"/>
  <c r="AJ32" i="2"/>
  <c r="Q176" i="2"/>
  <c r="AJ64" i="2" s="1"/>
  <c r="AM36" i="1"/>
  <c r="S288" i="1"/>
  <c r="AM66" i="1" s="1"/>
  <c r="AX87" i="1"/>
  <c r="T802" i="1"/>
  <c r="R801" i="1"/>
  <c r="S801" i="1" s="1"/>
  <c r="S195" i="1"/>
  <c r="AI65" i="1" s="1"/>
  <c r="AD37" i="1"/>
  <c r="U45" i="1"/>
  <c r="O208" i="1"/>
  <c r="U97" i="1" s="1"/>
  <c r="AH34" i="2"/>
  <c r="Q121" i="2"/>
  <c r="AH66" i="2" s="1"/>
  <c r="Q136" i="2"/>
  <c r="AI63" i="2" s="1"/>
  <c r="AI31" i="2"/>
  <c r="N43" i="4"/>
  <c r="T50" i="4" s="1"/>
  <c r="T31" i="4"/>
  <c r="R49" i="4"/>
  <c r="AB45" i="4"/>
  <c r="AB114" i="4" s="1"/>
  <c r="S219" i="1"/>
  <c r="AJ64" i="1" s="1"/>
  <c r="AJ34" i="1"/>
  <c r="N1130" i="1"/>
  <c r="R1127" i="1"/>
  <c r="R1128" i="1" s="1"/>
  <c r="AE36" i="1"/>
  <c r="S95" i="1"/>
  <c r="AE66" i="1" s="1"/>
  <c r="AM32" i="1"/>
  <c r="S284" i="1"/>
  <c r="AM62" i="1" s="1"/>
  <c r="AH35" i="1"/>
  <c r="U48" i="1"/>
  <c r="AI87" i="1"/>
  <c r="R192" i="1"/>
  <c r="T825" i="1"/>
  <c r="R824" i="1"/>
  <c r="S824" i="1" s="1"/>
  <c r="P123" i="3"/>
  <c r="Q123" i="3" s="1"/>
  <c r="S124" i="3"/>
  <c r="S197" i="1"/>
  <c r="AI67" i="1" s="1"/>
  <c r="AI37" i="1"/>
  <c r="O231" i="1"/>
  <c r="U98" i="1" s="1"/>
  <c r="U49" i="1"/>
  <c r="Q6" i="2"/>
  <c r="AA63" i="2" s="1"/>
  <c r="AA31" i="2"/>
  <c r="AC34" i="2"/>
  <c r="Q49" i="2"/>
  <c r="AC66" i="2" s="1"/>
  <c r="H84" i="1"/>
  <c r="H110" i="1"/>
  <c r="H137" i="1"/>
  <c r="AE33" i="2"/>
  <c r="P80" i="2"/>
  <c r="AB83" i="2"/>
  <c r="R374" i="2"/>
  <c r="M93" i="3"/>
  <c r="AE35" i="1"/>
  <c r="AH38" i="1"/>
  <c r="T618" i="1"/>
  <c r="AJ31" i="2"/>
  <c r="AF33" i="2"/>
  <c r="AD45" i="4"/>
  <c r="R88" i="4"/>
  <c r="AD114" i="4" s="1"/>
  <c r="Q368" i="4"/>
  <c r="Q369" i="4" s="1"/>
  <c r="M371" i="4"/>
  <c r="N371" i="4" s="1"/>
  <c r="AC87" i="1"/>
  <c r="AB88" i="1" s="1"/>
  <c r="T848" i="1"/>
  <c r="N863" i="1"/>
  <c r="O863" i="1" s="1"/>
  <c r="AH33" i="2"/>
  <c r="P64" i="2"/>
  <c r="Q139" i="2"/>
  <c r="AI66" i="2" s="1"/>
  <c r="AF33" i="1"/>
  <c r="V479" i="1"/>
  <c r="V480" i="1" s="1"/>
  <c r="R768" i="1"/>
  <c r="R769" i="1" s="1"/>
  <c r="R791" i="1"/>
  <c r="R792" i="1" s="1"/>
  <c r="R814" i="1"/>
  <c r="R815" i="1" s="1"/>
  <c r="Q31" i="2"/>
  <c r="AB66" i="2" s="1"/>
  <c r="T346" i="2"/>
  <c r="T347" i="2" s="1"/>
  <c r="P29" i="3"/>
  <c r="Q29" i="3" s="1"/>
  <c r="S30" i="3"/>
  <c r="P169" i="3"/>
  <c r="Q169" i="3" s="1"/>
  <c r="S170" i="3"/>
  <c r="AF45" i="4"/>
  <c r="R128" i="4"/>
  <c r="AF114" i="4" s="1"/>
  <c r="M555" i="4"/>
  <c r="N555" i="4" s="1"/>
  <c r="Q552" i="4"/>
  <c r="Q553" i="4" s="1"/>
  <c r="AS83" i="2"/>
  <c r="M187" i="2"/>
  <c r="M351" i="2"/>
  <c r="P432" i="2"/>
  <c r="P433" i="2" s="1"/>
  <c r="M70" i="3"/>
  <c r="T314" i="2"/>
  <c r="T315" i="2" s="1"/>
  <c r="R6" i="4"/>
  <c r="Z114" i="4" s="1"/>
  <c r="Z45" i="4"/>
  <c r="AG45" i="4"/>
  <c r="R147" i="4"/>
  <c r="AG114" i="4" s="1"/>
  <c r="AA32" i="2"/>
  <c r="AC35" i="2"/>
  <c r="P77" i="3"/>
  <c r="Q77" i="3" s="1"/>
  <c r="S78" i="3"/>
  <c r="S122" i="1"/>
  <c r="AF67" i="1" s="1"/>
  <c r="AA33" i="2"/>
  <c r="AA34" i="2"/>
  <c r="P511" i="2"/>
  <c r="Q511" i="2" s="1"/>
  <c r="R512" i="2"/>
  <c r="M550" i="2"/>
  <c r="M116" i="3"/>
  <c r="N83" i="4"/>
  <c r="T52" i="4" s="1"/>
  <c r="T33" i="4"/>
  <c r="AD49" i="4"/>
  <c r="R92" i="4"/>
  <c r="AD126" i="4" s="1"/>
  <c r="M481" i="2"/>
  <c r="H23" i="4"/>
  <c r="M20" i="4"/>
  <c r="T32" i="4"/>
  <c r="N63" i="4"/>
  <c r="T51" i="4" s="1"/>
  <c r="AK148" i="4"/>
  <c r="Q216" i="4"/>
  <c r="R216" i="4" s="1"/>
  <c r="Z49" i="4"/>
  <c r="M265" i="4"/>
  <c r="N265" i="4" s="1"/>
  <c r="Q287" i="4"/>
  <c r="R287" i="4" s="1"/>
  <c r="M317" i="4"/>
  <c r="N317" i="4" s="1"/>
  <c r="Q338" i="4"/>
  <c r="R338" i="4" s="1"/>
  <c r="V54" i="5"/>
  <c r="R29" i="5"/>
  <c r="V126" i="5" s="1"/>
  <c r="Y133" i="5"/>
  <c r="P501" i="2"/>
  <c r="P502" i="2" s="1"/>
  <c r="P547" i="2"/>
  <c r="P548" i="2" s="1"/>
  <c r="R71" i="4"/>
  <c r="AC124" i="4" s="1"/>
  <c r="T586" i="4"/>
  <c r="Q585" i="4"/>
  <c r="R585" i="4" s="1"/>
  <c r="V43" i="5"/>
  <c r="R25" i="5"/>
  <c r="V113" i="5" s="1"/>
  <c r="X133" i="5"/>
  <c r="Q58" i="5"/>
  <c r="AE133" i="5"/>
  <c r="Q177" i="5"/>
  <c r="R177" i="5" s="1"/>
  <c r="L366" i="2"/>
  <c r="M366" i="2" s="1"/>
  <c r="L412" i="2"/>
  <c r="M412" i="2" s="1"/>
  <c r="AA45" i="4"/>
  <c r="AA114" i="4" s="1"/>
  <c r="M417" i="4"/>
  <c r="N417" i="4" s="1"/>
  <c r="Q414" i="4"/>
  <c r="Q415" i="4" s="1"/>
  <c r="R114" i="5"/>
  <c r="Z111" i="5" s="1"/>
  <c r="Z41" i="5"/>
  <c r="S261" i="3"/>
  <c r="AL148" i="4"/>
  <c r="Q562" i="4"/>
  <c r="R562" i="4" s="1"/>
  <c r="S677" i="4"/>
  <c r="Q676" i="4"/>
  <c r="R676" i="4" s="1"/>
  <c r="AF133" i="5"/>
  <c r="V523" i="5"/>
  <c r="X523" i="5" s="1"/>
  <c r="Q505" i="5"/>
  <c r="AA148" i="4"/>
  <c r="S402" i="4"/>
  <c r="Q401" i="4"/>
  <c r="R401" i="4" s="1"/>
  <c r="R59" i="5"/>
  <c r="X112" i="5" s="1"/>
  <c r="X42" i="5"/>
  <c r="S653" i="5"/>
  <c r="Q652" i="5"/>
  <c r="R652" i="5" s="1"/>
  <c r="S856" i="4"/>
  <c r="Q855" i="4"/>
  <c r="R855" i="4" s="1"/>
  <c r="AD48" i="4"/>
  <c r="Q69" i="4"/>
  <c r="R90" i="4"/>
  <c r="AD124" i="4" s="1"/>
  <c r="N463" i="4"/>
  <c r="S768" i="4"/>
  <c r="Q767" i="4"/>
  <c r="R767" i="4" s="1"/>
  <c r="AA41" i="5"/>
  <c r="R131" i="5"/>
  <c r="AA111" i="5" s="1"/>
  <c r="Q435" i="5"/>
  <c r="Q436" i="5" s="1"/>
  <c r="M438" i="5"/>
  <c r="N438" i="5" s="1"/>
  <c r="V42" i="6"/>
  <c r="R25" i="6"/>
  <c r="V132" i="6" s="1"/>
  <c r="M509" i="4"/>
  <c r="N509" i="4" s="1"/>
  <c r="Q506" i="4"/>
  <c r="Q507" i="4" s="1"/>
  <c r="U41" i="5"/>
  <c r="R6" i="5"/>
  <c r="U111" i="5" s="1"/>
  <c r="U43" i="5"/>
  <c r="R8" i="5"/>
  <c r="U113" i="5" s="1"/>
  <c r="R23" i="5"/>
  <c r="V111" i="5" s="1"/>
  <c r="V41" i="5"/>
  <c r="T494" i="4"/>
  <c r="Q493" i="4"/>
  <c r="R493" i="4" s="1"/>
  <c r="M601" i="4"/>
  <c r="N601" i="4" s="1"/>
  <c r="Q598" i="4"/>
  <c r="Q599" i="4" s="1"/>
  <c r="R41" i="5"/>
  <c r="W111" i="5" s="1"/>
  <c r="R61" i="5"/>
  <c r="X114" i="5" s="1"/>
  <c r="Q470" i="4"/>
  <c r="R470" i="4" s="1"/>
  <c r="Q537" i="5"/>
  <c r="R537" i="5" s="1"/>
  <c r="Q721" i="5"/>
  <c r="R721" i="5" s="1"/>
  <c r="R115" i="6"/>
  <c r="AA117" i="6" s="1"/>
  <c r="AA40" i="6"/>
  <c r="Q300" i="6"/>
  <c r="R300" i="6" s="1"/>
  <c r="AK156" i="6"/>
  <c r="W45" i="7"/>
  <c r="R47" i="7"/>
  <c r="W68" i="7" s="1"/>
  <c r="R11" i="5"/>
  <c r="U117" i="5" s="1"/>
  <c r="V133" i="5"/>
  <c r="AH156" i="6"/>
  <c r="Q245" i="6"/>
  <c r="R245" i="6" s="1"/>
  <c r="Q468" i="5"/>
  <c r="R468" i="5" s="1"/>
  <c r="S561" i="5"/>
  <c r="M622" i="5"/>
  <c r="N622" i="5" s="1"/>
  <c r="V46" i="6"/>
  <c r="R29" i="6"/>
  <c r="V136" i="6" s="1"/>
  <c r="U41" i="7"/>
  <c r="R6" i="7"/>
  <c r="U63" i="7" s="1"/>
  <c r="U43" i="6"/>
  <c r="R9" i="6"/>
  <c r="U133" i="6" s="1"/>
  <c r="AA133" i="5"/>
  <c r="R79" i="6"/>
  <c r="Y117" i="6" s="1"/>
  <c r="Y40" i="6"/>
  <c r="U275" i="7"/>
  <c r="U276" i="7" s="1"/>
  <c r="M280" i="7"/>
  <c r="N280" i="7" s="1"/>
  <c r="U270" i="6"/>
  <c r="U271" i="6" s="1"/>
  <c r="M276" i="6"/>
  <c r="N276" i="6" s="1"/>
  <c r="Q162" i="5"/>
  <c r="R162" i="5" s="1"/>
  <c r="Y41" i="6"/>
  <c r="R80" i="6"/>
  <c r="Y131" i="6" s="1"/>
  <c r="U324" i="6"/>
  <c r="U325" i="6" s="1"/>
  <c r="M326" i="6"/>
  <c r="N326" i="6" s="1"/>
  <c r="Q415" i="6"/>
  <c r="Q416" i="6" s="1"/>
  <c r="M418" i="6"/>
  <c r="N418" i="6" s="1"/>
  <c r="AC41" i="7"/>
  <c r="R132" i="7"/>
  <c r="AC63" i="7" s="1"/>
  <c r="X42" i="6"/>
  <c r="U55" i="6"/>
  <c r="Y156" i="6"/>
  <c r="U252" i="6"/>
  <c r="U253" i="6" s="1"/>
  <c r="S610" i="6"/>
  <c r="Q768" i="6"/>
  <c r="R768" i="6" s="1"/>
  <c r="Q856" i="6"/>
  <c r="R856" i="6" s="1"/>
  <c r="U45" i="7"/>
  <c r="Q115" i="7"/>
  <c r="Q374" i="7"/>
  <c r="R374" i="7" s="1"/>
  <c r="R23" i="9"/>
  <c r="V87" i="9" s="1"/>
  <c r="V40" i="9"/>
  <c r="W41" i="6"/>
  <c r="R44" i="6"/>
  <c r="W134" i="6" s="1"/>
  <c r="S403" i="6"/>
  <c r="S495" i="6"/>
  <c r="S587" i="6"/>
  <c r="V41" i="7"/>
  <c r="V45" i="7"/>
  <c r="M321" i="7"/>
  <c r="N321" i="7" s="1"/>
  <c r="U315" i="7"/>
  <c r="U316" i="7" s="1"/>
  <c r="T41" i="14"/>
  <c r="N19" i="14"/>
  <c r="T79" i="14" s="1"/>
  <c r="X41" i="6"/>
  <c r="Z42" i="6"/>
  <c r="U44" i="6"/>
  <c r="AA156" i="6"/>
  <c r="Q356" i="6"/>
  <c r="R356" i="6" s="1"/>
  <c r="Q369" i="6"/>
  <c r="Q370" i="6" s="1"/>
  <c r="Q448" i="6"/>
  <c r="R448" i="6" s="1"/>
  <c r="Q461" i="6"/>
  <c r="Q462" i="6" s="1"/>
  <c r="Q540" i="6"/>
  <c r="R540" i="6" s="1"/>
  <c r="Q553" i="6"/>
  <c r="Q554" i="6" s="1"/>
  <c r="Q632" i="6"/>
  <c r="R632" i="6" s="1"/>
  <c r="R13" i="7"/>
  <c r="U76" i="7" s="1"/>
  <c r="AA42" i="7"/>
  <c r="V47" i="7"/>
  <c r="R65" i="7"/>
  <c r="Y66" i="7" s="1"/>
  <c r="Q251" i="7"/>
  <c r="R251" i="7" s="1"/>
  <c r="AK98" i="7"/>
  <c r="Q286" i="7"/>
  <c r="R286" i="7" s="1"/>
  <c r="Q559" i="7"/>
  <c r="R559" i="7" s="1"/>
  <c r="Y45" i="7"/>
  <c r="M505" i="7"/>
  <c r="N505" i="7" s="1"/>
  <c r="Q502" i="7"/>
  <c r="Q503" i="7" s="1"/>
  <c r="S76" i="8"/>
  <c r="Q75" i="8"/>
  <c r="R75" i="8" s="1"/>
  <c r="V41" i="9"/>
  <c r="R24" i="9"/>
  <c r="V88" i="9" s="1"/>
  <c r="R8" i="6"/>
  <c r="U132" i="6" s="1"/>
  <c r="Z41" i="6"/>
  <c r="R64" i="6"/>
  <c r="X134" i="6" s="1"/>
  <c r="R11" i="7"/>
  <c r="U69" i="7" s="1"/>
  <c r="R25" i="7"/>
  <c r="V65" i="7" s="1"/>
  <c r="AC98" i="7"/>
  <c r="Q23" i="6"/>
  <c r="Q227" i="6"/>
  <c r="R227" i="6" s="1"/>
  <c r="Q333" i="6"/>
  <c r="R333" i="6" s="1"/>
  <c r="Q425" i="6"/>
  <c r="R425" i="6" s="1"/>
  <c r="Q517" i="6"/>
  <c r="R517" i="6" s="1"/>
  <c r="V44" i="7"/>
  <c r="Q306" i="7"/>
  <c r="R306" i="7" s="1"/>
  <c r="R8" i="7"/>
  <c r="U65" i="7" s="1"/>
  <c r="R83" i="7"/>
  <c r="Z66" i="7" s="1"/>
  <c r="Q466" i="7"/>
  <c r="R466" i="7" s="1"/>
  <c r="S651" i="7"/>
  <c r="Q650" i="7"/>
  <c r="R650" i="7" s="1"/>
  <c r="S164" i="8"/>
  <c r="Q163" i="8"/>
  <c r="R163" i="8" s="1"/>
  <c r="U121" i="9"/>
  <c r="Q6" i="9"/>
  <c r="W41" i="9"/>
  <c r="AH98" i="7"/>
  <c r="M228" i="7"/>
  <c r="N228" i="7" s="1"/>
  <c r="M413" i="7"/>
  <c r="N413" i="7" s="1"/>
  <c r="Q410" i="7"/>
  <c r="Q411" i="7" s="1"/>
  <c r="U42" i="7"/>
  <c r="Q40" i="6"/>
  <c r="M263" i="7"/>
  <c r="N263" i="7" s="1"/>
  <c r="U258" i="7"/>
  <c r="U259" i="7" s="1"/>
  <c r="Q397" i="7"/>
  <c r="R397" i="7" s="1"/>
  <c r="Q489" i="7"/>
  <c r="R489" i="7" s="1"/>
  <c r="Q582" i="7"/>
  <c r="R582" i="7" s="1"/>
  <c r="Q595" i="7"/>
  <c r="Q596" i="7" s="1"/>
  <c r="Q7" i="8"/>
  <c r="R7" i="8" s="1"/>
  <c r="Q97" i="8"/>
  <c r="R97" i="8" s="1"/>
  <c r="Q185" i="8"/>
  <c r="R185" i="8" s="1"/>
  <c r="Q54" i="9"/>
  <c r="Q282" i="9"/>
  <c r="R282" i="9" s="1"/>
  <c r="Q328" i="9"/>
  <c r="R328" i="9" s="1"/>
  <c r="S329" i="9"/>
  <c r="X41" i="9"/>
  <c r="N265" i="10"/>
  <c r="S296" i="10"/>
  <c r="Q295" i="10"/>
  <c r="R295" i="10" s="1"/>
  <c r="AD121" i="9"/>
  <c r="Q156" i="9"/>
  <c r="R156" i="9" s="1"/>
  <c r="R7" i="10"/>
  <c r="U124" i="10" s="1"/>
  <c r="U68" i="10"/>
  <c r="W66" i="10"/>
  <c r="R39" i="10"/>
  <c r="W122" i="10" s="1"/>
  <c r="X66" i="10"/>
  <c r="R56" i="10"/>
  <c r="X122" i="10" s="1"/>
  <c r="R10" i="9"/>
  <c r="U103" i="9" s="1"/>
  <c r="H93" i="14"/>
  <c r="M90" i="14"/>
  <c r="Q5" i="10"/>
  <c r="AC121" i="9"/>
  <c r="Q140" i="9"/>
  <c r="R140" i="9" s="1"/>
  <c r="AA77" i="14"/>
  <c r="N167" i="9"/>
  <c r="V66" i="10"/>
  <c r="R20" i="10"/>
  <c r="V122" i="10" s="1"/>
  <c r="Q105" i="9"/>
  <c r="R105" i="9" s="1"/>
  <c r="V203" i="9"/>
  <c r="V204" i="9" s="1"/>
  <c r="M229" i="9"/>
  <c r="N229" i="9" s="1"/>
  <c r="Q444" i="9"/>
  <c r="R444" i="9" s="1"/>
  <c r="W161" i="10"/>
  <c r="P20" i="11"/>
  <c r="P21" i="11" s="1"/>
  <c r="R123" i="11"/>
  <c r="P259" i="11"/>
  <c r="Q259" i="11" s="1"/>
  <c r="R350" i="11"/>
  <c r="R123" i="13"/>
  <c r="R261" i="13"/>
  <c r="M44" i="14"/>
  <c r="L138" i="13"/>
  <c r="M138" i="13" s="1"/>
  <c r="AF32" i="14"/>
  <c r="AF57" i="14" s="1"/>
  <c r="V154" i="10"/>
  <c r="V155" i="10" s="1"/>
  <c r="Z161" i="10"/>
  <c r="M177" i="10"/>
  <c r="N177" i="10" s="1"/>
  <c r="Q203" i="10"/>
  <c r="R203" i="10" s="1"/>
  <c r="Q318" i="10"/>
  <c r="R318" i="10" s="1"/>
  <c r="S342" i="10"/>
  <c r="P53" i="11"/>
  <c r="Q53" i="11" s="1"/>
  <c r="P303" i="11"/>
  <c r="Q303" i="11" s="1"/>
  <c r="H47" i="14"/>
  <c r="AG76" i="14"/>
  <c r="M69" i="14"/>
  <c r="V187" i="9"/>
  <c r="V188" i="9" s="1"/>
  <c r="Q33" i="14"/>
  <c r="R33" i="14" s="1"/>
  <c r="AB32" i="14"/>
  <c r="AB57" i="14" s="1"/>
  <c r="X41" i="5" l="1"/>
  <c r="R58" i="5"/>
  <c r="X111" i="5" s="1"/>
  <c r="Q46" i="2"/>
  <c r="AC63" i="2" s="1"/>
  <c r="AC31" i="2"/>
  <c r="T43" i="14"/>
  <c r="N69" i="14"/>
  <c r="T81" i="14" s="1"/>
  <c r="W40" i="6"/>
  <c r="R40" i="6"/>
  <c r="W117" i="6" s="1"/>
  <c r="X40" i="9"/>
  <c r="R54" i="9"/>
  <c r="X87" i="9" s="1"/>
  <c r="S63" i="1"/>
  <c r="AD62" i="1" s="1"/>
  <c r="AD32" i="1"/>
  <c r="T42" i="14"/>
  <c r="N44" i="14"/>
  <c r="T80" i="14" s="1"/>
  <c r="S192" i="1"/>
  <c r="AI62" i="1" s="1"/>
  <c r="AI32" i="1"/>
  <c r="U66" i="10"/>
  <c r="R5" i="10"/>
  <c r="U122" i="10" s="1"/>
  <c r="R6" i="9"/>
  <c r="U87" i="9" s="1"/>
  <c r="U40" i="9"/>
  <c r="AD31" i="2"/>
  <c r="Q64" i="2"/>
  <c r="AD63" i="2" s="1"/>
  <c r="M39" i="2"/>
  <c r="T49" i="2" s="1"/>
  <c r="T30" i="2"/>
  <c r="N90" i="14"/>
  <c r="T82" i="14" s="1"/>
  <c r="T44" i="14"/>
  <c r="R69" i="4"/>
  <c r="AC114" i="4" s="1"/>
  <c r="AC45" i="4"/>
  <c r="AB41" i="7"/>
  <c r="R115" i="7"/>
  <c r="AB63" i="7" s="1"/>
  <c r="R23" i="6"/>
  <c r="V117" i="6" s="1"/>
  <c r="V40" i="6"/>
  <c r="T30" i="4"/>
  <c r="N20" i="4"/>
  <c r="T49" i="4" s="1"/>
  <c r="AE31" i="2"/>
  <c r="Q80" i="2"/>
  <c r="AE63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95" authorId="0" shapeId="0" xr:uid="{00000000-0006-0000-0900-000002000000}">
      <text>
        <r>
          <rPr>
            <sz val="10"/>
            <color rgb="FF000000"/>
            <rFont val="Arial"/>
            <family val="2"/>
            <scheme val="minor"/>
          </rPr>
          <t>======
ID#AAAAnuUpAFE
BAEZ    (2023-01-20 22:13:05)
Obtenido de "titulados todos"</t>
        </r>
      </text>
    </comment>
    <comment ref="U112" authorId="0" shapeId="0" xr:uid="{00000000-0006-0000-0900-000003000000}">
      <text>
        <r>
          <rPr>
            <sz val="10"/>
            <color rgb="FF000000"/>
            <rFont val="Arial"/>
            <family val="2"/>
            <scheme val="minor"/>
          </rPr>
          <t>======
ID#AAAAnuUpAE8
BAEZ    (2023-01-20 22:13:05)
Obtenido de "titulados todos"</t>
        </r>
      </text>
    </comment>
    <comment ref="U154" authorId="0" shapeId="0" xr:uid="{00000000-0006-0000-0900-000004000000}">
      <text>
        <r>
          <rPr>
            <sz val="10"/>
            <color rgb="FF000000"/>
            <rFont val="Arial"/>
            <family val="2"/>
            <scheme val="minor"/>
          </rPr>
          <t>======
ID#AAAAnuUpAE4
BAEZ    (2023-01-20 22:13:05)
Obtenido de "titulados todos"</t>
        </r>
      </text>
    </comment>
    <comment ref="U174" authorId="0" shapeId="0" xr:uid="{00000000-0006-0000-0900-000001000000}">
      <text>
        <r>
          <rPr>
            <sz val="10"/>
            <color rgb="FF000000"/>
            <rFont val="Arial"/>
            <family val="2"/>
            <scheme val="minor"/>
          </rPr>
          <t>======
ID#AAAAnuUpAFA
BAEZ    (2023-01-20 22:13:05)
Obtenido de "titulados todos"</t>
        </r>
      </text>
    </comment>
    <comment ref="U191" authorId="0" shapeId="0" xr:uid="{00000000-0006-0000-0900-000005000000}">
      <text>
        <r>
          <rPr>
            <sz val="10"/>
            <color rgb="FF000000"/>
            <rFont val="Arial"/>
            <family val="2"/>
            <scheme val="minor"/>
          </rPr>
          <t>======
ID#AAAAnuUo-u0
BAEZ    (2023-01-20 22:13:05)
Obtenido de "titulados todos"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jpEpRpl+RY9ksi/ykz9RT4oOLYUw=="/>
    </ext>
  </extLst>
</comments>
</file>

<file path=xl/sharedStrings.xml><?xml version="1.0" encoding="utf-8"?>
<sst xmlns="http://schemas.openxmlformats.org/spreadsheetml/2006/main" count="11771" uniqueCount="145">
  <si>
    <t>Generación 9701</t>
  </si>
  <si>
    <t>Semestres</t>
  </si>
  <si>
    <t>Eficiencia Terminal</t>
  </si>
  <si>
    <t>Eficiencia de Egreso</t>
  </si>
  <si>
    <t>Rezago Educativo</t>
  </si>
  <si>
    <t>Tasa de Promoción</t>
  </si>
  <si>
    <t>Población</t>
  </si>
  <si>
    <t>Índice de retención</t>
  </si>
  <si>
    <t>Índice de deserción</t>
  </si>
  <si>
    <t>Ciclo</t>
  </si>
  <si>
    <t>Egresados</t>
  </si>
  <si>
    <t>Generación</t>
  </si>
  <si>
    <t>Ciclos</t>
  </si>
  <si>
    <t>0001</t>
  </si>
  <si>
    <t>0002</t>
  </si>
  <si>
    <t>0101</t>
  </si>
  <si>
    <t>0102</t>
  </si>
  <si>
    <t>0201</t>
  </si>
  <si>
    <t>0202</t>
  </si>
  <si>
    <t>0301</t>
  </si>
  <si>
    <t>0302</t>
  </si>
  <si>
    <t>0401</t>
  </si>
  <si>
    <t>0402</t>
  </si>
  <si>
    <t>icshu</t>
  </si>
  <si>
    <t>1 a 2</t>
  </si>
  <si>
    <t>2 a 3</t>
  </si>
  <si>
    <t>3 a 4</t>
  </si>
  <si>
    <t>4 a 5</t>
  </si>
  <si>
    <t xml:space="preserve"> </t>
  </si>
  <si>
    <t>5 a 6</t>
  </si>
  <si>
    <t>6 a 7</t>
  </si>
  <si>
    <t>7 a 8</t>
  </si>
  <si>
    <t>8 a 9</t>
  </si>
  <si>
    <t xml:space="preserve">Total: </t>
  </si>
  <si>
    <t>Total de titulados</t>
  </si>
  <si>
    <t>2003</t>
  </si>
  <si>
    <t>Indice de titulación al 2003</t>
  </si>
  <si>
    <t>Tiempos Medios de egreso</t>
  </si>
  <si>
    <t>Generación 9702</t>
  </si>
  <si>
    <t>Índice de Retención</t>
  </si>
  <si>
    <t>0501</t>
  </si>
  <si>
    <t>0502</t>
  </si>
  <si>
    <t>0601</t>
  </si>
  <si>
    <t>0602</t>
  </si>
  <si>
    <t>Generación 9801</t>
  </si>
  <si>
    <t>Índice de Deserción</t>
  </si>
  <si>
    <t>Total</t>
  </si>
  <si>
    <t>Índice de retencion del 1º al 2º Ciclo (Año)</t>
  </si>
  <si>
    <t>0701</t>
  </si>
  <si>
    <t>0702</t>
  </si>
  <si>
    <t>0801</t>
  </si>
  <si>
    <t>0802</t>
  </si>
  <si>
    <t>0901</t>
  </si>
  <si>
    <t>0902</t>
  </si>
  <si>
    <t>Generación 9802</t>
  </si>
  <si>
    <t>A partir de esta generación el Programa Educativo se conforma de 10 semestres</t>
  </si>
  <si>
    <t xml:space="preserve">Promedio </t>
  </si>
  <si>
    <t>Generación 9901</t>
  </si>
  <si>
    <t>Generación 9902</t>
  </si>
  <si>
    <t>total</t>
  </si>
  <si>
    <t>Generación 0001</t>
  </si>
  <si>
    <t>Generación 0002</t>
  </si>
  <si>
    <t>Generación 0101</t>
  </si>
  <si>
    <t>Generación 0102</t>
  </si>
  <si>
    <t>1001</t>
  </si>
  <si>
    <t>Generación 0201</t>
  </si>
  <si>
    <t>1002</t>
  </si>
  <si>
    <t>Generación 0202</t>
  </si>
  <si>
    <t>Generación 0301</t>
  </si>
  <si>
    <t>Generación 0302</t>
  </si>
  <si>
    <t>Generación 0401</t>
  </si>
  <si>
    <t>1101</t>
  </si>
  <si>
    <t>1102</t>
  </si>
  <si>
    <t>Generación 0402</t>
  </si>
  <si>
    <t>Generación 0501</t>
  </si>
  <si>
    <t>1201</t>
  </si>
  <si>
    <t>Generación 0502</t>
  </si>
  <si>
    <t>1202</t>
  </si>
  <si>
    <t>Generación 0601</t>
  </si>
  <si>
    <t>Generación 0602</t>
  </si>
  <si>
    <t>Titulados</t>
  </si>
  <si>
    <t>Tit. Terminal</t>
  </si>
  <si>
    <t>Tit. Egreso</t>
  </si>
  <si>
    <t>1301</t>
  </si>
  <si>
    <t>1302</t>
  </si>
  <si>
    <t>Generación 0701</t>
  </si>
  <si>
    <t>Generación 0702</t>
  </si>
  <si>
    <t>1401</t>
  </si>
  <si>
    <t>Generación 0801</t>
  </si>
  <si>
    <t>1402</t>
  </si>
  <si>
    <t>1501</t>
  </si>
  <si>
    <t>1502</t>
  </si>
  <si>
    <t>1601</t>
  </si>
  <si>
    <t>Generación 0802</t>
  </si>
  <si>
    <t>Generación 0901</t>
  </si>
  <si>
    <t>Generación 0902</t>
  </si>
  <si>
    <t>Cohorte Generacional:</t>
  </si>
  <si>
    <t>Semestre</t>
  </si>
  <si>
    <t>1º</t>
  </si>
  <si>
    <t>2º</t>
  </si>
  <si>
    <t>3º</t>
  </si>
  <si>
    <t>4º</t>
  </si>
  <si>
    <t>5º</t>
  </si>
  <si>
    <t>6º</t>
  </si>
  <si>
    <t>7º</t>
  </si>
  <si>
    <t>8º</t>
  </si>
  <si>
    <t>9º</t>
  </si>
  <si>
    <t>10°</t>
  </si>
  <si>
    <t>Total de Egresados</t>
  </si>
  <si>
    <t>10º</t>
  </si>
  <si>
    <t>1602</t>
  </si>
  <si>
    <t>Generación:</t>
  </si>
  <si>
    <t>1701</t>
  </si>
  <si>
    <t>1702</t>
  </si>
  <si>
    <t>1801</t>
  </si>
  <si>
    <t>1802</t>
  </si>
  <si>
    <t>1901</t>
  </si>
  <si>
    <t>1902</t>
  </si>
  <si>
    <t>2001</t>
  </si>
  <si>
    <t>2002</t>
  </si>
  <si>
    <t>2101</t>
  </si>
  <si>
    <t>2102</t>
  </si>
  <si>
    <t>2201</t>
  </si>
  <si>
    <t>2202</t>
  </si>
  <si>
    <t>Eficiencia terminal</t>
  </si>
  <si>
    <t>ET</t>
  </si>
  <si>
    <t>tit egre</t>
  </si>
  <si>
    <t>tit terminal</t>
  </si>
  <si>
    <t xml:space="preserve">   </t>
  </si>
  <si>
    <t>4 a 3</t>
  </si>
  <si>
    <t>0</t>
  </si>
  <si>
    <t xml:space="preserve"> NO SE TUVIERON INGRESOS</t>
  </si>
  <si>
    <t>NO HUBO NUEVO INGRESO</t>
  </si>
  <si>
    <t>NO HUBO INGRESOS</t>
  </si>
  <si>
    <t>A9701</t>
  </si>
  <si>
    <t>9702B</t>
  </si>
  <si>
    <t>9801C</t>
  </si>
  <si>
    <t>9802D</t>
  </si>
  <si>
    <t>ADMON PUB 64%</t>
  </si>
  <si>
    <t>Propedeutico</t>
  </si>
  <si>
    <t>Propedeútico</t>
  </si>
  <si>
    <t>2301</t>
  </si>
  <si>
    <t>2302</t>
  </si>
  <si>
    <t>2401</t>
  </si>
  <si>
    <t>2402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</si>
</sst>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000000000000%"/>
  </numFmts>
  <fonts count="20">
    <font>
      <sz val="10"/>
      <color rgb="FF000000"/>
      <name val="Arial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0000FF"/>
      <name val="Arial"/>
      <family val="2"/>
    </font>
    <font>
      <b/>
      <sz val="10"/>
      <color theme="1"/>
      <name val="Open Sans"/>
    </font>
    <font>
      <b/>
      <sz val="10"/>
      <color rgb="FFFF0000"/>
      <name val="Arial"/>
      <family val="2"/>
    </font>
    <font>
      <b/>
      <sz val="10"/>
      <color rgb="FFFF0000"/>
      <name val="Open Sans"/>
    </font>
    <font>
      <sz val="10"/>
      <name val="Arial"/>
      <family val="2"/>
    </font>
    <font>
      <b/>
      <sz val="20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0"/>
      <color theme="1"/>
      <name val="Arial"/>
      <family val="2"/>
    </font>
    <font>
      <i/>
      <sz val="11"/>
      <color theme="1"/>
      <name val="Arial"/>
      <family val="2"/>
    </font>
    <font>
      <sz val="10"/>
      <color rgb="FF000000"/>
      <name val="Arial"/>
      <family val="2"/>
      <scheme val="minor"/>
    </font>
    <font>
      <sz val="11"/>
      <color rgb="FFFF0000"/>
      <name val="Arial"/>
      <family val="2"/>
    </font>
    <font>
      <b/>
      <sz val="11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C0C0C0"/>
        <bgColor rgb="FFC0C0C0"/>
      </patternFill>
    </fill>
    <fill>
      <patternFill patternType="solid">
        <fgColor rgb="FF00FFFF"/>
        <bgColor rgb="FF00FFFF"/>
      </patternFill>
    </fill>
    <fill>
      <patternFill patternType="solid">
        <fgColor rgb="FF99CC00"/>
        <bgColor rgb="FF99CC00"/>
      </patternFill>
    </fill>
    <fill>
      <patternFill patternType="solid">
        <fgColor rgb="FFBFBFBF"/>
        <bgColor rgb="FFBFBFBF"/>
      </patternFill>
    </fill>
    <fill>
      <patternFill patternType="solid">
        <fgColor theme="0"/>
        <bgColor theme="0"/>
      </patternFill>
    </fill>
    <fill>
      <patternFill patternType="solid">
        <fgColor rgb="FF003366"/>
        <bgColor rgb="FF003366"/>
      </patternFill>
    </fill>
    <fill>
      <patternFill patternType="solid">
        <fgColor rgb="FFFABF8F"/>
        <bgColor rgb="FFFABF8F"/>
      </patternFill>
    </fill>
    <fill>
      <patternFill patternType="solid">
        <fgColor rgb="FFFF0000"/>
        <bgColor rgb="FFFF0000"/>
      </patternFill>
    </fill>
    <fill>
      <patternFill patternType="solid">
        <fgColor rgb="FFC4BD97"/>
        <bgColor rgb="FFC4BD97"/>
      </patternFill>
    </fill>
    <fill>
      <patternFill patternType="solid">
        <fgColor rgb="FFC6D9F0"/>
        <bgColor rgb="FFC6D9F0"/>
      </patternFill>
    </fill>
  </fills>
  <borders count="2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</borders>
  <cellStyleXfs count="1">
    <xf numFmtId="0" fontId="0" fillId="0" borderId="0"/>
  </cellStyleXfs>
  <cellXfs count="253">
    <xf numFmtId="0" fontId="0" fillId="0" borderId="0" xfId="0" applyFont="1" applyAlignment="1"/>
    <xf numFmtId="0" fontId="1" fillId="0" borderId="0" xfId="0" applyFont="1" applyAlignment="1">
      <alignment horizontal="center"/>
    </xf>
    <xf numFmtId="1" fontId="1" fillId="0" borderId="0" xfId="0" applyNumberFormat="1" applyFont="1" applyAlignment="1">
      <alignment horizontal="center"/>
    </xf>
    <xf numFmtId="9" fontId="2" fillId="0" borderId="0" xfId="0" applyNumberFormat="1" applyFont="1"/>
    <xf numFmtId="0" fontId="1" fillId="0" borderId="0" xfId="0" applyFont="1"/>
    <xf numFmtId="10" fontId="2" fillId="0" borderId="0" xfId="0" applyNumberFormat="1" applyFont="1"/>
    <xf numFmtId="1" fontId="2" fillId="0" borderId="0" xfId="0" applyNumberFormat="1" applyFont="1"/>
    <xf numFmtId="10" fontId="1" fillId="0" borderId="1" xfId="0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1" fontId="1" fillId="0" borderId="0" xfId="0" applyNumberFormat="1" applyFont="1" applyAlignment="1">
      <alignment wrapText="1"/>
    </xf>
    <xf numFmtId="10" fontId="1" fillId="0" borderId="0" xfId="0" applyNumberFormat="1" applyFont="1" applyAlignment="1">
      <alignment wrapText="1"/>
    </xf>
    <xf numFmtId="9" fontId="1" fillId="0" borderId="0" xfId="0" applyNumberFormat="1" applyFont="1"/>
    <xf numFmtId="0" fontId="1" fillId="0" borderId="1" xfId="0" applyFont="1" applyBorder="1"/>
    <xf numFmtId="0" fontId="2" fillId="0" borderId="1" xfId="0" applyFont="1" applyBorder="1"/>
    <xf numFmtId="0" fontId="1" fillId="2" borderId="1" xfId="0" applyFont="1" applyFill="1" applyBorder="1"/>
    <xf numFmtId="10" fontId="2" fillId="0" borderId="2" xfId="0" applyNumberFormat="1" applyFont="1" applyBorder="1"/>
    <xf numFmtId="0" fontId="2" fillId="0" borderId="2" xfId="0" applyFont="1" applyBorder="1"/>
    <xf numFmtId="10" fontId="2" fillId="0" borderId="3" xfId="0" applyNumberFormat="1" applyFont="1" applyBorder="1"/>
    <xf numFmtId="9" fontId="1" fillId="0" borderId="0" xfId="0" applyNumberFormat="1" applyFont="1" applyAlignment="1">
      <alignment horizontal="center"/>
    </xf>
    <xf numFmtId="0" fontId="2" fillId="2" borderId="1" xfId="0" applyFont="1" applyFill="1" applyBorder="1"/>
    <xf numFmtId="1" fontId="1" fillId="3" borderId="5" xfId="0" applyNumberFormat="1" applyFont="1" applyFill="1" applyBorder="1"/>
    <xf numFmtId="0" fontId="1" fillId="0" borderId="1" xfId="0" applyFont="1" applyBorder="1" applyAlignment="1">
      <alignment horizontal="center"/>
    </xf>
    <xf numFmtId="49" fontId="1" fillId="0" borderId="0" xfId="0" applyNumberFormat="1" applyFont="1" applyAlignment="1">
      <alignment horizontal="center"/>
    </xf>
    <xf numFmtId="1" fontId="2" fillId="2" borderId="1" xfId="0" applyNumberFormat="1" applyFont="1" applyFill="1" applyBorder="1"/>
    <xf numFmtId="1" fontId="2" fillId="0" borderId="1" xfId="0" applyNumberFormat="1" applyFont="1" applyBorder="1"/>
    <xf numFmtId="164" fontId="2" fillId="0" borderId="0" xfId="0" applyNumberFormat="1" applyFont="1"/>
    <xf numFmtId="0" fontId="2" fillId="0" borderId="0" xfId="0" applyFont="1"/>
    <xf numFmtId="0" fontId="1" fillId="0" borderId="1" xfId="0" applyFont="1" applyBorder="1" applyAlignment="1">
      <alignment horizontal="right"/>
    </xf>
    <xf numFmtId="164" fontId="2" fillId="0" borderId="0" xfId="0" applyNumberFormat="1" applyFont="1" applyAlignment="1">
      <alignment horizontal="right"/>
    </xf>
    <xf numFmtId="10" fontId="3" fillId="0" borderId="0" xfId="0" applyNumberFormat="1" applyFont="1"/>
    <xf numFmtId="0" fontId="3" fillId="0" borderId="0" xfId="0" applyFont="1"/>
    <xf numFmtId="49" fontId="2" fillId="0" borderId="1" xfId="0" applyNumberFormat="1" applyFont="1" applyBorder="1" applyAlignment="1">
      <alignment horizontal="right"/>
    </xf>
    <xf numFmtId="49" fontId="1" fillId="0" borderId="1" xfId="0" applyNumberFormat="1" applyFont="1" applyBorder="1" applyAlignment="1">
      <alignment horizontal="right"/>
    </xf>
    <xf numFmtId="49" fontId="1" fillId="0" borderId="0" xfId="0" applyNumberFormat="1" applyFont="1" applyAlignment="1">
      <alignment horizontal="right"/>
    </xf>
    <xf numFmtId="49" fontId="2" fillId="0" borderId="0" xfId="0" applyNumberFormat="1" applyFont="1" applyAlignment="1">
      <alignment horizontal="right"/>
    </xf>
    <xf numFmtId="9" fontId="2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10" fontId="2" fillId="0" borderId="1" xfId="0" applyNumberFormat="1" applyFont="1" applyBorder="1"/>
    <xf numFmtId="0" fontId="2" fillId="2" borderId="5" xfId="0" applyFont="1" applyFill="1" applyBorder="1"/>
    <xf numFmtId="0" fontId="1" fillId="0" borderId="6" xfId="0" applyFont="1" applyBorder="1"/>
    <xf numFmtId="0" fontId="2" fillId="2" borderId="7" xfId="0" applyFont="1" applyFill="1" applyBorder="1"/>
    <xf numFmtId="49" fontId="4" fillId="0" borderId="0" xfId="0" applyNumberFormat="1" applyFont="1" applyAlignment="1">
      <alignment horizontal="center"/>
    </xf>
    <xf numFmtId="10" fontId="4" fillId="0" borderId="0" xfId="0" applyNumberFormat="1" applyFont="1"/>
    <xf numFmtId="49" fontId="1" fillId="4" borderId="5" xfId="0" applyNumberFormat="1" applyFont="1" applyFill="1" applyBorder="1"/>
    <xf numFmtId="0" fontId="2" fillId="4" borderId="5" xfId="0" applyFont="1" applyFill="1" applyBorder="1"/>
    <xf numFmtId="2" fontId="1" fillId="0" borderId="0" xfId="0" applyNumberFormat="1" applyFont="1"/>
    <xf numFmtId="2" fontId="2" fillId="0" borderId="0" xfId="0" applyNumberFormat="1" applyFont="1"/>
    <xf numFmtId="49" fontId="1" fillId="0" borderId="0" xfId="0" applyNumberFormat="1" applyFont="1"/>
    <xf numFmtId="10" fontId="2" fillId="0" borderId="8" xfId="0" applyNumberFormat="1" applyFont="1" applyBorder="1"/>
    <xf numFmtId="0" fontId="2" fillId="0" borderId="0" xfId="0" applyFont="1" applyAlignment="1">
      <alignment horizontal="right"/>
    </xf>
    <xf numFmtId="0" fontId="1" fillId="0" borderId="9" xfId="0" applyFont="1" applyBorder="1" applyAlignment="1">
      <alignment horizontal="right"/>
    </xf>
    <xf numFmtId="0" fontId="2" fillId="0" borderId="4" xfId="0" applyFont="1" applyBorder="1"/>
    <xf numFmtId="0" fontId="5" fillId="0" borderId="0" xfId="0" applyFont="1"/>
    <xf numFmtId="9" fontId="5" fillId="0" borderId="0" xfId="0" applyNumberFormat="1" applyFont="1"/>
    <xf numFmtId="49" fontId="2" fillId="0" borderId="10" xfId="0" applyNumberFormat="1" applyFont="1" applyBorder="1" applyAlignment="1">
      <alignment horizontal="right"/>
    </xf>
    <xf numFmtId="10" fontId="2" fillId="0" borderId="11" xfId="0" applyNumberFormat="1" applyFont="1" applyBorder="1"/>
    <xf numFmtId="0" fontId="2" fillId="0" borderId="11" xfId="0" applyFont="1" applyBorder="1"/>
    <xf numFmtId="0" fontId="1" fillId="2" borderId="5" xfId="0" applyFont="1" applyFill="1" applyBorder="1"/>
    <xf numFmtId="0" fontId="6" fillId="0" borderId="1" xfId="0" applyFont="1" applyBorder="1" applyAlignment="1">
      <alignment horizontal="center"/>
    </xf>
    <xf numFmtId="0" fontId="6" fillId="0" borderId="0" xfId="0" applyFont="1" applyAlignment="1">
      <alignment horizontal="center"/>
    </xf>
    <xf numFmtId="1" fontId="6" fillId="0" borderId="0" xfId="0" applyNumberFormat="1" applyFont="1" applyAlignment="1">
      <alignment horizontal="center"/>
    </xf>
    <xf numFmtId="49" fontId="6" fillId="0" borderId="0" xfId="0" applyNumberFormat="1" applyFont="1" applyAlignment="1">
      <alignment horizontal="center"/>
    </xf>
    <xf numFmtId="0" fontId="6" fillId="0" borderId="0" xfId="0" applyFont="1"/>
    <xf numFmtId="0" fontId="7" fillId="0" borderId="0" xfId="0" applyFont="1"/>
    <xf numFmtId="9" fontId="7" fillId="0" borderId="0" xfId="0" applyNumberFormat="1" applyFont="1"/>
    <xf numFmtId="9" fontId="3" fillId="2" borderId="5" xfId="0" applyNumberFormat="1" applyFont="1" applyFill="1" applyBorder="1"/>
    <xf numFmtId="1" fontId="2" fillId="4" borderId="5" xfId="0" applyNumberFormat="1" applyFont="1" applyFill="1" applyBorder="1"/>
    <xf numFmtId="10" fontId="2" fillId="4" borderId="5" xfId="0" applyNumberFormat="1" applyFont="1" applyFill="1" applyBorder="1"/>
    <xf numFmtId="0" fontId="3" fillId="0" borderId="0" xfId="0" applyFont="1" applyAlignment="1">
      <alignment horizontal="center"/>
    </xf>
    <xf numFmtId="0" fontId="1" fillId="0" borderId="12" xfId="0" applyFont="1" applyBorder="1" applyAlignment="1">
      <alignment horizontal="center"/>
    </xf>
    <xf numFmtId="0" fontId="1" fillId="0" borderId="0" xfId="0" applyFont="1" applyAlignment="1">
      <alignment wrapText="1"/>
    </xf>
    <xf numFmtId="0" fontId="1" fillId="0" borderId="13" xfId="0" applyFont="1" applyBorder="1"/>
    <xf numFmtId="0" fontId="2" fillId="0" borderId="13" xfId="0" applyFont="1" applyBorder="1"/>
    <xf numFmtId="0" fontId="1" fillId="2" borderId="13" xfId="0" applyFont="1" applyFill="1" applyBorder="1"/>
    <xf numFmtId="0" fontId="2" fillId="3" borderId="5" xfId="0" applyFont="1" applyFill="1" applyBorder="1"/>
    <xf numFmtId="0" fontId="2" fillId="0" borderId="14" xfId="0" applyFont="1" applyBorder="1"/>
    <xf numFmtId="0" fontId="2" fillId="5" borderId="5" xfId="0" applyFont="1" applyFill="1" applyBorder="1"/>
    <xf numFmtId="0" fontId="2" fillId="0" borderId="0" xfId="0" applyFont="1" applyAlignment="1">
      <alignment horizontal="left"/>
    </xf>
    <xf numFmtId="0" fontId="9" fillId="0" borderId="15" xfId="0" applyFont="1" applyBorder="1"/>
    <xf numFmtId="49" fontId="9" fillId="0" borderId="15" xfId="0" applyNumberFormat="1" applyFont="1" applyBorder="1" applyAlignment="1">
      <alignment horizontal="center" vertical="center"/>
    </xf>
    <xf numFmtId="10" fontId="1" fillId="0" borderId="10" xfId="0" applyNumberFormat="1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/>
    </xf>
    <xf numFmtId="0" fontId="13" fillId="0" borderId="1" xfId="0" applyFont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10" fontId="13" fillId="0" borderId="17" xfId="0" applyNumberFormat="1" applyFont="1" applyBorder="1"/>
    <xf numFmtId="10" fontId="13" fillId="0" borderId="11" xfId="0" applyNumberFormat="1" applyFont="1" applyBorder="1"/>
    <xf numFmtId="0" fontId="13" fillId="0" borderId="11" xfId="0" applyFont="1" applyBorder="1"/>
    <xf numFmtId="10" fontId="13" fillId="0" borderId="3" xfId="0" applyNumberFormat="1" applyFont="1" applyBorder="1"/>
    <xf numFmtId="1" fontId="14" fillId="6" borderId="18" xfId="0" applyNumberFormat="1" applyFont="1" applyFill="1" applyBorder="1" applyAlignment="1">
      <alignment horizontal="center" vertical="center"/>
    </xf>
    <xf numFmtId="1" fontId="13" fillId="0" borderId="8" xfId="0" applyNumberFormat="1" applyFont="1" applyBorder="1"/>
    <xf numFmtId="10" fontId="13" fillId="0" borderId="4" xfId="0" applyNumberFormat="1" applyFont="1" applyBorder="1"/>
    <xf numFmtId="10" fontId="13" fillId="0" borderId="0" xfId="0" applyNumberFormat="1" applyFont="1"/>
    <xf numFmtId="0" fontId="13" fillId="0" borderId="9" xfId="0" applyFont="1" applyBorder="1"/>
    <xf numFmtId="10" fontId="13" fillId="0" borderId="19" xfId="0" applyNumberFormat="1" applyFont="1" applyBorder="1" applyAlignment="1">
      <alignment horizontal="center" vertical="center"/>
    </xf>
    <xf numFmtId="0" fontId="13" fillId="6" borderId="1" xfId="0" applyFont="1" applyFill="1" applyBorder="1" applyAlignment="1">
      <alignment horizontal="center" vertical="center"/>
    </xf>
    <xf numFmtId="10" fontId="13" fillId="0" borderId="16" xfId="0" applyNumberFormat="1" applyFont="1" applyBorder="1" applyAlignment="1">
      <alignment horizontal="center"/>
    </xf>
    <xf numFmtId="9" fontId="14" fillId="0" borderId="0" xfId="0" applyNumberFormat="1" applyFont="1"/>
    <xf numFmtId="0" fontId="14" fillId="0" borderId="0" xfId="0" applyFont="1"/>
    <xf numFmtId="0" fontId="13" fillId="0" borderId="0" xfId="0" applyFont="1"/>
    <xf numFmtId="10" fontId="13" fillId="0" borderId="20" xfId="0" applyNumberFormat="1" applyFont="1" applyBorder="1"/>
    <xf numFmtId="0" fontId="13" fillId="6" borderId="18" xfId="0" applyFont="1" applyFill="1" applyBorder="1" applyAlignment="1">
      <alignment horizontal="center" vertical="center"/>
    </xf>
    <xf numFmtId="164" fontId="13" fillId="0" borderId="17" xfId="0" applyNumberFormat="1" applyFont="1" applyBorder="1"/>
    <xf numFmtId="10" fontId="13" fillId="0" borderId="9" xfId="0" applyNumberFormat="1" applyFont="1" applyBorder="1"/>
    <xf numFmtId="164" fontId="13" fillId="0" borderId="4" xfId="0" applyNumberFormat="1" applyFont="1" applyBorder="1"/>
    <xf numFmtId="10" fontId="2" fillId="7" borderId="5" xfId="0" applyNumberFormat="1" applyFont="1" applyFill="1" applyBorder="1"/>
    <xf numFmtId="164" fontId="2" fillId="7" borderId="5" xfId="0" applyNumberFormat="1" applyFont="1" applyFill="1" applyBorder="1"/>
    <xf numFmtId="10" fontId="2" fillId="7" borderId="21" xfId="0" applyNumberFormat="1" applyFont="1" applyFill="1" applyBorder="1"/>
    <xf numFmtId="10" fontId="2" fillId="0" borderId="17" xfId="0" applyNumberFormat="1" applyFont="1" applyBorder="1" applyAlignment="1">
      <alignment horizontal="center"/>
    </xf>
    <xf numFmtId="0" fontId="13" fillId="0" borderId="20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10" fontId="2" fillId="0" borderId="20" xfId="0" applyNumberFormat="1" applyFont="1" applyBorder="1" applyAlignment="1">
      <alignment horizontal="center"/>
    </xf>
    <xf numFmtId="10" fontId="2" fillId="0" borderId="22" xfId="0" applyNumberFormat="1" applyFont="1" applyBorder="1" applyAlignment="1">
      <alignment horizontal="center"/>
    </xf>
    <xf numFmtId="164" fontId="13" fillId="0" borderId="19" xfId="0" applyNumberFormat="1" applyFont="1" applyBorder="1" applyAlignment="1">
      <alignment horizontal="center" vertical="center"/>
    </xf>
    <xf numFmtId="164" fontId="13" fillId="0" borderId="15" xfId="0" applyNumberFormat="1" applyFont="1" applyBorder="1" applyAlignment="1">
      <alignment horizontal="center"/>
    </xf>
    <xf numFmtId="10" fontId="2" fillId="0" borderId="19" xfId="0" applyNumberFormat="1" applyFont="1" applyBorder="1" applyAlignment="1">
      <alignment horizontal="center"/>
    </xf>
    <xf numFmtId="10" fontId="13" fillId="0" borderId="22" xfId="0" applyNumberFormat="1" applyFont="1" applyBorder="1"/>
    <xf numFmtId="10" fontId="13" fillId="0" borderId="15" xfId="0" applyNumberFormat="1" applyFont="1" applyBorder="1"/>
    <xf numFmtId="0" fontId="13" fillId="0" borderId="15" xfId="0" applyFont="1" applyBorder="1"/>
    <xf numFmtId="10" fontId="2" fillId="0" borderId="15" xfId="0" applyNumberFormat="1" applyFont="1" applyBorder="1"/>
    <xf numFmtId="0" fontId="2" fillId="0" borderId="15" xfId="0" applyFont="1" applyBorder="1"/>
    <xf numFmtId="0" fontId="2" fillId="0" borderId="19" xfId="0" applyFont="1" applyBorder="1"/>
    <xf numFmtId="0" fontId="11" fillId="0" borderId="1" xfId="0" applyFont="1" applyBorder="1" applyAlignment="1">
      <alignment horizontal="center" vertical="center"/>
    </xf>
    <xf numFmtId="10" fontId="11" fillId="0" borderId="1" xfId="0" applyNumberFormat="1" applyFont="1" applyBorder="1" applyAlignment="1">
      <alignment horizontal="center"/>
    </xf>
    <xf numFmtId="0" fontId="2" fillId="7" borderId="5" xfId="0" applyFont="1" applyFill="1" applyBorder="1"/>
    <xf numFmtId="0" fontId="12" fillId="0" borderId="23" xfId="0" applyFont="1" applyBorder="1" applyAlignment="1">
      <alignment horizontal="center"/>
    </xf>
    <xf numFmtId="0" fontId="12" fillId="8" borderId="1" xfId="0" applyFont="1" applyFill="1" applyBorder="1" applyAlignment="1">
      <alignment horizontal="center"/>
    </xf>
    <xf numFmtId="0" fontId="13" fillId="8" borderId="1" xfId="0" applyFont="1" applyFill="1" applyBorder="1" applyAlignment="1">
      <alignment horizontal="center" vertical="center"/>
    </xf>
    <xf numFmtId="0" fontId="1" fillId="0" borderId="16" xfId="0" applyFont="1" applyBorder="1" applyAlignment="1">
      <alignment horizontal="center" vertical="center" wrapText="1"/>
    </xf>
    <xf numFmtId="10" fontId="1" fillId="0" borderId="16" xfId="0" applyNumberFormat="1" applyFont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9" fontId="12" fillId="0" borderId="0" xfId="0" applyNumberFormat="1" applyFont="1"/>
    <xf numFmtId="0" fontId="11" fillId="0" borderId="0" xfId="0" applyFont="1" applyAlignment="1">
      <alignment horizontal="center" wrapText="1"/>
    </xf>
    <xf numFmtId="0" fontId="11" fillId="0" borderId="0" xfId="0" applyFont="1" applyAlignment="1">
      <alignment horizontal="center" vertical="center"/>
    </xf>
    <xf numFmtId="10" fontId="11" fillId="0" borderId="0" xfId="0" applyNumberFormat="1" applyFont="1" applyAlignment="1">
      <alignment horizontal="center"/>
    </xf>
    <xf numFmtId="9" fontId="1" fillId="0" borderId="4" xfId="0" applyNumberFormat="1" applyFont="1" applyBorder="1"/>
    <xf numFmtId="49" fontId="1" fillId="0" borderId="10" xfId="0" applyNumberFormat="1" applyFont="1" applyBorder="1" applyAlignment="1">
      <alignment horizontal="right"/>
    </xf>
    <xf numFmtId="0" fontId="2" fillId="2" borderId="5" xfId="0" applyFont="1" applyFill="1" applyBorder="1" applyAlignment="1">
      <alignment horizontal="left"/>
    </xf>
    <xf numFmtId="0" fontId="2" fillId="9" borderId="5" xfId="0" applyFont="1" applyFill="1" applyBorder="1"/>
    <xf numFmtId="164" fontId="2" fillId="9" borderId="5" xfId="0" applyNumberFormat="1" applyFont="1" applyFill="1" applyBorder="1"/>
    <xf numFmtId="10" fontId="2" fillId="0" borderId="9" xfId="0" applyNumberFormat="1" applyFont="1" applyBorder="1"/>
    <xf numFmtId="165" fontId="2" fillId="0" borderId="0" xfId="0" applyNumberFormat="1" applyFont="1"/>
    <xf numFmtId="0" fontId="1" fillId="0" borderId="10" xfId="0" applyFont="1" applyBorder="1" applyAlignment="1">
      <alignment horizontal="right"/>
    </xf>
    <xf numFmtId="0" fontId="1" fillId="0" borderId="16" xfId="0" applyFont="1" applyBorder="1" applyAlignment="1">
      <alignment horizontal="right"/>
    </xf>
    <xf numFmtId="164" fontId="2" fillId="5" borderId="5" xfId="0" applyNumberFormat="1" applyFont="1" applyFill="1" applyBorder="1"/>
    <xf numFmtId="49" fontId="9" fillId="0" borderId="15" xfId="0" applyNumberFormat="1" applyFont="1" applyBorder="1" applyAlignment="1">
      <alignment vertical="center"/>
    </xf>
    <xf numFmtId="10" fontId="13" fillId="0" borderId="3" xfId="0" applyNumberFormat="1" applyFont="1" applyBorder="1" applyAlignment="1">
      <alignment horizontal="center"/>
    </xf>
    <xf numFmtId="1" fontId="13" fillId="0" borderId="8" xfId="0" applyNumberFormat="1" applyFont="1" applyBorder="1" applyAlignment="1">
      <alignment horizontal="center"/>
    </xf>
    <xf numFmtId="10" fontId="13" fillId="0" borderId="1" xfId="0" applyNumberFormat="1" applyFont="1" applyBorder="1" applyAlignment="1">
      <alignment horizontal="center" vertical="center"/>
    </xf>
    <xf numFmtId="10" fontId="13" fillId="0" borderId="1" xfId="0" applyNumberFormat="1" applyFont="1" applyBorder="1" applyAlignment="1">
      <alignment horizontal="center"/>
    </xf>
    <xf numFmtId="10" fontId="13" fillId="0" borderId="0" xfId="0" applyNumberFormat="1" applyFont="1" applyAlignment="1">
      <alignment horizontal="center" vertical="center"/>
    </xf>
    <xf numFmtId="10" fontId="13" fillId="0" borderId="0" xfId="0" applyNumberFormat="1" applyFont="1" applyAlignment="1">
      <alignment horizontal="center"/>
    </xf>
    <xf numFmtId="10" fontId="13" fillId="0" borderId="20" xfId="0" applyNumberFormat="1" applyFont="1" applyBorder="1" applyAlignment="1">
      <alignment horizontal="center"/>
    </xf>
    <xf numFmtId="0" fontId="13" fillId="6" borderId="5" xfId="0" applyFont="1" applyFill="1" applyBorder="1" applyAlignment="1">
      <alignment horizontal="center" vertical="center"/>
    </xf>
    <xf numFmtId="10" fontId="2" fillId="0" borderId="17" xfId="0" applyNumberFormat="1" applyFont="1" applyBorder="1"/>
    <xf numFmtId="10" fontId="2" fillId="0" borderId="4" xfId="0" applyNumberFormat="1" applyFont="1" applyBorder="1"/>
    <xf numFmtId="0" fontId="2" fillId="0" borderId="9" xfId="0" applyFont="1" applyBorder="1"/>
    <xf numFmtId="10" fontId="15" fillId="0" borderId="0" xfId="0" applyNumberFormat="1" applyFont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10" fontId="15" fillId="0" borderId="0" xfId="0" applyNumberFormat="1" applyFont="1" applyAlignment="1">
      <alignment horizontal="center"/>
    </xf>
    <xf numFmtId="10" fontId="15" fillId="0" borderId="20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164" fontId="2" fillId="0" borderId="4" xfId="0" applyNumberFormat="1" applyFont="1" applyBorder="1"/>
    <xf numFmtId="0" fontId="2" fillId="6" borderId="5" xfId="0" applyFont="1" applyFill="1" applyBorder="1" applyAlignment="1">
      <alignment horizontal="center" vertical="center"/>
    </xf>
    <xf numFmtId="10" fontId="2" fillId="0" borderId="22" xfId="0" applyNumberFormat="1" applyFont="1" applyBorder="1"/>
    <xf numFmtId="0" fontId="1" fillId="2" borderId="1" xfId="0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left"/>
    </xf>
    <xf numFmtId="1" fontId="1" fillId="0" borderId="0" xfId="0" applyNumberFormat="1" applyFont="1"/>
    <xf numFmtId="164" fontId="2" fillId="2" borderId="5" xfId="0" applyNumberFormat="1" applyFont="1" applyFill="1" applyBorder="1"/>
    <xf numFmtId="0" fontId="10" fillId="0" borderId="8" xfId="0" applyFont="1" applyBorder="1" applyAlignment="1">
      <alignment vertical="center"/>
    </xf>
    <xf numFmtId="0" fontId="10" fillId="0" borderId="2" xfId="0" applyFont="1" applyBorder="1" applyAlignment="1">
      <alignment vertical="center"/>
    </xf>
    <xf numFmtId="0" fontId="10" fillId="0" borderId="3" xfId="0" applyFont="1" applyBorder="1" applyAlignment="1">
      <alignment vertical="center"/>
    </xf>
    <xf numFmtId="0" fontId="12" fillId="10" borderId="1" xfId="0" applyFont="1" applyFill="1" applyBorder="1" applyAlignment="1">
      <alignment horizontal="center"/>
    </xf>
    <xf numFmtId="0" fontId="2" fillId="10" borderId="1" xfId="0" applyFont="1" applyFill="1" applyBorder="1" applyAlignment="1">
      <alignment horizontal="center" vertical="center"/>
    </xf>
    <xf numFmtId="1" fontId="14" fillId="0" borderId="2" xfId="0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9" fontId="13" fillId="0" borderId="0" xfId="0" applyNumberFormat="1" applyFont="1"/>
    <xf numFmtId="0" fontId="1" fillId="0" borderId="23" xfId="0" applyFont="1" applyBorder="1" applyAlignment="1">
      <alignment horizontal="right"/>
    </xf>
    <xf numFmtId="0" fontId="2" fillId="11" borderId="5" xfId="0" applyFont="1" applyFill="1" applyBorder="1"/>
    <xf numFmtId="164" fontId="2" fillId="11" borderId="5" xfId="0" applyNumberFormat="1" applyFont="1" applyFill="1" applyBorder="1"/>
    <xf numFmtId="0" fontId="11" fillId="2" borderId="1" xfId="0" applyFont="1" applyFill="1" applyBorder="1" applyAlignment="1">
      <alignment horizontal="center" vertical="center" wrapText="1"/>
    </xf>
    <xf numFmtId="10" fontId="13" fillId="7" borderId="5" xfId="0" applyNumberFormat="1" applyFont="1" applyFill="1" applyBorder="1"/>
    <xf numFmtId="0" fontId="13" fillId="7" borderId="5" xfId="0" applyFont="1" applyFill="1" applyBorder="1"/>
    <xf numFmtId="164" fontId="13" fillId="7" borderId="5" xfId="0" applyNumberFormat="1" applyFont="1" applyFill="1" applyBorder="1"/>
    <xf numFmtId="10" fontId="13" fillId="7" borderId="21" xfId="0" applyNumberFormat="1" applyFont="1" applyFill="1" applyBorder="1"/>
    <xf numFmtId="0" fontId="13" fillId="1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wrapText="1"/>
    </xf>
    <xf numFmtId="0" fontId="11" fillId="0" borderId="2" xfId="0" applyFont="1" applyBorder="1" applyAlignment="1">
      <alignment wrapText="1"/>
    </xf>
    <xf numFmtId="0" fontId="11" fillId="0" borderId="3" xfId="0" applyFont="1" applyBorder="1" applyAlignment="1">
      <alignment wrapText="1"/>
    </xf>
    <xf numFmtId="0" fontId="1" fillId="0" borderId="10" xfId="0" applyFont="1" applyBorder="1" applyAlignment="1">
      <alignment horizontal="center"/>
    </xf>
    <xf numFmtId="9" fontId="6" fillId="0" borderId="0" xfId="0" applyNumberFormat="1" applyFont="1"/>
    <xf numFmtId="49" fontId="6" fillId="0" borderId="1" xfId="0" applyNumberFormat="1" applyFont="1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10" fontId="16" fillId="0" borderId="19" xfId="0" applyNumberFormat="1" applyFont="1" applyBorder="1" applyAlignment="1">
      <alignment horizontal="center" vertical="center"/>
    </xf>
    <xf numFmtId="10" fontId="16" fillId="0" borderId="16" xfId="0" applyNumberFormat="1" applyFont="1" applyBorder="1" applyAlignment="1">
      <alignment horizontal="center"/>
    </xf>
    <xf numFmtId="10" fontId="16" fillId="0" borderId="1" xfId="0" applyNumberFormat="1" applyFont="1" applyBorder="1" applyAlignment="1">
      <alignment horizontal="center" vertical="center"/>
    </xf>
    <xf numFmtId="10" fontId="16" fillId="0" borderId="1" xfId="0" applyNumberFormat="1" applyFont="1" applyBorder="1" applyAlignment="1">
      <alignment horizontal="center"/>
    </xf>
    <xf numFmtId="0" fontId="2" fillId="0" borderId="23" xfId="0" applyFont="1" applyBorder="1"/>
    <xf numFmtId="0" fontId="1" fillId="0" borderId="15" xfId="0" applyFont="1" applyBorder="1" applyAlignment="1">
      <alignment horizontal="center"/>
    </xf>
    <xf numFmtId="9" fontId="1" fillId="2" borderId="5" xfId="0" applyNumberFormat="1" applyFont="1" applyFill="1" applyBorder="1"/>
    <xf numFmtId="9" fontId="2" fillId="2" borderId="5" xfId="0" applyNumberFormat="1" applyFont="1" applyFill="1" applyBorder="1"/>
    <xf numFmtId="0" fontId="6" fillId="2" borderId="5" xfId="0" applyFont="1" applyFill="1" applyBorder="1" applyAlignment="1">
      <alignment wrapText="1"/>
    </xf>
    <xf numFmtId="9" fontId="6" fillId="2" borderId="5" xfId="0" applyNumberFormat="1" applyFont="1" applyFill="1" applyBorder="1"/>
    <xf numFmtId="0" fontId="1" fillId="2" borderId="24" xfId="0" applyFont="1" applyFill="1" applyBorder="1"/>
    <xf numFmtId="0" fontId="1" fillId="0" borderId="14" xfId="0" applyFont="1" applyBorder="1"/>
    <xf numFmtId="0" fontId="1" fillId="12" borderId="5" xfId="0" applyFont="1" applyFill="1" applyBorder="1"/>
    <xf numFmtId="164" fontId="0" fillId="0" borderId="0" xfId="0" applyNumberFormat="1" applyFont="1" applyAlignment="1"/>
    <xf numFmtId="10" fontId="0" fillId="0" borderId="0" xfId="0" applyNumberFormat="1" applyFont="1" applyAlignment="1"/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9" fontId="0" fillId="0" borderId="0" xfId="0" applyNumberFormat="1" applyFont="1" applyAlignment="1"/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18" fillId="0" borderId="11" xfId="0" applyFont="1" applyBorder="1" applyAlignment="1">
      <alignment horizont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164" fontId="18" fillId="0" borderId="15" xfId="0" applyNumberFormat="1" applyFont="1" applyBorder="1" applyAlignment="1">
      <alignment horizont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0" fillId="0" borderId="0" xfId="0" applyFont="1" applyAlignment="1"/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19" fillId="2" borderId="1" xfId="0" applyFont="1" applyFill="1" applyBorder="1" applyAlignment="1">
      <alignment horizontal="center" vertical="center"/>
    </xf>
    <xf numFmtId="10" fontId="1" fillId="0" borderId="10" xfId="0" applyNumberFormat="1" applyFont="1" applyBorder="1" applyAlignment="1">
      <alignment horizontal="center" vertical="center" wrapText="1"/>
    </xf>
    <xf numFmtId="0" fontId="8" fillId="0" borderId="16" xfId="0" applyFont="1" applyBorder="1"/>
    <xf numFmtId="0" fontId="11" fillId="0" borderId="8" xfId="0" applyFont="1" applyBorder="1" applyAlignment="1">
      <alignment horizontal="center" wrapText="1"/>
    </xf>
    <xf numFmtId="0" fontId="8" fillId="0" borderId="2" xfId="0" applyFont="1" applyBorder="1"/>
    <xf numFmtId="0" fontId="8" fillId="0" borderId="3" xfId="0" applyFont="1" applyBorder="1"/>
    <xf numFmtId="0" fontId="10" fillId="0" borderId="10" xfId="0" applyFont="1" applyBorder="1" applyAlignment="1">
      <alignment horizontal="center" vertical="center" wrapText="1"/>
    </xf>
    <xf numFmtId="0" fontId="10" fillId="0" borderId="8" xfId="0" applyFont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1" fontId="1" fillId="0" borderId="10" xfId="0" applyNumberFormat="1" applyFont="1" applyBorder="1" applyAlignment="1">
      <alignment horizontal="center" vertical="center" wrapText="1"/>
    </xf>
    <xf numFmtId="0" fontId="9" fillId="0" borderId="0" xfId="0" applyFont="1" applyAlignment="1">
      <alignment horizontal="center"/>
    </xf>
    <xf numFmtId="0" fontId="0" fillId="0" borderId="0" xfId="0" applyFont="1" applyAlignment="1"/>
    <xf numFmtId="49" fontId="9" fillId="0" borderId="15" xfId="0" applyNumberFormat="1" applyFont="1" applyBorder="1" applyAlignment="1">
      <alignment horizontal="center" vertical="center"/>
    </xf>
    <xf numFmtId="0" fontId="8" fillId="0" borderId="15" xfId="0" applyFont="1" applyBorder="1"/>
    <xf numFmtId="0" fontId="1" fillId="0" borderId="12" xfId="0" applyFont="1" applyBorder="1" applyAlignment="1">
      <alignment horizontal="center"/>
    </xf>
    <xf numFmtId="0" fontId="8" fillId="0" borderId="12" xfId="0" applyFont="1" applyBorder="1"/>
    <xf numFmtId="0" fontId="1" fillId="0" borderId="0" xfId="0" applyFont="1" applyAlignment="1">
      <alignment horizontal="center"/>
    </xf>
    <xf numFmtId="9" fontId="1" fillId="0" borderId="4" xfId="0" applyNumberFormat="1" applyFont="1" applyBorder="1" applyAlignment="1">
      <alignment horizontal="center"/>
    </xf>
    <xf numFmtId="49" fontId="2" fillId="0" borderId="0" xfId="0" applyNumberFormat="1" applyFont="1" applyAlignment="1">
      <alignment horizontal="center"/>
    </xf>
    <xf numFmtId="49" fontId="4" fillId="0" borderId="0" xfId="0" applyNumberFormat="1" applyFont="1" applyAlignment="1">
      <alignment horizontal="center"/>
    </xf>
    <xf numFmtId="10" fontId="1" fillId="0" borderId="4" xfId="0" applyNumberFormat="1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49" fontId="9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customschemas.google.com/relationships/workbookmetadata" Target="metadata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Derecho_!$T$7:$T$16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Derecho_!$U$7:$U$16</c:f>
              <c:numCache>
                <c:formatCode>0.00%</c:formatCode>
                <c:ptCount val="10"/>
                <c:pt idx="0">
                  <c:v>0.28387096774193549</c:v>
                </c:pt>
                <c:pt idx="1">
                  <c:v>0.42148760330578511</c:v>
                </c:pt>
                <c:pt idx="2">
                  <c:v>0.41414141414141414</c:v>
                </c:pt>
                <c:pt idx="3">
                  <c:v>0.47019867549668876</c:v>
                </c:pt>
                <c:pt idx="4">
                  <c:v>0.5625</c:v>
                </c:pt>
                <c:pt idx="5" formatCode="0%">
                  <c:v>0.4913294797687861</c:v>
                </c:pt>
                <c:pt idx="6">
                  <c:v>0.47560975609756095</c:v>
                </c:pt>
                <c:pt idx="7">
                  <c:v>0.56431535269709543</c:v>
                </c:pt>
                <c:pt idx="8">
                  <c:v>0.44871794871794873</c:v>
                </c:pt>
                <c:pt idx="9">
                  <c:v>0.6271186440677966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A31-4122-9B14-9BC7523A57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5803863"/>
        <c:axId val="1273814828"/>
      </c:barChart>
      <c:catAx>
        <c:axId val="35803863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73814828"/>
        <c:crosses val="autoZero"/>
        <c:auto val="1"/>
        <c:lblAlgn val="ctr"/>
        <c:lblOffset val="100"/>
        <c:noMultiLvlLbl val="1"/>
      </c:catAx>
      <c:valAx>
        <c:axId val="127381482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5803863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'!$S$7:$S$11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'!$T$7:$T$11</c:f>
              <c:numCache>
                <c:formatCode>0.00%</c:formatCode>
                <c:ptCount val="5"/>
                <c:pt idx="0">
                  <c:v>0.41463414634146339</c:v>
                </c:pt>
                <c:pt idx="1">
                  <c:v>0.36</c:v>
                </c:pt>
                <c:pt idx="2">
                  <c:v>0.43902439024390244</c:v>
                </c:pt>
                <c:pt idx="3">
                  <c:v>0.36521739130434783</c:v>
                </c:pt>
                <c:pt idx="4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717-4362-BB89-0BD63CC62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45167647"/>
        <c:axId val="214606083"/>
      </c:barChart>
      <c:catAx>
        <c:axId val="64516764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14606083"/>
        <c:crosses val="autoZero"/>
        <c:auto val="1"/>
        <c:lblAlgn val="ctr"/>
        <c:lblOffset val="100"/>
        <c:noMultiLvlLbl val="1"/>
      </c:catAx>
      <c:valAx>
        <c:axId val="21460608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4516764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'!$S$41:$S$49</c:f>
              <c:numCache>
                <c:formatCode>General</c:formatCode>
                <c:ptCount val="9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8">
                  <c:v>9901</c:v>
                </c:pt>
              </c:numCache>
            </c:numRef>
          </c:cat>
          <c:val>
            <c:numRef>
              <c:f>'Admon Pub '!$T$41:$T$49</c:f>
              <c:numCache>
                <c:formatCode>0%</c:formatCode>
                <c:ptCount val="9"/>
                <c:pt idx="0">
                  <c:v>0.68292682926829273</c:v>
                </c:pt>
                <c:pt idx="1">
                  <c:v>0.52</c:v>
                </c:pt>
                <c:pt idx="2">
                  <c:v>0.48780487804878048</c:v>
                </c:pt>
                <c:pt idx="3">
                  <c:v>0.45217391304347826</c:v>
                </c:pt>
                <c:pt idx="8" formatCode="0.00%">
                  <c:v>0.36842105263157893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5EF-406A-8762-783772C0F8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3790287"/>
        <c:axId val="1823055518"/>
      </c:barChart>
      <c:catAx>
        <c:axId val="20379028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823055518"/>
        <c:crosses val="autoZero"/>
        <c:auto val="1"/>
        <c:lblAlgn val="ctr"/>
        <c:lblOffset val="100"/>
        <c:noMultiLvlLbl val="1"/>
      </c:catAx>
      <c:valAx>
        <c:axId val="1823055518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379028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numRef>
              <c:f>'Admon Pub '!$S$79:$S$83</c:f>
              <c:numCache>
                <c:formatCode>General</c:formatCode>
                <c:ptCount val="5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</c:numCache>
            </c:numRef>
          </c:cat>
          <c:val>
            <c:numRef>
              <c:f>'Admon Pub '!$T$79:$T$83</c:f>
              <c:numCache>
                <c:formatCode>0.00%</c:formatCode>
                <c:ptCount val="5"/>
                <c:pt idx="0">
                  <c:v>0.26829268292682934</c:v>
                </c:pt>
                <c:pt idx="1">
                  <c:v>0.16000000000000003</c:v>
                </c:pt>
                <c:pt idx="2">
                  <c:v>4.8780487804878037E-2</c:v>
                </c:pt>
                <c:pt idx="3">
                  <c:v>8.6956521739130432E-2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D2E-4445-A13D-AB1AFFCE7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11223180"/>
        <c:axId val="795482604"/>
      </c:barChart>
      <c:catAx>
        <c:axId val="3112231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95482604"/>
        <c:crosses val="autoZero"/>
        <c:auto val="1"/>
        <c:lblAlgn val="ctr"/>
        <c:lblOffset val="100"/>
        <c:noMultiLvlLbl val="1"/>
      </c:catAx>
      <c:valAx>
        <c:axId val="79548260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223180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Derecho_!$T$41:$T$51</c:f>
              <c:strCache>
                <c:ptCount val="11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10">
                  <c:v>0102</c:v>
                </c:pt>
              </c:strCache>
            </c:strRef>
          </c:cat>
          <c:val>
            <c:numRef>
              <c:f>Derecho_!$U$41:$U$51</c:f>
              <c:numCache>
                <c:formatCode>0%</c:formatCode>
                <c:ptCount val="11"/>
                <c:pt idx="0">
                  <c:v>0.47741935483870968</c:v>
                </c:pt>
                <c:pt idx="1">
                  <c:v>0.6198347107438017</c:v>
                </c:pt>
                <c:pt idx="2">
                  <c:v>0.6262626262626263</c:v>
                </c:pt>
                <c:pt idx="3">
                  <c:v>0.62251655629139069</c:v>
                </c:pt>
                <c:pt idx="4">
                  <c:v>0.6071428571428571</c:v>
                </c:pt>
                <c:pt idx="5">
                  <c:v>0.60115606936416188</c:v>
                </c:pt>
                <c:pt idx="6" formatCode="0.00%">
                  <c:v>0.57317073170731703</c:v>
                </c:pt>
                <c:pt idx="7" formatCode="0.00%">
                  <c:v>0.71784232365145229</c:v>
                </c:pt>
                <c:pt idx="8" formatCode="0.00%">
                  <c:v>0.5641025641025641</c:v>
                </c:pt>
                <c:pt idx="10" formatCode="0.00%">
                  <c:v>0.72881355932203384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BDC-4A20-86ED-74EBDDE4A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264505786"/>
        <c:axId val="1574860209"/>
      </c:barChart>
      <c:catAx>
        <c:axId val="126450578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74860209"/>
        <c:crosses val="autoZero"/>
        <c:auto val="1"/>
        <c:lblAlgn val="ctr"/>
        <c:lblOffset val="100"/>
        <c:noMultiLvlLbl val="1"/>
      </c:catAx>
      <c:valAx>
        <c:axId val="1574860209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264505786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Derecho_!$T$90:$T$99</c:f>
              <c:strCache>
                <c:ptCount val="10"/>
                <c:pt idx="0">
                  <c:v>9701</c:v>
                </c:pt>
                <c:pt idx="1">
                  <c:v>9702</c:v>
                </c:pt>
                <c:pt idx="2">
                  <c:v>9801</c:v>
                </c:pt>
                <c:pt idx="3">
                  <c:v>9802</c:v>
                </c:pt>
                <c:pt idx="4">
                  <c:v>9901</c:v>
                </c:pt>
                <c:pt idx="5">
                  <c:v>9902</c:v>
                </c:pt>
                <c:pt idx="6">
                  <c:v>0001</c:v>
                </c:pt>
                <c:pt idx="7">
                  <c:v>0002</c:v>
                </c:pt>
                <c:pt idx="8">
                  <c:v>0101</c:v>
                </c:pt>
                <c:pt idx="9">
                  <c:v>0102</c:v>
                </c:pt>
              </c:strCache>
            </c:strRef>
          </c:cat>
          <c:val>
            <c:numRef>
              <c:f>Derecho_!$U$90:$U$99</c:f>
              <c:numCache>
                <c:formatCode>0.00%</c:formatCode>
                <c:ptCount val="10"/>
                <c:pt idx="0">
                  <c:v>0.19354838709677419</c:v>
                </c:pt>
                <c:pt idx="1">
                  <c:v>0.19834710743801659</c:v>
                </c:pt>
                <c:pt idx="2">
                  <c:v>0.21212121212121215</c:v>
                </c:pt>
                <c:pt idx="3">
                  <c:v>0.15231788079470193</c:v>
                </c:pt>
                <c:pt idx="4">
                  <c:v>4.4642857142857095E-2</c:v>
                </c:pt>
                <c:pt idx="5">
                  <c:v>0.10982658959537578</c:v>
                </c:pt>
                <c:pt idx="6">
                  <c:v>9.7560975609756073E-2</c:v>
                </c:pt>
                <c:pt idx="7">
                  <c:v>0.15352697095435686</c:v>
                </c:pt>
                <c:pt idx="8">
                  <c:v>0.11538461538461536</c:v>
                </c:pt>
                <c:pt idx="9">
                  <c:v>0.10169491525423724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CED2-4D4B-90BC-5A889CF3B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900194404"/>
        <c:axId val="164576994"/>
      </c:barChart>
      <c:catAx>
        <c:axId val="19001944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64576994"/>
        <c:crosses val="autoZero"/>
        <c:auto val="1"/>
        <c:lblAlgn val="ctr"/>
        <c:lblOffset val="100"/>
        <c:noMultiLvlLbl val="1"/>
      </c:catAx>
      <c:valAx>
        <c:axId val="16457699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9001944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LELI!$S$6:$S$12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LELI!$T$6:$T$12</c:f>
              <c:numCache>
                <c:formatCode>0.00%</c:formatCode>
                <c:ptCount val="7"/>
                <c:pt idx="0">
                  <c:v>0.44029850746268656</c:v>
                </c:pt>
                <c:pt idx="1">
                  <c:v>0.47368421052631576</c:v>
                </c:pt>
                <c:pt idx="2">
                  <c:v>0.67361111111111116</c:v>
                </c:pt>
                <c:pt idx="3">
                  <c:v>0.56097560975609762</c:v>
                </c:pt>
                <c:pt idx="4">
                  <c:v>0.61386138613861385</c:v>
                </c:pt>
                <c:pt idx="5">
                  <c:v>0.5714285714285714</c:v>
                </c:pt>
                <c:pt idx="6">
                  <c:v>0.34188034188034189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61A0-46B5-9E0E-9E3335C78E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73400119"/>
        <c:axId val="1535798744"/>
      </c:barChart>
      <c:catAx>
        <c:axId val="207340011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35798744"/>
        <c:crosses val="autoZero"/>
        <c:auto val="1"/>
        <c:lblAlgn val="ctr"/>
        <c:lblOffset val="100"/>
        <c:noMultiLvlLbl val="1"/>
      </c:catAx>
      <c:valAx>
        <c:axId val="153579874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73400119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LELI!$S$29:$S$35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LELI!$T$29:$T$35</c:f>
              <c:numCache>
                <c:formatCode>0.00%</c:formatCode>
                <c:ptCount val="7"/>
                <c:pt idx="0">
                  <c:v>0.64179104477611937</c:v>
                </c:pt>
                <c:pt idx="1">
                  <c:v>0.60526315789473684</c:v>
                </c:pt>
                <c:pt idx="2">
                  <c:v>0.74305555555555558</c:v>
                </c:pt>
                <c:pt idx="3">
                  <c:v>0.68292682926829273</c:v>
                </c:pt>
                <c:pt idx="4">
                  <c:v>0.73267326732673266</c:v>
                </c:pt>
                <c:pt idx="5">
                  <c:v>0.67346938775510201</c:v>
                </c:pt>
                <c:pt idx="6">
                  <c:v>0.5641025641025641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1B5-404F-96F4-623BA6589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29850307"/>
        <c:axId val="916963747"/>
      </c:barChart>
      <c:catAx>
        <c:axId val="2029850307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916963747"/>
        <c:crosses val="autoZero"/>
        <c:auto val="1"/>
        <c:lblAlgn val="ctr"/>
        <c:lblOffset val="100"/>
        <c:noMultiLvlLbl val="1"/>
      </c:catAx>
      <c:valAx>
        <c:axId val="916963747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2029850307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LELI!$S$48:$S$54</c:f>
              <c:strCache>
                <c:ptCount val="7"/>
                <c:pt idx="0">
                  <c:v>9902</c:v>
                </c:pt>
                <c:pt idx="1">
                  <c:v>0001</c:v>
                </c:pt>
                <c:pt idx="2">
                  <c:v>0002</c:v>
                </c:pt>
                <c:pt idx="3">
                  <c:v>0101</c:v>
                </c:pt>
                <c:pt idx="4">
                  <c:v>0102</c:v>
                </c:pt>
                <c:pt idx="5">
                  <c:v>0201</c:v>
                </c:pt>
                <c:pt idx="6">
                  <c:v>0202</c:v>
                </c:pt>
              </c:strCache>
            </c:strRef>
          </c:cat>
          <c:val>
            <c:numRef>
              <c:f>LELI!$T$48:$T$54</c:f>
              <c:numCache>
                <c:formatCode>0.00%</c:formatCode>
                <c:ptCount val="7"/>
                <c:pt idx="0">
                  <c:v>0.20149253731343281</c:v>
                </c:pt>
                <c:pt idx="1">
                  <c:v>0.13157894736842107</c:v>
                </c:pt>
                <c:pt idx="2">
                  <c:v>6.944444444444442E-2</c:v>
                </c:pt>
                <c:pt idx="3">
                  <c:v>0.12195121951219512</c:v>
                </c:pt>
                <c:pt idx="4">
                  <c:v>0.11881188118811881</c:v>
                </c:pt>
                <c:pt idx="5">
                  <c:v>0.10204081632653061</c:v>
                </c:pt>
                <c:pt idx="6">
                  <c:v>0.22222222222222221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27AA-4559-86E8-2751F5B781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715738418"/>
        <c:axId val="311750333"/>
      </c:barChart>
      <c:catAx>
        <c:axId val="171573841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311750333"/>
        <c:crosses val="autoZero"/>
        <c:auto val="1"/>
        <c:lblAlgn val="ctr"/>
        <c:lblOffset val="100"/>
        <c:noMultiLvlLbl val="1"/>
      </c:catAx>
      <c:valAx>
        <c:axId val="311750333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715738418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Pub'!$S$4:$S$7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Pub'!$T$4:$T$7</c:f>
              <c:numCache>
                <c:formatCode>0.00%</c:formatCode>
                <c:ptCount val="4"/>
                <c:pt idx="0">
                  <c:v>0.67500000000000004</c:v>
                </c:pt>
                <c:pt idx="1">
                  <c:v>0.42499999999999999</c:v>
                </c:pt>
                <c:pt idx="2">
                  <c:v>0.5957446808510638</c:v>
                </c:pt>
                <c:pt idx="3">
                  <c:v>0.39130434782608697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586B-49EB-86D7-E47D926BA7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542035604"/>
        <c:axId val="142789964"/>
      </c:barChart>
      <c:catAx>
        <c:axId val="15420356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42789964"/>
        <c:crosses val="autoZero"/>
        <c:auto val="1"/>
        <c:lblAlgn val="ctr"/>
        <c:lblOffset val="100"/>
        <c:noMultiLvlLbl val="1"/>
      </c:catAx>
      <c:valAx>
        <c:axId val="142789964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5420356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Pub'!$S$30:$S$33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Pub'!$T$30:$T$33</c:f>
              <c:numCache>
                <c:formatCode>0.00%</c:formatCode>
                <c:ptCount val="4"/>
                <c:pt idx="0">
                  <c:v>0.72499999999999998</c:v>
                </c:pt>
                <c:pt idx="1">
                  <c:v>0.47499999999999998</c:v>
                </c:pt>
                <c:pt idx="2">
                  <c:v>0.7021276595744681</c:v>
                </c:pt>
                <c:pt idx="3">
                  <c:v>0.5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1E06-4883-8D36-5E2227BD40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66352004"/>
        <c:axId val="1035491472"/>
      </c:barChart>
      <c:catAx>
        <c:axId val="7663520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35491472"/>
        <c:crosses val="autoZero"/>
        <c:auto val="1"/>
        <c:lblAlgn val="ctr"/>
        <c:lblOffset val="100"/>
        <c:noMultiLvlLbl val="1"/>
      </c:catAx>
      <c:valAx>
        <c:axId val="1035491472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76635200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9999FF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'C_ P Admon Pub'!$S$49:$S$52</c:f>
              <c:strCache>
                <c:ptCount val="4"/>
                <c:pt idx="0">
                  <c:v>0002</c:v>
                </c:pt>
                <c:pt idx="1">
                  <c:v>0101</c:v>
                </c:pt>
                <c:pt idx="2">
                  <c:v>0102</c:v>
                </c:pt>
                <c:pt idx="3">
                  <c:v>0201</c:v>
                </c:pt>
              </c:strCache>
            </c:strRef>
          </c:cat>
          <c:val>
            <c:numRef>
              <c:f>'C_ P Admon Pub'!$T$49:$T$52</c:f>
              <c:numCache>
                <c:formatCode>0.00%</c:formatCode>
                <c:ptCount val="4"/>
                <c:pt idx="0">
                  <c:v>4.9999999999999933E-2</c:v>
                </c:pt>
                <c:pt idx="1">
                  <c:v>4.9999999999999989E-2</c:v>
                </c:pt>
                <c:pt idx="2">
                  <c:v>0.1063829787234043</c:v>
                </c:pt>
                <c:pt idx="3">
                  <c:v>0.10869565217391303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6B8-41E8-9C74-DFF55557E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691081494"/>
        <c:axId val="1017929876"/>
      </c:barChart>
      <c:catAx>
        <c:axId val="69108149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1017929876"/>
        <c:crosses val="autoZero"/>
        <c:auto val="1"/>
        <c:lblAlgn val="ctr"/>
        <c:lblOffset val="100"/>
        <c:noMultiLvlLbl val="1"/>
      </c:catAx>
      <c:valAx>
        <c:axId val="1017929876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s-MX"/>
              </a:p>
            </c:rich>
          </c:tx>
          <c:overlay val="0"/>
        </c:title>
        <c:numFmt formatCode="0.00%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s-MX"/>
          </a:p>
        </c:txPr>
        <c:crossAx val="691081494"/>
        <c:crosses val="autoZero"/>
        <c:crossBetween val="between"/>
      </c:valAx>
    </c:plotArea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21</xdr:col>
      <xdr:colOff>400050</xdr:colOff>
      <xdr:row>7</xdr:row>
      <xdr:rowOff>114300</xdr:rowOff>
    </xdr:from>
    <xdr:ext cx="5210175" cy="4048125"/>
    <xdr:graphicFrame macro="">
      <xdr:nvGraphicFramePr>
        <xdr:cNvPr id="2126132623" name="Chart 1" descr="Chart 0">
          <a:extLst>
            <a:ext uri="{FF2B5EF4-FFF2-40B4-BE49-F238E27FC236}">
              <a16:creationId xmlns:a16="http://schemas.microsoft.com/office/drawing/2014/main" id="{00000000-0008-0000-0000-00008F35BA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19</xdr:col>
      <xdr:colOff>142875</xdr:colOff>
      <xdr:row>56</xdr:row>
      <xdr:rowOff>152400</xdr:rowOff>
    </xdr:from>
    <xdr:ext cx="5667375" cy="4000500"/>
    <xdr:graphicFrame macro="">
      <xdr:nvGraphicFramePr>
        <xdr:cNvPr id="1049750030" name="Chart 2" descr="Chart 1">
          <a:extLst>
            <a:ext uri="{FF2B5EF4-FFF2-40B4-BE49-F238E27FC236}">
              <a16:creationId xmlns:a16="http://schemas.microsoft.com/office/drawing/2014/main" id="{00000000-0008-0000-0000-00000EEA913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21</xdr:col>
      <xdr:colOff>638175</xdr:colOff>
      <xdr:row>98</xdr:row>
      <xdr:rowOff>142875</xdr:rowOff>
    </xdr:from>
    <xdr:ext cx="4667250" cy="4486275"/>
    <xdr:graphicFrame macro="">
      <xdr:nvGraphicFramePr>
        <xdr:cNvPr id="396165132" name="Chart 3" descr="Chart 2">
          <a:extLst>
            <a:ext uri="{FF2B5EF4-FFF2-40B4-BE49-F238E27FC236}">
              <a16:creationId xmlns:a16="http://schemas.microsoft.com/office/drawing/2014/main" id="{00000000-0008-0000-0000-00000C009D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142875</xdr:colOff>
      <xdr:row>12</xdr:row>
      <xdr:rowOff>0</xdr:rowOff>
    </xdr:from>
    <xdr:ext cx="4114800" cy="2847975"/>
    <xdr:graphicFrame macro="">
      <xdr:nvGraphicFramePr>
        <xdr:cNvPr id="912273680" name="Chart 4" descr="Chart 0">
          <a:extLst>
            <a:ext uri="{FF2B5EF4-FFF2-40B4-BE49-F238E27FC236}">
              <a16:creationId xmlns:a16="http://schemas.microsoft.com/office/drawing/2014/main" id="{00000000-0008-0000-0100-0000103160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542925</xdr:colOff>
      <xdr:row>32</xdr:row>
      <xdr:rowOff>85725</xdr:rowOff>
    </xdr:from>
    <xdr:ext cx="4495800" cy="2438400"/>
    <xdr:graphicFrame macro="">
      <xdr:nvGraphicFramePr>
        <xdr:cNvPr id="623372836" name="Chart 5" descr="Chart 1">
          <a:extLst>
            <a:ext uri="{FF2B5EF4-FFF2-40B4-BE49-F238E27FC236}">
              <a16:creationId xmlns:a16="http://schemas.microsoft.com/office/drawing/2014/main" id="{00000000-0008-0000-0100-000024EA272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257175</xdr:colOff>
      <xdr:row>59</xdr:row>
      <xdr:rowOff>57150</xdr:rowOff>
    </xdr:from>
    <xdr:ext cx="3800475" cy="2419350"/>
    <xdr:graphicFrame macro="">
      <xdr:nvGraphicFramePr>
        <xdr:cNvPr id="1730776176" name="Chart 6" descr="Chart 2">
          <a:extLst>
            <a:ext uri="{FF2B5EF4-FFF2-40B4-BE49-F238E27FC236}">
              <a16:creationId xmlns:a16="http://schemas.microsoft.com/office/drawing/2014/main" id="{00000000-0008-0000-0100-0000708C296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590550</xdr:colOff>
      <xdr:row>7</xdr:row>
      <xdr:rowOff>114300</xdr:rowOff>
    </xdr:from>
    <xdr:ext cx="4124325" cy="3505200"/>
    <xdr:graphicFrame macro="">
      <xdr:nvGraphicFramePr>
        <xdr:cNvPr id="398855118" name="Chart 7" descr="Chart 0">
          <a:extLst>
            <a:ext uri="{FF2B5EF4-FFF2-40B4-BE49-F238E27FC236}">
              <a16:creationId xmlns:a16="http://schemas.microsoft.com/office/drawing/2014/main" id="{00000000-0008-0000-0300-0000CE0BC6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20</xdr:col>
      <xdr:colOff>295275</xdr:colOff>
      <xdr:row>29</xdr:row>
      <xdr:rowOff>66675</xdr:rowOff>
    </xdr:from>
    <xdr:ext cx="4124325" cy="3524250"/>
    <xdr:graphicFrame macro="">
      <xdr:nvGraphicFramePr>
        <xdr:cNvPr id="1689349484" name="Chart 8" descr="Chart 1">
          <a:extLst>
            <a:ext uri="{FF2B5EF4-FFF2-40B4-BE49-F238E27FC236}">
              <a16:creationId xmlns:a16="http://schemas.microsoft.com/office/drawing/2014/main" id="{00000000-0008-0000-0300-00006C6DB16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20</xdr:col>
      <xdr:colOff>104775</xdr:colOff>
      <xdr:row>53</xdr:row>
      <xdr:rowOff>19050</xdr:rowOff>
    </xdr:from>
    <xdr:ext cx="4143375" cy="4981575"/>
    <xdr:graphicFrame macro="">
      <xdr:nvGraphicFramePr>
        <xdr:cNvPr id="563654406" name="Chart 9" descr="Chart 2">
          <a:extLst>
            <a:ext uri="{FF2B5EF4-FFF2-40B4-BE49-F238E27FC236}">
              <a16:creationId xmlns:a16="http://schemas.microsoft.com/office/drawing/2014/main" id="{00000000-0008-0000-0300-000006AF982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18</xdr:col>
      <xdr:colOff>257175</xdr:colOff>
      <xdr:row>14</xdr:row>
      <xdr:rowOff>104775</xdr:rowOff>
    </xdr:from>
    <xdr:ext cx="4667250" cy="3990975"/>
    <xdr:graphicFrame macro="">
      <xdr:nvGraphicFramePr>
        <xdr:cNvPr id="806553296" name="Chart 10" descr="Chart 0">
          <a:extLst>
            <a:ext uri="{FF2B5EF4-FFF2-40B4-BE49-F238E27FC236}">
              <a16:creationId xmlns:a16="http://schemas.microsoft.com/office/drawing/2014/main" id="{00000000-0008-0000-0D00-0000D006133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18</xdr:col>
      <xdr:colOff>123825</xdr:colOff>
      <xdr:row>51</xdr:row>
      <xdr:rowOff>152400</xdr:rowOff>
    </xdr:from>
    <xdr:ext cx="4667250" cy="3676650"/>
    <xdr:graphicFrame macro="">
      <xdr:nvGraphicFramePr>
        <xdr:cNvPr id="84296121" name="Chart 11" descr="Chart 1">
          <a:extLst>
            <a:ext uri="{FF2B5EF4-FFF2-40B4-BE49-F238E27FC236}">
              <a16:creationId xmlns:a16="http://schemas.microsoft.com/office/drawing/2014/main" id="{00000000-0008-0000-0D00-0000B941060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18</xdr:col>
      <xdr:colOff>161925</xdr:colOff>
      <xdr:row>83</xdr:row>
      <xdr:rowOff>28575</xdr:rowOff>
    </xdr:from>
    <xdr:ext cx="4667250" cy="3667125"/>
    <xdr:graphicFrame macro="">
      <xdr:nvGraphicFramePr>
        <xdr:cNvPr id="1493082803" name="Chart 12" descr="Chart 2">
          <a:extLst>
            <a:ext uri="{FF2B5EF4-FFF2-40B4-BE49-F238E27FC236}">
              <a16:creationId xmlns:a16="http://schemas.microsoft.com/office/drawing/2014/main" id="{00000000-0008-0000-0D00-0000B3A2FE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8080"/>
  </sheetPr>
  <dimension ref="A1:BA1240"/>
  <sheetViews>
    <sheetView topLeftCell="A1153" workbookViewId="0">
      <selection activeCell="D1160" sqref="D1160"/>
    </sheetView>
  </sheetViews>
  <sheetFormatPr baseColWidth="10" defaultColWidth="12.5703125" defaultRowHeight="15" customHeight="1"/>
  <cols>
    <col min="1" max="1" width="10" customWidth="1"/>
    <col min="2" max="2" width="5.140625" customWidth="1"/>
    <col min="3" max="3" width="4.7109375" customWidth="1"/>
    <col min="4" max="4" width="4.140625" customWidth="1"/>
    <col min="5" max="5" width="4.42578125" customWidth="1"/>
    <col min="6" max="6" width="4" customWidth="1"/>
    <col min="7" max="7" width="4.7109375" customWidth="1"/>
    <col min="8" max="8" width="4.5703125" customWidth="1"/>
    <col min="9" max="9" width="4" customWidth="1"/>
    <col min="10" max="11" width="6.7109375" customWidth="1"/>
    <col min="12" max="12" width="15.7109375" customWidth="1"/>
    <col min="13" max="14" width="11.42578125" customWidth="1"/>
    <col min="15" max="15" width="10.7109375" customWidth="1"/>
    <col min="16" max="17" width="11.42578125" customWidth="1"/>
    <col min="18" max="18" width="11.5703125" customWidth="1"/>
    <col min="19" max="19" width="11.42578125" customWidth="1"/>
    <col min="20" max="20" width="8.140625" customWidth="1"/>
    <col min="21" max="21" width="7.140625" customWidth="1"/>
    <col min="22" max="39" width="10" customWidth="1"/>
    <col min="40" max="41" width="11.42578125" customWidth="1"/>
    <col min="42" max="53" width="10" customWidth="1"/>
  </cols>
  <sheetData>
    <row r="1" spans="1:43" ht="12.75" customHeight="1">
      <c r="A1" s="245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40"/>
      <c r="Q1" s="2"/>
      <c r="R1" s="2"/>
      <c r="S1" s="1"/>
      <c r="AN1" s="3"/>
      <c r="AO1" s="3"/>
    </row>
    <row r="2" spans="1:43" ht="12.75" customHeight="1">
      <c r="A2" s="4" t="s">
        <v>0</v>
      </c>
      <c r="M2" s="5"/>
      <c r="N2" s="5"/>
      <c r="P2" s="5"/>
      <c r="Q2" s="6"/>
      <c r="R2" s="6"/>
      <c r="S2" s="5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3"/>
      <c r="AO2" s="3"/>
    </row>
    <row r="3" spans="1:43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K3" s="1"/>
      <c r="M3" s="7" t="s">
        <v>2</v>
      </c>
      <c r="N3" s="7" t="s">
        <v>3</v>
      </c>
      <c r="O3" s="8" t="s">
        <v>4</v>
      </c>
      <c r="P3" s="7" t="s">
        <v>5</v>
      </c>
      <c r="Q3" s="9" t="s">
        <v>6</v>
      </c>
      <c r="R3" s="9" t="s">
        <v>7</v>
      </c>
      <c r="S3" s="10" t="s">
        <v>8</v>
      </c>
      <c r="AB3" s="11" t="s">
        <v>5</v>
      </c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3"/>
      <c r="AO3" s="11"/>
    </row>
    <row r="4" spans="1:43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3">
        <v>10</v>
      </c>
      <c r="L4" s="14" t="s">
        <v>10</v>
      </c>
      <c r="M4" s="15"/>
      <c r="N4" s="15"/>
      <c r="O4" s="16"/>
      <c r="P4" s="17"/>
      <c r="Q4" s="6"/>
      <c r="R4" s="6"/>
      <c r="S4" s="5"/>
      <c r="AB4" s="246" t="s">
        <v>11</v>
      </c>
      <c r="AC4" s="240"/>
      <c r="AD4" s="240"/>
      <c r="AE4" s="240"/>
      <c r="AF4" s="240"/>
      <c r="AG4" s="240"/>
      <c r="AH4" s="240"/>
      <c r="AI4" s="240"/>
      <c r="AJ4" s="240"/>
      <c r="AK4" s="240"/>
      <c r="AL4" s="18"/>
      <c r="AM4" s="11"/>
      <c r="AN4" s="3"/>
      <c r="AO4" s="3"/>
    </row>
    <row r="5" spans="1:43" ht="12.75" customHeight="1">
      <c r="A5" s="13">
        <v>9701</v>
      </c>
      <c r="B5" s="19">
        <v>155</v>
      </c>
      <c r="C5" s="19"/>
      <c r="D5" s="19"/>
      <c r="E5" s="19"/>
      <c r="F5" s="19"/>
      <c r="G5" s="19"/>
      <c r="H5" s="19"/>
      <c r="I5" s="19"/>
      <c r="J5" s="19"/>
      <c r="K5" s="13"/>
      <c r="L5" s="19"/>
      <c r="M5" s="15"/>
      <c r="N5" s="15"/>
      <c r="O5" s="16"/>
      <c r="P5" s="17"/>
      <c r="Q5" s="20">
        <f>B5</f>
        <v>155</v>
      </c>
      <c r="R5" s="6"/>
      <c r="S5" s="5"/>
      <c r="U5" s="5"/>
      <c r="V5" s="5"/>
      <c r="W5" s="5"/>
      <c r="X5" s="5"/>
      <c r="AA5" s="21" t="s">
        <v>12</v>
      </c>
      <c r="AB5" s="1">
        <v>9701</v>
      </c>
      <c r="AC5" s="2">
        <v>9702</v>
      </c>
      <c r="AD5" s="2">
        <v>9801</v>
      </c>
      <c r="AE5" s="2">
        <v>9802</v>
      </c>
      <c r="AF5" s="2">
        <v>9901</v>
      </c>
      <c r="AG5" s="2">
        <v>9902</v>
      </c>
      <c r="AH5" s="22" t="s">
        <v>13</v>
      </c>
      <c r="AI5" s="22" t="s">
        <v>14</v>
      </c>
      <c r="AJ5" s="22" t="s">
        <v>15</v>
      </c>
      <c r="AK5" s="22" t="s">
        <v>16</v>
      </c>
      <c r="AL5" s="22" t="s">
        <v>17</v>
      </c>
      <c r="AM5" s="22" t="s">
        <v>18</v>
      </c>
      <c r="AN5" s="22" t="s">
        <v>19</v>
      </c>
      <c r="AO5" s="22" t="s">
        <v>20</v>
      </c>
      <c r="AP5" s="22" t="s">
        <v>21</v>
      </c>
      <c r="AQ5" s="22" t="s">
        <v>22</v>
      </c>
    </row>
    <row r="6" spans="1:43" ht="12.75" customHeight="1">
      <c r="A6" s="13">
        <v>9702</v>
      </c>
      <c r="B6" s="23"/>
      <c r="C6" s="19">
        <v>92</v>
      </c>
      <c r="D6" s="19"/>
      <c r="E6" s="19"/>
      <c r="F6" s="19"/>
      <c r="G6" s="19"/>
      <c r="H6" s="19"/>
      <c r="I6" s="19"/>
      <c r="J6" s="19"/>
      <c r="K6" s="24"/>
      <c r="L6" s="19"/>
      <c r="M6" s="15"/>
      <c r="N6" s="15"/>
      <c r="O6" s="16"/>
      <c r="P6" s="17">
        <f>C6/B5</f>
        <v>0.59354838709677415</v>
      </c>
      <c r="Q6" s="20">
        <v>115</v>
      </c>
      <c r="R6" s="25">
        <f t="shared" ref="R6:R18" si="0">Q6/Q5</f>
        <v>0.74193548387096775</v>
      </c>
      <c r="S6" s="5">
        <f t="shared" ref="S6:S18" si="1">100%-R6</f>
        <v>0.25806451612903225</v>
      </c>
      <c r="T6" s="4" t="s">
        <v>2</v>
      </c>
      <c r="W6" s="26" t="s">
        <v>23</v>
      </c>
      <c r="AA6" s="27" t="s">
        <v>24</v>
      </c>
      <c r="AB6" s="25">
        <f>C6/B5</f>
        <v>0.59354838709677415</v>
      </c>
      <c r="AC6" s="25">
        <f>C33/B32</f>
        <v>0.72727272727272729</v>
      </c>
      <c r="AD6" s="25">
        <f>C63/B62</f>
        <v>0.77777777777777779</v>
      </c>
      <c r="AE6" s="25">
        <f>C91/B90</f>
        <v>0.86092715231788075</v>
      </c>
      <c r="AF6" s="25">
        <f>C117/B116</f>
        <v>0.7946428571428571</v>
      </c>
      <c r="AG6" s="28">
        <f>C143/B142</f>
        <v>0.80924855491329484</v>
      </c>
      <c r="AH6" s="28">
        <f>C169/B168</f>
        <v>0.68902439024390238</v>
      </c>
      <c r="AI6" s="28">
        <f t="shared" ref="AI6:AI13" si="2">P192</f>
        <v>0.94605809128630702</v>
      </c>
      <c r="AJ6" s="28">
        <f t="shared" ref="AJ6:AJ13" si="3">P217</f>
        <v>0.79487179487179482</v>
      </c>
      <c r="AK6" s="28">
        <f t="shared" ref="AK6:AK13" si="4">P192</f>
        <v>0.94605809128630702</v>
      </c>
      <c r="AL6" s="28">
        <f t="shared" ref="AL6:AL11" si="5">P262</f>
        <v>0.8571428571428571</v>
      </c>
      <c r="AM6" s="3">
        <f t="shared" ref="AM6:AM10" si="6">P284</f>
        <v>0.84799999999999998</v>
      </c>
      <c r="AN6" s="3">
        <f t="shared" ref="AN6:AN9" si="7">P303</f>
        <v>0.80701754385964908</v>
      </c>
      <c r="AO6" s="3">
        <f t="shared" ref="AO6:AO8" si="8">P322</f>
        <v>0.94174757281553401</v>
      </c>
      <c r="AP6" s="5">
        <f t="shared" ref="AP6:AP7" si="9">P340</f>
        <v>1</v>
      </c>
      <c r="AQ6" s="5">
        <f>P360</f>
        <v>0.96478873239436624</v>
      </c>
    </row>
    <row r="7" spans="1:43" ht="12.75" customHeight="1">
      <c r="A7" s="13">
        <v>9801</v>
      </c>
      <c r="B7" s="19"/>
      <c r="C7" s="23"/>
      <c r="D7" s="19">
        <v>66</v>
      </c>
      <c r="E7" s="19"/>
      <c r="F7" s="19"/>
      <c r="G7" s="19"/>
      <c r="H7" s="19"/>
      <c r="I7" s="19"/>
      <c r="J7" s="19"/>
      <c r="K7" s="13"/>
      <c r="L7" s="19"/>
      <c r="M7" s="15"/>
      <c r="N7" s="15"/>
      <c r="O7" s="16"/>
      <c r="P7" s="17">
        <f>D7/C6</f>
        <v>0.71739130434782605</v>
      </c>
      <c r="Q7" s="20">
        <v>95</v>
      </c>
      <c r="R7" s="25">
        <f t="shared" si="0"/>
        <v>0.82608695652173914</v>
      </c>
      <c r="S7" s="5">
        <f t="shared" si="1"/>
        <v>0.17391304347826086</v>
      </c>
      <c r="T7" s="4">
        <v>9701</v>
      </c>
      <c r="U7" s="5">
        <f>M21</f>
        <v>0.28387096774193549</v>
      </c>
      <c r="W7" s="29">
        <f>AVERAGE(U7:U10)</f>
        <v>0.39742466517145586</v>
      </c>
      <c r="AA7" s="27" t="s">
        <v>25</v>
      </c>
      <c r="AB7" s="25">
        <f>D7/C6</f>
        <v>0.71739130434782605</v>
      </c>
      <c r="AC7" s="25">
        <f>D34/C33</f>
        <v>0.72727272727272729</v>
      </c>
      <c r="AD7" s="25">
        <f>D64/C63</f>
        <v>0.7142857142857143</v>
      </c>
      <c r="AE7" s="25">
        <f>D92/C91</f>
        <v>0.87692307692307692</v>
      </c>
      <c r="AF7" s="28">
        <f>D118/C117</f>
        <v>0.898876404494382</v>
      </c>
      <c r="AG7" s="28">
        <f>D144/C143</f>
        <v>0.8</v>
      </c>
      <c r="AH7" s="28">
        <f>D170/C169</f>
        <v>0.98230088495575218</v>
      </c>
      <c r="AI7" s="28">
        <f t="shared" si="2"/>
        <v>0.89035087719298245</v>
      </c>
      <c r="AJ7" s="28">
        <f t="shared" si="3"/>
        <v>0.93548387096774188</v>
      </c>
      <c r="AK7" s="28">
        <f t="shared" si="4"/>
        <v>0.89035087719298245</v>
      </c>
      <c r="AL7" s="28">
        <f t="shared" si="5"/>
        <v>0.95238095238095233</v>
      </c>
      <c r="AM7" s="3">
        <f t="shared" si="6"/>
        <v>1</v>
      </c>
      <c r="AN7" s="3">
        <f t="shared" si="7"/>
        <v>0.96739130434782605</v>
      </c>
      <c r="AO7" s="3">
        <f t="shared" si="8"/>
        <v>0.97938144329896903</v>
      </c>
      <c r="AP7" s="5">
        <f t="shared" si="9"/>
        <v>0.84313725490196079</v>
      </c>
    </row>
    <row r="8" spans="1:43" ht="12.75" customHeight="1">
      <c r="A8" s="13">
        <v>9802</v>
      </c>
      <c r="B8" s="19"/>
      <c r="C8" s="19"/>
      <c r="D8" s="19"/>
      <c r="E8" s="19">
        <v>58</v>
      </c>
      <c r="F8" s="19"/>
      <c r="G8" s="19"/>
      <c r="H8" s="19"/>
      <c r="I8" s="19"/>
      <c r="J8" s="19"/>
      <c r="K8" s="13"/>
      <c r="L8" s="19"/>
      <c r="M8" s="15"/>
      <c r="N8" s="15"/>
      <c r="O8" s="16"/>
      <c r="P8" s="17">
        <f>E8/D7</f>
        <v>0.87878787878787878</v>
      </c>
      <c r="Q8" s="20">
        <v>97</v>
      </c>
      <c r="R8" s="25">
        <f t="shared" si="0"/>
        <v>1.0210526315789474</v>
      </c>
      <c r="S8" s="5">
        <f t="shared" si="1"/>
        <v>-2.1052631578947434E-2</v>
      </c>
      <c r="T8" s="4">
        <v>9702</v>
      </c>
      <c r="U8" s="5">
        <f>M51</f>
        <v>0.42148760330578511</v>
      </c>
      <c r="W8" s="29">
        <f>AVERAGE('Admon Pub '!T7:T11)</f>
        <v>0.3894593961042585</v>
      </c>
      <c r="AA8" s="27" t="s">
        <v>26</v>
      </c>
      <c r="AB8" s="25">
        <f>E8/D7</f>
        <v>0.87878787878787878</v>
      </c>
      <c r="AC8" s="25">
        <f>E35/D34</f>
        <v>0.921875</v>
      </c>
      <c r="AD8" s="25">
        <f>E65/D64</f>
        <v>0.96363636363636362</v>
      </c>
      <c r="AE8" s="28">
        <f>E93/D92</f>
        <v>0.95614035087719296</v>
      </c>
      <c r="AF8" s="28">
        <f>E119/D118</f>
        <v>0.9375</v>
      </c>
      <c r="AG8" s="28">
        <f>E145/D144</f>
        <v>0.9732142857142857</v>
      </c>
      <c r="AH8" s="28">
        <f>E171/D170</f>
        <v>0.90990990990990994</v>
      </c>
      <c r="AI8" s="28">
        <f t="shared" si="2"/>
        <v>0.92610837438423643</v>
      </c>
      <c r="AJ8" s="28">
        <f t="shared" si="3"/>
        <v>0.87931034482758619</v>
      </c>
      <c r="AK8" s="28">
        <f t="shared" si="4"/>
        <v>0.92610837438423643</v>
      </c>
      <c r="AL8" s="28">
        <f t="shared" si="5"/>
        <v>0.93333333333333335</v>
      </c>
      <c r="AM8" s="3">
        <f t="shared" si="6"/>
        <v>0.99056603773584906</v>
      </c>
      <c r="AN8" s="3">
        <f t="shared" si="7"/>
        <v>0.9101123595505618</v>
      </c>
      <c r="AO8" s="3">
        <f t="shared" si="8"/>
        <v>0.95789473684210524</v>
      </c>
    </row>
    <row r="9" spans="1:43" ht="12.75" customHeight="1">
      <c r="A9" s="13">
        <v>9901</v>
      </c>
      <c r="B9" s="19"/>
      <c r="C9" s="19"/>
      <c r="D9" s="19"/>
      <c r="E9" s="19"/>
      <c r="F9" s="19">
        <v>54</v>
      </c>
      <c r="G9" s="19"/>
      <c r="H9" s="19"/>
      <c r="I9" s="19"/>
      <c r="J9" s="19"/>
      <c r="K9" s="13"/>
      <c r="L9" s="19"/>
      <c r="M9" s="15"/>
      <c r="N9" s="15"/>
      <c r="O9" s="16"/>
      <c r="P9" s="17">
        <f>F9/E8</f>
        <v>0.93103448275862066</v>
      </c>
      <c r="Q9" s="20">
        <v>102</v>
      </c>
      <c r="R9" s="25">
        <f t="shared" si="0"/>
        <v>1.0515463917525774</v>
      </c>
      <c r="S9" s="5">
        <f t="shared" si="1"/>
        <v>-5.1546391752577359E-2</v>
      </c>
      <c r="T9" s="4">
        <v>9801</v>
      </c>
      <c r="U9" s="5">
        <f>M80</f>
        <v>0.41414141414141414</v>
      </c>
      <c r="W9" s="29">
        <f>AVERAGE(W7:W8)</f>
        <v>0.39344203063785721</v>
      </c>
      <c r="AA9" s="27" t="s">
        <v>27</v>
      </c>
      <c r="AB9" s="25">
        <f>F9/E8</f>
        <v>0.93103448275862066</v>
      </c>
      <c r="AC9" s="25">
        <f>F36/E35</f>
        <v>1</v>
      </c>
      <c r="AD9" s="28">
        <f>F66/E65</f>
        <v>0.96226415094339623</v>
      </c>
      <c r="AE9" s="28">
        <f>F94/E93</f>
        <v>0.85321100917431192</v>
      </c>
      <c r="AF9" s="28">
        <f>F120/E119</f>
        <v>1</v>
      </c>
      <c r="AG9" s="28">
        <f>F146/E145</f>
        <v>0.8990825688073395</v>
      </c>
      <c r="AH9" s="28">
        <f>F172/E171</f>
        <v>0.95049504950495045</v>
      </c>
      <c r="AI9" s="28">
        <f t="shared" si="2"/>
        <v>0.91489361702127658</v>
      </c>
      <c r="AJ9" s="28">
        <f t="shared" si="3"/>
        <v>0.8529411764705882</v>
      </c>
      <c r="AK9" s="28">
        <f t="shared" si="4"/>
        <v>0.91489361702127658</v>
      </c>
      <c r="AL9" s="28">
        <f t="shared" si="5"/>
        <v>0.9196428571428571</v>
      </c>
      <c r="AM9" s="3">
        <f t="shared" si="6"/>
        <v>0.91428571428571426</v>
      </c>
      <c r="AN9" s="3">
        <f t="shared" si="7"/>
        <v>0.92592592592592593</v>
      </c>
      <c r="AO9" s="3" t="s">
        <v>28</v>
      </c>
    </row>
    <row r="10" spans="1:43" ht="12.75" customHeight="1">
      <c r="A10" s="13">
        <v>9902</v>
      </c>
      <c r="B10" s="19"/>
      <c r="C10" s="19"/>
      <c r="D10" s="19"/>
      <c r="E10" s="19"/>
      <c r="F10" s="19"/>
      <c r="G10" s="19">
        <v>50</v>
      </c>
      <c r="H10" s="19"/>
      <c r="I10" s="19"/>
      <c r="J10" s="19"/>
      <c r="K10" s="13"/>
      <c r="L10" s="19"/>
      <c r="M10" s="15"/>
      <c r="N10" s="15"/>
      <c r="O10" s="16"/>
      <c r="P10" s="17">
        <f>G10/F9</f>
        <v>0.92592592592592593</v>
      </c>
      <c r="Q10" s="20">
        <v>93</v>
      </c>
      <c r="R10" s="25">
        <f t="shared" si="0"/>
        <v>0.91176470588235292</v>
      </c>
      <c r="S10" s="5">
        <f t="shared" si="1"/>
        <v>8.8235294117647078E-2</v>
      </c>
      <c r="T10" s="4">
        <v>9802</v>
      </c>
      <c r="U10" s="5">
        <f>M106</f>
        <v>0.47019867549668876</v>
      </c>
      <c r="W10" s="30"/>
      <c r="AA10" s="27" t="s">
        <v>29</v>
      </c>
      <c r="AB10" s="25">
        <f>G10/F9</f>
        <v>0.92592592592592593</v>
      </c>
      <c r="AC10" s="28">
        <f>G37/F36</f>
        <v>0.96610169491525422</v>
      </c>
      <c r="AD10" s="28">
        <f>G67/F66</f>
        <v>0.92156862745098034</v>
      </c>
      <c r="AE10" s="28">
        <f>G95/F94</f>
        <v>1</v>
      </c>
      <c r="AF10" s="28">
        <f>G121/F120</f>
        <v>0.96</v>
      </c>
      <c r="AG10" s="28">
        <f>G147/F146</f>
        <v>0.95918367346938771</v>
      </c>
      <c r="AH10" s="28">
        <f>G173/F172</f>
        <v>0.9375</v>
      </c>
      <c r="AI10" s="28">
        <f t="shared" si="2"/>
        <v>0.82558139534883723</v>
      </c>
      <c r="AJ10" s="28">
        <f t="shared" si="3"/>
        <v>1</v>
      </c>
      <c r="AK10" s="28">
        <f t="shared" si="4"/>
        <v>0.82558139534883723</v>
      </c>
      <c r="AL10" s="28">
        <f t="shared" si="5"/>
        <v>1</v>
      </c>
      <c r="AM10" s="3">
        <f t="shared" si="6"/>
        <v>0.95833333333333337</v>
      </c>
      <c r="AN10" s="3" t="s">
        <v>28</v>
      </c>
      <c r="AO10" s="3"/>
    </row>
    <row r="11" spans="1:43" ht="12.75" customHeight="1">
      <c r="A11" s="31" t="s">
        <v>13</v>
      </c>
      <c r="B11" s="19"/>
      <c r="C11" s="19"/>
      <c r="D11" s="19"/>
      <c r="E11" s="19"/>
      <c r="F11" s="19"/>
      <c r="G11" s="19"/>
      <c r="H11" s="19">
        <v>49</v>
      </c>
      <c r="I11" s="19"/>
      <c r="J11" s="19"/>
      <c r="K11" s="13"/>
      <c r="L11" s="19"/>
      <c r="M11" s="15"/>
      <c r="N11" s="15"/>
      <c r="O11" s="16"/>
      <c r="P11" s="17">
        <f>H11/G10</f>
        <v>0.98</v>
      </c>
      <c r="Q11" s="20">
        <v>82</v>
      </c>
      <c r="R11" s="25">
        <f t="shared" si="0"/>
        <v>0.88172043010752688</v>
      </c>
      <c r="S11" s="5">
        <f t="shared" si="1"/>
        <v>0.11827956989247312</v>
      </c>
      <c r="T11" s="4">
        <v>9901</v>
      </c>
      <c r="U11" s="5">
        <f>M132</f>
        <v>0.5625</v>
      </c>
      <c r="AA11" s="32" t="s">
        <v>30</v>
      </c>
      <c r="AB11" s="28">
        <f>H11/G10</f>
        <v>0.98</v>
      </c>
      <c r="AC11" s="28">
        <f>H38/G37</f>
        <v>1</v>
      </c>
      <c r="AD11" s="28">
        <f>H68/G67</f>
        <v>1</v>
      </c>
      <c r="AE11" s="28">
        <f>H96/G95</f>
        <v>0.978494623655914</v>
      </c>
      <c r="AF11" s="28">
        <f>H122/G121</f>
        <v>0.95833333333333337</v>
      </c>
      <c r="AG11" s="28">
        <f>H148/G147</f>
        <v>0.95744680851063835</v>
      </c>
      <c r="AH11" s="28">
        <f t="shared" ref="AH11:AH13" si="10">P174</f>
        <v>0.9555555555555556</v>
      </c>
      <c r="AI11" s="28">
        <f t="shared" si="2"/>
        <v>0.9859154929577465</v>
      </c>
      <c r="AJ11" s="28">
        <f t="shared" si="3"/>
        <v>0.96551724137931039</v>
      </c>
      <c r="AK11" s="28">
        <f t="shared" si="4"/>
        <v>0.9859154929577465</v>
      </c>
      <c r="AL11" s="28">
        <f t="shared" si="5"/>
        <v>0.96116504854368934</v>
      </c>
      <c r="AM11" s="3" t="s">
        <v>28</v>
      </c>
      <c r="AN11" s="3" t="s">
        <v>28</v>
      </c>
      <c r="AO11" s="3"/>
    </row>
    <row r="12" spans="1:43" ht="12.75" customHeight="1">
      <c r="A12" s="31" t="s">
        <v>14</v>
      </c>
      <c r="B12" s="19"/>
      <c r="C12" s="19"/>
      <c r="D12" s="19"/>
      <c r="E12" s="19"/>
      <c r="F12" s="19"/>
      <c r="G12" s="19"/>
      <c r="H12" s="19"/>
      <c r="I12" s="19">
        <v>47</v>
      </c>
      <c r="J12" s="19"/>
      <c r="K12" s="13"/>
      <c r="L12" s="19"/>
      <c r="M12" s="15"/>
      <c r="N12" s="15"/>
      <c r="O12" s="16"/>
      <c r="P12" s="17">
        <f>I12/H11</f>
        <v>0.95918367346938771</v>
      </c>
      <c r="Q12" s="20">
        <v>82</v>
      </c>
      <c r="R12" s="25">
        <f t="shared" si="0"/>
        <v>1</v>
      </c>
      <c r="S12" s="5">
        <f t="shared" si="1"/>
        <v>0</v>
      </c>
      <c r="T12" s="4">
        <v>9902</v>
      </c>
      <c r="U12" s="3">
        <f>M157</f>
        <v>0.4913294797687861</v>
      </c>
      <c r="V12" s="3"/>
      <c r="W12" s="3"/>
      <c r="X12" s="3"/>
      <c r="AA12" s="32" t="s">
        <v>31</v>
      </c>
      <c r="AB12" s="28">
        <f>I12/H11</f>
        <v>0.95918367346938771</v>
      </c>
      <c r="AC12" s="28">
        <f>I39/H38</f>
        <v>0.92982456140350878</v>
      </c>
      <c r="AD12" s="28">
        <f>I69/H68</f>
        <v>1</v>
      </c>
      <c r="AE12" s="28">
        <f>I97/H96</f>
        <v>0.98901098901098905</v>
      </c>
      <c r="AF12" s="28">
        <f>I123/H122</f>
        <v>0.98550724637681164</v>
      </c>
      <c r="AG12" s="28">
        <f t="shared" ref="AG12:AG13" si="11">P149</f>
        <v>0.98888888888888893</v>
      </c>
      <c r="AH12" s="28">
        <f t="shared" si="10"/>
        <v>1</v>
      </c>
      <c r="AI12" s="28">
        <f t="shared" si="2"/>
        <v>1</v>
      </c>
      <c r="AJ12" s="28">
        <f t="shared" si="3"/>
        <v>0.98809523809523814</v>
      </c>
      <c r="AK12" s="28">
        <f t="shared" si="4"/>
        <v>1</v>
      </c>
      <c r="AL12" s="28" t="s">
        <v>28</v>
      </c>
      <c r="AM12" s="3" t="s">
        <v>28</v>
      </c>
      <c r="AN12" s="3"/>
      <c r="AO12" s="3"/>
    </row>
    <row r="13" spans="1:43" ht="12.75" customHeight="1">
      <c r="A13" s="31" t="s">
        <v>15</v>
      </c>
      <c r="B13" s="19"/>
      <c r="C13" s="19"/>
      <c r="D13" s="19"/>
      <c r="E13" s="19"/>
      <c r="F13" s="19"/>
      <c r="G13" s="19"/>
      <c r="H13" s="19"/>
      <c r="I13" s="19"/>
      <c r="J13" s="19">
        <v>45</v>
      </c>
      <c r="K13" s="13"/>
      <c r="L13" s="19">
        <v>44</v>
      </c>
      <c r="M13" s="15"/>
      <c r="N13" s="15"/>
      <c r="O13" s="16"/>
      <c r="P13" s="17">
        <f>J13/I12</f>
        <v>0.95744680851063835</v>
      </c>
      <c r="Q13" s="20">
        <v>79</v>
      </c>
      <c r="R13" s="25">
        <f t="shared" si="0"/>
        <v>0.96341463414634143</v>
      </c>
      <c r="S13" s="5">
        <f t="shared" si="1"/>
        <v>3.6585365853658569E-2</v>
      </c>
      <c r="T13" s="33" t="s">
        <v>13</v>
      </c>
      <c r="U13" s="5">
        <f>M184</f>
        <v>0.47560975609756095</v>
      </c>
      <c r="AA13" s="32" t="s">
        <v>32</v>
      </c>
      <c r="AB13" s="28">
        <f>J13/I12</f>
        <v>0.95744680851063835</v>
      </c>
      <c r="AC13" s="28">
        <f>J40/I39</f>
        <v>1</v>
      </c>
      <c r="AD13" s="28">
        <v>1</v>
      </c>
      <c r="AE13" s="28">
        <f>J98/I97</f>
        <v>1</v>
      </c>
      <c r="AF13" s="28">
        <f>P124</f>
        <v>0.91176470588235292</v>
      </c>
      <c r="AG13" s="28">
        <f t="shared" si="11"/>
        <v>1</v>
      </c>
      <c r="AH13" s="28">
        <f t="shared" si="10"/>
        <v>0.98837209302325579</v>
      </c>
      <c r="AI13" s="28">
        <f t="shared" si="2"/>
        <v>1</v>
      </c>
      <c r="AJ13" s="28">
        <f t="shared" si="3"/>
        <v>0.91566265060240959</v>
      </c>
      <c r="AK13" s="28">
        <f t="shared" si="4"/>
        <v>1</v>
      </c>
      <c r="AL13" s="28" t="s">
        <v>28</v>
      </c>
      <c r="AM13" s="3" t="s">
        <v>28</v>
      </c>
      <c r="AN13" s="3"/>
      <c r="AO13" s="3"/>
    </row>
    <row r="14" spans="1:43" ht="12.75" customHeight="1">
      <c r="A14" s="31" t="s">
        <v>16</v>
      </c>
      <c r="B14" s="13"/>
      <c r="C14" s="13"/>
      <c r="D14" s="13"/>
      <c r="E14" s="13"/>
      <c r="F14" s="13"/>
      <c r="G14" s="13"/>
      <c r="H14" s="13"/>
      <c r="I14" s="13"/>
      <c r="J14" s="13">
        <v>19</v>
      </c>
      <c r="K14" s="13"/>
      <c r="L14" s="19">
        <v>19</v>
      </c>
      <c r="M14" s="15"/>
      <c r="N14" s="15"/>
      <c r="O14" s="16"/>
      <c r="P14" s="17"/>
      <c r="Q14" s="20">
        <v>35</v>
      </c>
      <c r="R14" s="25">
        <f t="shared" si="0"/>
        <v>0.44303797468354428</v>
      </c>
      <c r="S14" s="5">
        <f t="shared" si="1"/>
        <v>0.55696202531645578</v>
      </c>
      <c r="T14" s="33" t="s">
        <v>14</v>
      </c>
      <c r="U14" s="5">
        <f>M208</f>
        <v>0.56431535269709543</v>
      </c>
      <c r="AA14" s="34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"/>
      <c r="AO14" s="3"/>
    </row>
    <row r="15" spans="1:43" ht="12.75" customHeight="1">
      <c r="A15" s="31" t="s">
        <v>17</v>
      </c>
      <c r="B15" s="13"/>
      <c r="C15" s="13"/>
      <c r="D15" s="13"/>
      <c r="E15" s="13"/>
      <c r="F15" s="13"/>
      <c r="G15" s="13"/>
      <c r="H15" s="13"/>
      <c r="I15" s="13"/>
      <c r="J15" s="13">
        <v>8</v>
      </c>
      <c r="K15" s="13"/>
      <c r="L15" s="19">
        <v>5</v>
      </c>
      <c r="M15" s="15"/>
      <c r="N15" s="15"/>
      <c r="O15" s="16"/>
      <c r="P15" s="17"/>
      <c r="Q15" s="20">
        <v>15</v>
      </c>
      <c r="R15" s="25">
        <f t="shared" si="0"/>
        <v>0.42857142857142855</v>
      </c>
      <c r="S15" s="5">
        <f t="shared" si="1"/>
        <v>0.5714285714285714</v>
      </c>
      <c r="T15" s="33" t="s">
        <v>15</v>
      </c>
      <c r="U15" s="5">
        <f>M231</f>
        <v>0.44871794871794873</v>
      </c>
      <c r="AA15" s="34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"/>
      <c r="AO15" s="3"/>
    </row>
    <row r="16" spans="1:43" ht="12.75" customHeight="1">
      <c r="A16" s="31" t="s">
        <v>18</v>
      </c>
      <c r="B16" s="13"/>
      <c r="C16" s="13"/>
      <c r="D16" s="13"/>
      <c r="E16" s="13"/>
      <c r="F16" s="13"/>
      <c r="G16" s="13"/>
      <c r="H16" s="13"/>
      <c r="I16" s="13"/>
      <c r="J16" s="13">
        <v>4</v>
      </c>
      <c r="K16" s="13"/>
      <c r="L16" s="19">
        <v>3</v>
      </c>
      <c r="M16" s="15"/>
      <c r="N16" s="15"/>
      <c r="O16" s="16"/>
      <c r="P16" s="17"/>
      <c r="Q16" s="20">
        <v>4</v>
      </c>
      <c r="R16" s="25">
        <f t="shared" si="0"/>
        <v>0.26666666666666666</v>
      </c>
      <c r="S16" s="5">
        <f t="shared" si="1"/>
        <v>0.73333333333333339</v>
      </c>
      <c r="T16" s="33" t="s">
        <v>16</v>
      </c>
      <c r="U16" s="5">
        <f>M257</f>
        <v>0.6271186440677966</v>
      </c>
      <c r="AA16" s="34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"/>
      <c r="AO16" s="3"/>
    </row>
    <row r="17" spans="1:43" ht="12.75" customHeight="1">
      <c r="A17" s="31" t="s">
        <v>19</v>
      </c>
      <c r="B17" s="13"/>
      <c r="C17" s="13"/>
      <c r="D17" s="13"/>
      <c r="E17" s="13"/>
      <c r="F17" s="13"/>
      <c r="G17" s="13"/>
      <c r="H17" s="13"/>
      <c r="I17" s="13"/>
      <c r="J17" s="13">
        <v>1</v>
      </c>
      <c r="K17" s="13">
        <v>3</v>
      </c>
      <c r="L17" s="19">
        <v>2</v>
      </c>
      <c r="M17" s="15"/>
      <c r="N17" s="15"/>
      <c r="O17" s="16"/>
      <c r="P17" s="17"/>
      <c r="Q17" s="20">
        <v>6</v>
      </c>
      <c r="R17" s="25">
        <f t="shared" si="0"/>
        <v>1.5</v>
      </c>
      <c r="S17" s="5">
        <f t="shared" si="1"/>
        <v>-0.5</v>
      </c>
      <c r="T17" s="36"/>
      <c r="AA17" s="34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"/>
      <c r="AO17" s="3"/>
    </row>
    <row r="18" spans="1:43" ht="12.75" customHeight="1">
      <c r="A18" s="31" t="s">
        <v>20</v>
      </c>
      <c r="B18" s="13"/>
      <c r="C18" s="13"/>
      <c r="D18" s="13"/>
      <c r="E18" s="13"/>
      <c r="F18" s="13"/>
      <c r="G18" s="13"/>
      <c r="H18" s="13"/>
      <c r="I18" s="13"/>
      <c r="J18" s="13"/>
      <c r="K18" s="13">
        <v>1</v>
      </c>
      <c r="L18" s="19"/>
      <c r="M18" s="37"/>
      <c r="N18" s="37"/>
      <c r="O18" s="13"/>
      <c r="P18" s="37"/>
      <c r="Q18" s="20">
        <v>3</v>
      </c>
      <c r="R18" s="25">
        <f t="shared" si="0"/>
        <v>0.5</v>
      </c>
      <c r="S18" s="5">
        <f t="shared" si="1"/>
        <v>0.5</v>
      </c>
      <c r="T18" s="36"/>
      <c r="AA18" s="34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"/>
      <c r="AO18" s="3"/>
    </row>
    <row r="19" spans="1:43" ht="12.75" customHeight="1">
      <c r="A19" s="34" t="s">
        <v>21</v>
      </c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38"/>
      <c r="M19" s="5"/>
      <c r="N19" s="5"/>
      <c r="O19" s="26"/>
      <c r="P19" s="5"/>
      <c r="Q19" s="20"/>
      <c r="R19" s="25"/>
      <c r="S19" s="5"/>
      <c r="T19" s="36"/>
      <c r="AA19" s="34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"/>
      <c r="AO19" s="3"/>
    </row>
    <row r="20" spans="1:43" ht="12.75" customHeight="1">
      <c r="A20" s="34" t="s">
        <v>22</v>
      </c>
      <c r="B20" s="26"/>
      <c r="C20" s="26"/>
      <c r="D20" s="26"/>
      <c r="E20" s="26"/>
      <c r="F20" s="26"/>
      <c r="G20" s="26"/>
      <c r="H20" s="26"/>
      <c r="I20" s="26"/>
      <c r="J20" s="26"/>
      <c r="K20" s="26">
        <v>1</v>
      </c>
      <c r="L20" s="38">
        <v>1</v>
      </c>
      <c r="M20" s="5"/>
      <c r="N20" s="5"/>
      <c r="O20" s="26"/>
      <c r="P20" s="5"/>
      <c r="Q20" s="20"/>
      <c r="R20" s="25"/>
      <c r="S20" s="5"/>
      <c r="T20" s="36"/>
      <c r="AA20" s="34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"/>
      <c r="AO20" s="3"/>
    </row>
    <row r="21" spans="1:43" ht="12.75" customHeight="1">
      <c r="J21" s="39" t="s">
        <v>33</v>
      </c>
      <c r="K21" s="39"/>
      <c r="L21" s="40">
        <f>SUM(L13:L20)</f>
        <v>74</v>
      </c>
      <c r="M21" s="5">
        <f>L13/B5</f>
        <v>0.28387096774193549</v>
      </c>
      <c r="N21" s="5">
        <f>L21/B5</f>
        <v>0.47741935483870968</v>
      </c>
      <c r="O21" s="5">
        <f>N21-M21</f>
        <v>0.19354838709677419</v>
      </c>
      <c r="P21" s="5"/>
      <c r="Q21" s="6"/>
      <c r="R21" s="6"/>
      <c r="S21" s="5"/>
      <c r="AA21" s="34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"/>
      <c r="AO21" s="3"/>
    </row>
    <row r="22" spans="1:43" ht="12.75" customHeight="1">
      <c r="M22" s="5"/>
      <c r="N22" s="5"/>
      <c r="P22" s="5"/>
      <c r="Q22" s="6"/>
      <c r="R22" s="6"/>
      <c r="S22" s="5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</row>
    <row r="23" spans="1:43" ht="12.75" customHeight="1">
      <c r="A23" s="247" t="s">
        <v>34</v>
      </c>
      <c r="B23" s="240"/>
      <c r="C23" s="240"/>
      <c r="D23" s="240"/>
      <c r="M23" s="5"/>
      <c r="N23" s="5"/>
      <c r="P23" s="5"/>
      <c r="Q23" s="6"/>
      <c r="R23" s="6"/>
      <c r="S23" s="5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</row>
    <row r="24" spans="1:43" ht="12.75" customHeight="1">
      <c r="A24" s="34" t="s">
        <v>35</v>
      </c>
      <c r="B24" s="26">
        <v>36</v>
      </c>
      <c r="M24" s="5"/>
      <c r="N24" s="5"/>
      <c r="P24" s="5"/>
      <c r="Q24" s="6"/>
      <c r="R24" s="6"/>
      <c r="S24" s="5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</row>
    <row r="25" spans="1:43" ht="12.75" customHeight="1">
      <c r="A25" s="248" t="s">
        <v>36</v>
      </c>
      <c r="B25" s="240"/>
      <c r="C25" s="240"/>
      <c r="D25" s="240"/>
      <c r="E25" s="240"/>
      <c r="F25" s="240"/>
      <c r="G25" s="240"/>
      <c r="H25" s="42">
        <f>(B24/L21)*100%</f>
        <v>0.48648648648648651</v>
      </c>
      <c r="M25" s="5"/>
      <c r="N25" s="5"/>
      <c r="P25" s="5"/>
      <c r="Q25" s="6"/>
      <c r="R25" s="6"/>
      <c r="S25" s="5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3" ht="12.75" customHeight="1">
      <c r="M26" s="5"/>
      <c r="N26" s="5"/>
      <c r="P26" s="5"/>
      <c r="Q26" s="6"/>
      <c r="R26" s="6"/>
      <c r="S26" s="5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</row>
    <row r="27" spans="1:43" ht="12.75" customHeight="1">
      <c r="A27" s="43" t="s">
        <v>37</v>
      </c>
      <c r="B27" s="43"/>
      <c r="C27" s="43"/>
      <c r="D27" s="44"/>
      <c r="E27" s="44"/>
      <c r="H27" s="45">
        <f>((L13*9)+(L14*10)+(L15*11)+(L16*12)+(L17*13)+(L20*16))/L21</f>
        <v>9.7162162162162158</v>
      </c>
      <c r="L27" s="38"/>
      <c r="M27" s="26"/>
      <c r="N27" s="26"/>
      <c r="O27" s="26"/>
      <c r="P27" s="26"/>
      <c r="Q27" s="6"/>
      <c r="R27" s="6"/>
      <c r="S27" s="26"/>
      <c r="T27" s="46"/>
      <c r="AA27" s="47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3"/>
      <c r="AO27" s="3"/>
    </row>
    <row r="28" spans="1:43" ht="12.75" customHeight="1">
      <c r="M28" s="5"/>
      <c r="N28" s="5"/>
      <c r="P28" s="5"/>
      <c r="Q28" s="6"/>
      <c r="R28" s="6"/>
      <c r="S28" s="5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</row>
    <row r="29" spans="1:43" ht="12.75" customHeight="1">
      <c r="A29" s="4" t="s">
        <v>38</v>
      </c>
      <c r="M29" s="5"/>
      <c r="N29" s="5"/>
      <c r="P29" s="5"/>
      <c r="Q29" s="6"/>
      <c r="R29" s="6"/>
      <c r="S29" s="5"/>
      <c r="AA29" s="4"/>
      <c r="AB29" s="11" t="s">
        <v>39</v>
      </c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3"/>
      <c r="AO29" s="3"/>
    </row>
    <row r="30" spans="1:43" ht="25.5" customHeight="1">
      <c r="B30" s="245" t="s">
        <v>1</v>
      </c>
      <c r="C30" s="240"/>
      <c r="D30" s="240"/>
      <c r="E30" s="240"/>
      <c r="F30" s="240"/>
      <c r="G30" s="240"/>
      <c r="H30" s="240"/>
      <c r="I30" s="240"/>
      <c r="J30" s="240"/>
      <c r="K30" s="1"/>
      <c r="M30" s="7" t="s">
        <v>2</v>
      </c>
      <c r="N30" s="7" t="s">
        <v>3</v>
      </c>
      <c r="O30" s="8" t="s">
        <v>4</v>
      </c>
      <c r="P30" s="7" t="s">
        <v>5</v>
      </c>
      <c r="Q30" s="9" t="s">
        <v>6</v>
      </c>
      <c r="R30" s="9" t="s">
        <v>7</v>
      </c>
      <c r="S30" s="10" t="s">
        <v>8</v>
      </c>
      <c r="AB30" s="246" t="s">
        <v>11</v>
      </c>
      <c r="AC30" s="240"/>
      <c r="AD30" s="240"/>
      <c r="AE30" s="240"/>
      <c r="AF30" s="240"/>
      <c r="AG30" s="240"/>
      <c r="AH30" s="240"/>
      <c r="AI30" s="240"/>
      <c r="AJ30" s="240"/>
      <c r="AK30" s="240"/>
      <c r="AL30" s="18"/>
      <c r="AM30" s="3"/>
      <c r="AN30" s="3"/>
      <c r="AO30" s="3"/>
    </row>
    <row r="31" spans="1:43" ht="12.75" customHeight="1">
      <c r="A31" s="12" t="s">
        <v>9</v>
      </c>
      <c r="B31" s="13">
        <v>1</v>
      </c>
      <c r="C31" s="13">
        <v>2</v>
      </c>
      <c r="D31" s="13">
        <v>3</v>
      </c>
      <c r="E31" s="13">
        <v>4</v>
      </c>
      <c r="F31" s="13">
        <v>5</v>
      </c>
      <c r="G31" s="13">
        <v>6</v>
      </c>
      <c r="H31" s="13">
        <v>7</v>
      </c>
      <c r="I31" s="13">
        <v>8</v>
      </c>
      <c r="J31" s="13">
        <v>9</v>
      </c>
      <c r="K31" s="13">
        <v>10</v>
      </c>
      <c r="L31" s="14" t="s">
        <v>10</v>
      </c>
      <c r="M31" s="48"/>
      <c r="N31" s="15"/>
      <c r="O31" s="16"/>
      <c r="P31" s="17"/>
      <c r="Q31" s="6"/>
      <c r="R31" s="6"/>
      <c r="S31" s="5"/>
      <c r="AA31" s="21" t="s">
        <v>12</v>
      </c>
      <c r="AB31" s="1">
        <v>9701</v>
      </c>
      <c r="AC31" s="2">
        <v>9702</v>
      </c>
      <c r="AD31" s="2">
        <v>9801</v>
      </c>
      <c r="AE31" s="2">
        <v>9802</v>
      </c>
      <c r="AF31" s="2">
        <v>9901</v>
      </c>
      <c r="AG31" s="2">
        <v>9902</v>
      </c>
      <c r="AH31" s="22" t="s">
        <v>13</v>
      </c>
      <c r="AI31" s="22" t="s">
        <v>14</v>
      </c>
      <c r="AJ31" s="22" t="s">
        <v>15</v>
      </c>
      <c r="AK31" s="22" t="s">
        <v>16</v>
      </c>
      <c r="AL31" s="22" t="s">
        <v>17</v>
      </c>
      <c r="AM31" s="22" t="s">
        <v>18</v>
      </c>
      <c r="AN31" s="22" t="s">
        <v>19</v>
      </c>
      <c r="AO31" s="22" t="s">
        <v>20</v>
      </c>
      <c r="AP31" s="22" t="s">
        <v>21</v>
      </c>
      <c r="AQ31" s="22" t="s">
        <v>22</v>
      </c>
    </row>
    <row r="32" spans="1:43" ht="12.75" customHeight="1">
      <c r="A32" s="13">
        <v>9702</v>
      </c>
      <c r="B32" s="13">
        <v>121</v>
      </c>
      <c r="C32" s="13"/>
      <c r="D32" s="13"/>
      <c r="E32" s="13"/>
      <c r="F32" s="13"/>
      <c r="G32" s="13"/>
      <c r="H32" s="13"/>
      <c r="I32" s="13"/>
      <c r="J32" s="13"/>
      <c r="K32" s="13"/>
      <c r="L32" s="19"/>
      <c r="M32" s="48"/>
      <c r="N32" s="15"/>
      <c r="O32" s="16"/>
      <c r="P32" s="17"/>
      <c r="Q32" s="20">
        <f>B32</f>
        <v>121</v>
      </c>
      <c r="R32" s="6"/>
      <c r="S32" s="5"/>
      <c r="Z32" s="49"/>
      <c r="AA32" s="27" t="s">
        <v>24</v>
      </c>
      <c r="AB32" s="25">
        <f t="shared" ref="AB32:AB39" si="12">R6</f>
        <v>0.74193548387096775</v>
      </c>
      <c r="AC32" s="25">
        <f t="shared" ref="AC32:AC39" si="13">R33</f>
        <v>0.87603305785123964</v>
      </c>
      <c r="AD32" s="25">
        <f t="shared" ref="AD32:AD39" si="14">R63</f>
        <v>0.79797979797979801</v>
      </c>
      <c r="AE32" s="25">
        <f t="shared" ref="AE32:AE39" si="15">R91</f>
        <v>0.86754966887417218</v>
      </c>
      <c r="AF32" s="25">
        <f t="shared" ref="AF32:AF39" si="16">R117</f>
        <v>0.7946428571428571</v>
      </c>
      <c r="AG32" s="25">
        <f t="shared" ref="AG32:AG39" si="17">R143</f>
        <v>0.89017341040462428</v>
      </c>
      <c r="AH32" s="25">
        <f t="shared" ref="AH32:AH39" si="18">R169</f>
        <v>0.72560975609756095</v>
      </c>
      <c r="AI32" s="25">
        <f t="shared" ref="AI32:AI39" si="19">R192</f>
        <v>0.95850622406639008</v>
      </c>
      <c r="AJ32" s="25">
        <f t="shared" ref="AJ32:AJ39" si="20">R217</f>
        <v>0.84615384615384615</v>
      </c>
      <c r="AK32" s="25">
        <f t="shared" ref="AK32:AK38" si="21">R240</f>
        <v>0.90677966101694918</v>
      </c>
      <c r="AL32" s="25">
        <f t="shared" ref="AL32:AL37" si="22">R262</f>
        <v>0.86394557823129248</v>
      </c>
      <c r="AM32" s="3">
        <f t="shared" ref="AM32:AM36" si="23">R284</f>
        <v>0.88800000000000001</v>
      </c>
      <c r="AN32" s="3">
        <f t="shared" ref="AN32:AN35" si="24">R303</f>
        <v>0.86842105263157898</v>
      </c>
      <c r="AO32" s="3">
        <f t="shared" ref="AO32:AO34" si="25">R322</f>
        <v>0.93203883495145634</v>
      </c>
      <c r="AP32" s="3">
        <f t="shared" ref="AP32:AP33" si="26">R340</f>
        <v>1.0098039215686274</v>
      </c>
      <c r="AQ32" s="25">
        <f>R360</f>
        <v>0.971830985915493</v>
      </c>
    </row>
    <row r="33" spans="1:43" ht="12.75" customHeight="1">
      <c r="A33" s="13">
        <v>9801</v>
      </c>
      <c r="B33" s="13"/>
      <c r="C33" s="13">
        <v>88</v>
      </c>
      <c r="D33" s="13"/>
      <c r="E33" s="13"/>
      <c r="F33" s="13"/>
      <c r="G33" s="13"/>
      <c r="H33" s="13"/>
      <c r="I33" s="13"/>
      <c r="J33" s="13"/>
      <c r="K33" s="13"/>
      <c r="L33" s="19"/>
      <c r="M33" s="48"/>
      <c r="N33" s="15"/>
      <c r="O33" s="16"/>
      <c r="P33" s="17">
        <f>C33/B32</f>
        <v>0.72727272727272729</v>
      </c>
      <c r="Q33" s="20">
        <v>106</v>
      </c>
      <c r="R33" s="3">
        <f t="shared" ref="R33:R44" si="27">Q33/Q32</f>
        <v>0.87603305785123964</v>
      </c>
      <c r="S33" s="5">
        <f t="shared" ref="S33:S44" si="28">100%-R33</f>
        <v>0.12396694214876036</v>
      </c>
      <c r="AA33" s="27" t="s">
        <v>25</v>
      </c>
      <c r="AB33" s="25">
        <f t="shared" si="12"/>
        <v>0.82608695652173914</v>
      </c>
      <c r="AC33" s="25">
        <f t="shared" si="13"/>
        <v>0.96226415094339623</v>
      </c>
      <c r="AD33" s="25">
        <f t="shared" si="14"/>
        <v>0.97468354430379744</v>
      </c>
      <c r="AE33" s="25">
        <f t="shared" si="15"/>
        <v>0.99236641221374045</v>
      </c>
      <c r="AF33" s="25">
        <f t="shared" si="16"/>
        <v>1</v>
      </c>
      <c r="AG33" s="25">
        <f t="shared" si="17"/>
        <v>0.87012987012987009</v>
      </c>
      <c r="AH33" s="25">
        <f t="shared" si="18"/>
        <v>0.96638655462184875</v>
      </c>
      <c r="AI33" s="25">
        <f t="shared" si="19"/>
        <v>0.89177489177489178</v>
      </c>
      <c r="AJ33" s="25">
        <f t="shared" si="20"/>
        <v>0.91666666666666663</v>
      </c>
      <c r="AK33" s="25">
        <f t="shared" si="21"/>
        <v>0.88785046728971961</v>
      </c>
      <c r="AL33" s="25">
        <f t="shared" si="22"/>
        <v>1.015748031496063</v>
      </c>
      <c r="AM33" s="3">
        <f t="shared" si="23"/>
        <v>0.98198198198198194</v>
      </c>
      <c r="AN33" s="3">
        <f t="shared" si="24"/>
        <v>0.92929292929292928</v>
      </c>
      <c r="AO33" s="3">
        <f t="shared" si="25"/>
        <v>1</v>
      </c>
      <c r="AP33" s="3">
        <f t="shared" si="26"/>
        <v>0.95145631067961167</v>
      </c>
      <c r="AQ33" s="25" t="s">
        <v>28</v>
      </c>
    </row>
    <row r="34" spans="1:43" ht="12.75" customHeight="1">
      <c r="A34" s="13">
        <v>9802</v>
      </c>
      <c r="B34" s="13"/>
      <c r="C34" s="13"/>
      <c r="D34" s="13">
        <v>64</v>
      </c>
      <c r="E34" s="13"/>
      <c r="F34" s="13"/>
      <c r="G34" s="13"/>
      <c r="H34" s="13"/>
      <c r="I34" s="13"/>
      <c r="J34" s="13"/>
      <c r="K34" s="13"/>
      <c r="L34" s="19"/>
      <c r="M34" s="48"/>
      <c r="N34" s="15"/>
      <c r="O34" s="16"/>
      <c r="P34" s="17">
        <f>D34/C33</f>
        <v>0.72727272727272729</v>
      </c>
      <c r="Q34" s="20">
        <v>102</v>
      </c>
      <c r="R34" s="3">
        <f t="shared" si="27"/>
        <v>0.96226415094339623</v>
      </c>
      <c r="S34" s="5">
        <f t="shared" si="28"/>
        <v>3.7735849056603765E-2</v>
      </c>
      <c r="AA34" s="27" t="s">
        <v>26</v>
      </c>
      <c r="AB34" s="25">
        <f t="shared" si="12"/>
        <v>1.0210526315789474</v>
      </c>
      <c r="AC34" s="25">
        <f t="shared" si="13"/>
        <v>0.8529411764705882</v>
      </c>
      <c r="AD34" s="25">
        <f t="shared" si="14"/>
        <v>0.96103896103896103</v>
      </c>
      <c r="AE34" s="25">
        <f t="shared" si="15"/>
        <v>0.96153846153846156</v>
      </c>
      <c r="AF34" s="25">
        <f t="shared" si="16"/>
        <v>0.9550561797752809</v>
      </c>
      <c r="AG34" s="25">
        <f t="shared" si="17"/>
        <v>0.95522388059701491</v>
      </c>
      <c r="AH34" s="25">
        <f t="shared" si="18"/>
        <v>0.9826086956521739</v>
      </c>
      <c r="AI34" s="25">
        <f t="shared" si="19"/>
        <v>0.9563106796116505</v>
      </c>
      <c r="AJ34" s="25">
        <f t="shared" si="20"/>
        <v>0.94214876033057848</v>
      </c>
      <c r="AK34" s="25">
        <f t="shared" si="21"/>
        <v>1.0210526315789474</v>
      </c>
      <c r="AL34" s="25">
        <f t="shared" si="22"/>
        <v>0.96899224806201545</v>
      </c>
      <c r="AM34" s="3">
        <f t="shared" si="23"/>
        <v>1.0275229357798166</v>
      </c>
      <c r="AN34" s="3">
        <f t="shared" si="24"/>
        <v>0.96739130434782605</v>
      </c>
      <c r="AO34" s="3">
        <f t="shared" si="25"/>
        <v>0.98958333333333337</v>
      </c>
      <c r="AP34" s="3" t="s">
        <v>28</v>
      </c>
    </row>
    <row r="35" spans="1:43" ht="12.75" customHeight="1">
      <c r="A35" s="13">
        <v>9901</v>
      </c>
      <c r="B35" s="13"/>
      <c r="C35" s="13"/>
      <c r="D35" s="13"/>
      <c r="E35" s="13">
        <v>59</v>
      </c>
      <c r="F35" s="13"/>
      <c r="G35" s="13"/>
      <c r="H35" s="13"/>
      <c r="I35" s="13"/>
      <c r="J35" s="13"/>
      <c r="K35" s="13"/>
      <c r="L35" s="19"/>
      <c r="M35" s="48"/>
      <c r="N35" s="15"/>
      <c r="O35" s="16"/>
      <c r="P35" s="17">
        <f>E35/D34</f>
        <v>0.921875</v>
      </c>
      <c r="Q35" s="20">
        <v>87</v>
      </c>
      <c r="R35" s="3">
        <f t="shared" si="27"/>
        <v>0.8529411764705882</v>
      </c>
      <c r="S35" s="5">
        <f t="shared" si="28"/>
        <v>0.1470588235294118</v>
      </c>
      <c r="AA35" s="50" t="s">
        <v>27</v>
      </c>
      <c r="AB35" s="25">
        <f t="shared" si="12"/>
        <v>1.0515463917525774</v>
      </c>
      <c r="AC35" s="25">
        <f t="shared" si="13"/>
        <v>0.95402298850574707</v>
      </c>
      <c r="AD35" s="25">
        <f t="shared" si="14"/>
        <v>1.027027027027027</v>
      </c>
      <c r="AE35" s="25">
        <f t="shared" si="15"/>
        <v>0.98399999999999999</v>
      </c>
      <c r="AF35" s="25">
        <f t="shared" si="16"/>
        <v>0.95294117647058818</v>
      </c>
      <c r="AG35" s="25">
        <f t="shared" si="17"/>
        <v>0.9375</v>
      </c>
      <c r="AH35" s="25">
        <f t="shared" si="18"/>
        <v>0.93805309734513276</v>
      </c>
      <c r="AI35" s="25">
        <f t="shared" si="19"/>
        <v>0.98477157360406087</v>
      </c>
      <c r="AJ35" s="25">
        <f t="shared" si="20"/>
        <v>0.94736842105263153</v>
      </c>
      <c r="AK35" s="25">
        <f t="shared" si="21"/>
        <v>0.95876288659793818</v>
      </c>
      <c r="AL35" s="25">
        <f t="shared" si="22"/>
        <v>0.95199999999999996</v>
      </c>
      <c r="AM35" s="3">
        <f t="shared" si="23"/>
        <v>0.9821428571428571</v>
      </c>
      <c r="AN35" s="3">
        <f t="shared" si="24"/>
        <v>0.93258426966292129</v>
      </c>
      <c r="AO35" s="3" t="s">
        <v>28</v>
      </c>
    </row>
    <row r="36" spans="1:43" ht="12.75" customHeight="1">
      <c r="A36" s="13">
        <v>9902</v>
      </c>
      <c r="B36" s="13"/>
      <c r="C36" s="13"/>
      <c r="D36" s="13"/>
      <c r="E36" s="13"/>
      <c r="F36" s="13">
        <v>59</v>
      </c>
      <c r="G36" s="13"/>
      <c r="H36" s="13"/>
      <c r="I36" s="13"/>
      <c r="J36" s="13"/>
      <c r="K36" s="13"/>
      <c r="L36" s="19"/>
      <c r="M36" s="48"/>
      <c r="N36" s="15"/>
      <c r="O36" s="16"/>
      <c r="P36" s="17">
        <f>F36/E35</f>
        <v>1</v>
      </c>
      <c r="Q36" s="20">
        <v>83</v>
      </c>
      <c r="R36" s="3">
        <f t="shared" si="27"/>
        <v>0.95402298850574707</v>
      </c>
      <c r="S36" s="5">
        <f t="shared" si="28"/>
        <v>4.5977011494252928E-2</v>
      </c>
      <c r="AA36" s="27" t="s">
        <v>29</v>
      </c>
      <c r="AB36" s="25">
        <f t="shared" si="12"/>
        <v>0.91176470588235292</v>
      </c>
      <c r="AC36" s="25">
        <f t="shared" si="13"/>
        <v>0.98795180722891562</v>
      </c>
      <c r="AD36" s="25">
        <f t="shared" si="14"/>
        <v>0.93421052631578949</v>
      </c>
      <c r="AE36" s="25">
        <f t="shared" si="15"/>
        <v>0.97560975609756095</v>
      </c>
      <c r="AF36" s="25">
        <f t="shared" si="16"/>
        <v>0.96296296296296291</v>
      </c>
      <c r="AG36" s="25">
        <f t="shared" si="17"/>
        <v>0.97499999999999998</v>
      </c>
      <c r="AH36" s="25">
        <f t="shared" si="18"/>
        <v>0.97169811320754718</v>
      </c>
      <c r="AI36" s="25">
        <f t="shared" si="19"/>
        <v>0.95360824742268047</v>
      </c>
      <c r="AJ36" s="25">
        <f t="shared" si="20"/>
        <v>0.9907407407407407</v>
      </c>
      <c r="AK36" s="25">
        <f t="shared" si="21"/>
        <v>0.967741935483871</v>
      </c>
      <c r="AL36" s="25">
        <f t="shared" si="22"/>
        <v>0.99159663865546221</v>
      </c>
      <c r="AM36" s="3">
        <f t="shared" si="23"/>
        <v>0.96363636363636362</v>
      </c>
      <c r="AN36" s="3" t="s">
        <v>28</v>
      </c>
      <c r="AO36" s="3"/>
    </row>
    <row r="37" spans="1:43" ht="12.75" customHeight="1">
      <c r="A37" s="31" t="s">
        <v>13</v>
      </c>
      <c r="B37" s="13"/>
      <c r="C37" s="13"/>
      <c r="D37" s="13"/>
      <c r="E37" s="13"/>
      <c r="F37" s="13"/>
      <c r="G37" s="13">
        <v>57</v>
      </c>
      <c r="H37" s="13"/>
      <c r="I37" s="13"/>
      <c r="J37" s="13"/>
      <c r="K37" s="13"/>
      <c r="L37" s="19"/>
      <c r="M37" s="48"/>
      <c r="N37" s="15"/>
      <c r="O37" s="16"/>
      <c r="P37" s="17">
        <f>G37/F36</f>
        <v>0.96610169491525422</v>
      </c>
      <c r="Q37" s="20">
        <v>82</v>
      </c>
      <c r="R37" s="3">
        <f t="shared" si="27"/>
        <v>0.98795180722891562</v>
      </c>
      <c r="S37" s="5">
        <f t="shared" si="28"/>
        <v>1.2048192771084376E-2</v>
      </c>
      <c r="AA37" s="27" t="s">
        <v>30</v>
      </c>
      <c r="AB37" s="25">
        <f t="shared" si="12"/>
        <v>0.88172043010752688</v>
      </c>
      <c r="AC37" s="25">
        <f t="shared" si="13"/>
        <v>0.97560975609756095</v>
      </c>
      <c r="AD37" s="25">
        <f t="shared" si="14"/>
        <v>0.971830985915493</v>
      </c>
      <c r="AE37" s="25">
        <f t="shared" si="15"/>
        <v>0.96666666666666667</v>
      </c>
      <c r="AF37" s="25">
        <f t="shared" si="16"/>
        <v>0.9358974358974359</v>
      </c>
      <c r="AG37" s="25">
        <f t="shared" si="17"/>
        <v>0.97435897435897434</v>
      </c>
      <c r="AH37" s="25">
        <f t="shared" si="18"/>
        <v>0.970873786407767</v>
      </c>
      <c r="AI37" s="25">
        <f t="shared" si="19"/>
        <v>0.98918918918918919</v>
      </c>
      <c r="AJ37" s="25">
        <f t="shared" si="20"/>
        <v>0.99065420560747663</v>
      </c>
      <c r="AK37" s="25">
        <f t="shared" si="21"/>
        <v>1</v>
      </c>
      <c r="AL37" s="25">
        <f t="shared" si="22"/>
        <v>0.96610169491525422</v>
      </c>
      <c r="AM37" s="3" t="s">
        <v>28</v>
      </c>
      <c r="AN37" s="3"/>
      <c r="AO37" s="3"/>
    </row>
    <row r="38" spans="1:43" ht="12.75" customHeight="1">
      <c r="A38" s="31" t="s">
        <v>14</v>
      </c>
      <c r="B38" s="13"/>
      <c r="C38" s="13"/>
      <c r="D38" s="13"/>
      <c r="E38" s="13"/>
      <c r="F38" s="13"/>
      <c r="G38" s="13"/>
      <c r="H38" s="13">
        <v>57</v>
      </c>
      <c r="I38" s="13"/>
      <c r="J38" s="13"/>
      <c r="K38" s="13"/>
      <c r="L38" s="19"/>
      <c r="M38" s="48"/>
      <c r="N38" s="15"/>
      <c r="O38" s="16"/>
      <c r="P38" s="17">
        <f>H38/G37</f>
        <v>1</v>
      </c>
      <c r="Q38" s="20">
        <v>80</v>
      </c>
      <c r="R38" s="3">
        <f t="shared" si="27"/>
        <v>0.97560975609756095</v>
      </c>
      <c r="S38" s="5">
        <f t="shared" si="28"/>
        <v>2.4390243902439046E-2</v>
      </c>
      <c r="AA38" s="32" t="s">
        <v>31</v>
      </c>
      <c r="AB38" s="25">
        <f t="shared" si="12"/>
        <v>1</v>
      </c>
      <c r="AC38" s="25">
        <f t="shared" si="13"/>
        <v>0.98750000000000004</v>
      </c>
      <c r="AD38" s="25">
        <f t="shared" si="14"/>
        <v>0.94202898550724634</v>
      </c>
      <c r="AE38" s="25">
        <f t="shared" si="15"/>
        <v>0.97413793103448276</v>
      </c>
      <c r="AF38" s="25">
        <f t="shared" si="16"/>
        <v>1.0273972602739727</v>
      </c>
      <c r="AG38" s="25">
        <f t="shared" si="17"/>
        <v>0.97368421052631582</v>
      </c>
      <c r="AH38" s="25">
        <f t="shared" si="18"/>
        <v>1.04</v>
      </c>
      <c r="AI38" s="25">
        <f t="shared" si="19"/>
        <v>0.99453551912568305</v>
      </c>
      <c r="AJ38" s="25">
        <f t="shared" si="20"/>
        <v>0.98113207547169812</v>
      </c>
      <c r="AK38" s="25">
        <f t="shared" si="21"/>
        <v>1.0111111111111111</v>
      </c>
      <c r="AL38" s="25" t="s">
        <v>28</v>
      </c>
      <c r="AM38" s="35"/>
      <c r="AN38" s="3"/>
      <c r="AO38" s="3"/>
    </row>
    <row r="39" spans="1:43" ht="12.75" customHeight="1">
      <c r="A39" s="31" t="s">
        <v>15</v>
      </c>
      <c r="B39" s="13"/>
      <c r="C39" s="13"/>
      <c r="D39" s="13"/>
      <c r="E39" s="13"/>
      <c r="F39" s="13"/>
      <c r="G39" s="13"/>
      <c r="H39" s="13"/>
      <c r="I39" s="13">
        <v>53</v>
      </c>
      <c r="L39" s="19"/>
      <c r="M39" s="48"/>
      <c r="N39" s="15"/>
      <c r="O39" s="16"/>
      <c r="P39" s="17">
        <f>I39/H38</f>
        <v>0.92982456140350878</v>
      </c>
      <c r="Q39" s="20">
        <v>79</v>
      </c>
      <c r="R39" s="3">
        <f t="shared" si="27"/>
        <v>0.98750000000000004</v>
      </c>
      <c r="S39" s="5">
        <f t="shared" si="28"/>
        <v>1.2499999999999956E-2</v>
      </c>
      <c r="AA39" s="32" t="s">
        <v>32</v>
      </c>
      <c r="AB39" s="25">
        <f t="shared" si="12"/>
        <v>0.96341463414634143</v>
      </c>
      <c r="AC39" s="25">
        <f t="shared" si="13"/>
        <v>0.96202531645569622</v>
      </c>
      <c r="AD39" s="25">
        <f t="shared" si="14"/>
        <v>1</v>
      </c>
      <c r="AE39" s="25">
        <f t="shared" si="15"/>
        <v>0.99115044247787609</v>
      </c>
      <c r="AF39" s="25">
        <f t="shared" si="16"/>
        <v>0.98666666666666669</v>
      </c>
      <c r="AG39" s="25">
        <f t="shared" si="17"/>
        <v>1</v>
      </c>
      <c r="AH39" s="25">
        <f t="shared" si="18"/>
        <v>0.95192307692307687</v>
      </c>
      <c r="AI39" s="25">
        <f t="shared" si="19"/>
        <v>1.0164835164835164</v>
      </c>
      <c r="AJ39" s="25">
        <f t="shared" si="20"/>
        <v>0.91346153846153844</v>
      </c>
      <c r="AK39" s="25" t="s">
        <v>28</v>
      </c>
      <c r="AL39" s="25" t="s">
        <v>28</v>
      </c>
      <c r="AM39" s="35"/>
      <c r="AN39" s="3"/>
      <c r="AO39" s="3"/>
    </row>
    <row r="40" spans="1:43" ht="12.75" customHeight="1">
      <c r="A40" s="31" t="s">
        <v>16</v>
      </c>
      <c r="B40" s="13"/>
      <c r="C40" s="13"/>
      <c r="D40" s="13"/>
      <c r="E40" s="13"/>
      <c r="F40" s="13"/>
      <c r="G40" s="13"/>
      <c r="H40" s="13"/>
      <c r="I40" s="13"/>
      <c r="J40" s="13">
        <v>53</v>
      </c>
      <c r="K40" s="13"/>
      <c r="L40" s="19">
        <v>51</v>
      </c>
      <c r="M40" s="48"/>
      <c r="N40" s="15"/>
      <c r="O40" s="16"/>
      <c r="P40" s="17">
        <f>J41/I39</f>
        <v>0.30188679245283018</v>
      </c>
      <c r="Q40" s="20">
        <v>76</v>
      </c>
      <c r="R40" s="3">
        <f t="shared" si="27"/>
        <v>0.96202531645569622</v>
      </c>
      <c r="S40" s="5">
        <f t="shared" si="28"/>
        <v>3.7974683544303778E-2</v>
      </c>
      <c r="T40" s="4" t="s">
        <v>3</v>
      </c>
      <c r="AA40" s="31"/>
      <c r="AB40" s="3"/>
      <c r="AC40" s="3"/>
      <c r="AD40" s="3"/>
      <c r="AE40" s="35"/>
      <c r="AF40" s="35"/>
      <c r="AG40" s="35"/>
      <c r="AH40" s="25" t="s">
        <v>28</v>
      </c>
      <c r="AI40" s="35"/>
      <c r="AJ40" s="35"/>
      <c r="AK40" s="35"/>
      <c r="AL40" s="35"/>
      <c r="AM40" s="35"/>
      <c r="AN40" s="3"/>
      <c r="AO40" s="3"/>
    </row>
    <row r="41" spans="1:43" ht="12.75" customHeight="1">
      <c r="A41" s="31" t="s">
        <v>17</v>
      </c>
      <c r="B41" s="13"/>
      <c r="C41" s="13"/>
      <c r="D41" s="13"/>
      <c r="E41" s="13"/>
      <c r="F41" s="13"/>
      <c r="G41" s="13"/>
      <c r="H41" s="13"/>
      <c r="I41" s="13"/>
      <c r="J41" s="13">
        <v>16</v>
      </c>
      <c r="K41" s="13"/>
      <c r="L41" s="19">
        <v>16</v>
      </c>
      <c r="M41" s="48"/>
      <c r="N41" s="15"/>
      <c r="O41" s="16"/>
      <c r="P41" s="17"/>
      <c r="Q41" s="20">
        <v>24</v>
      </c>
      <c r="R41" s="3">
        <f t="shared" si="27"/>
        <v>0.31578947368421051</v>
      </c>
      <c r="S41" s="5">
        <f t="shared" si="28"/>
        <v>0.68421052631578949</v>
      </c>
      <c r="T41" s="4">
        <v>9701</v>
      </c>
      <c r="U41" s="3">
        <f>N21</f>
        <v>0.47741935483870968</v>
      </c>
      <c r="AA41" s="31"/>
      <c r="AB41" s="3"/>
      <c r="AC41" s="3"/>
      <c r="AD41" s="35"/>
      <c r="AE41" s="35"/>
      <c r="AF41" s="35"/>
      <c r="AG41" s="35"/>
      <c r="AH41" s="25" t="s">
        <v>28</v>
      </c>
      <c r="AI41" s="35"/>
      <c r="AJ41" s="35"/>
      <c r="AK41" s="35"/>
      <c r="AL41" s="35"/>
      <c r="AM41" s="35"/>
      <c r="AN41" s="3"/>
      <c r="AO41" s="3"/>
    </row>
    <row r="42" spans="1:43" ht="12.75" customHeight="1">
      <c r="A42" s="31" t="s">
        <v>18</v>
      </c>
      <c r="B42" s="13"/>
      <c r="C42" s="13"/>
      <c r="D42" s="13"/>
      <c r="E42" s="13"/>
      <c r="F42" s="13"/>
      <c r="G42" s="13"/>
      <c r="H42" s="13"/>
      <c r="I42" s="13"/>
      <c r="J42" s="13">
        <v>2</v>
      </c>
      <c r="K42" s="13"/>
      <c r="L42" s="19">
        <v>3</v>
      </c>
      <c r="M42" s="48"/>
      <c r="N42" s="15"/>
      <c r="O42" s="16"/>
      <c r="P42" s="17"/>
      <c r="Q42" s="20">
        <v>6</v>
      </c>
      <c r="R42" s="3">
        <f t="shared" si="27"/>
        <v>0.25</v>
      </c>
      <c r="S42" s="5">
        <f t="shared" si="28"/>
        <v>0.75</v>
      </c>
      <c r="T42" s="4">
        <v>9702</v>
      </c>
      <c r="U42" s="3">
        <f>N51</f>
        <v>0.6198347107438017</v>
      </c>
      <c r="AA42" s="31"/>
      <c r="AB42" s="3"/>
      <c r="AC42" s="35"/>
      <c r="AD42" s="35"/>
      <c r="AE42" s="35"/>
      <c r="AF42" s="35"/>
      <c r="AG42" s="35"/>
      <c r="AH42" s="25" t="s">
        <v>28</v>
      </c>
      <c r="AI42" s="35"/>
      <c r="AJ42" s="35"/>
      <c r="AK42" s="35"/>
      <c r="AL42" s="35"/>
      <c r="AM42" s="35"/>
      <c r="AN42" s="3"/>
      <c r="AO42" s="3"/>
    </row>
    <row r="43" spans="1:43" ht="12.75" customHeight="1">
      <c r="A43" s="31" t="s">
        <v>19</v>
      </c>
      <c r="B43" s="26"/>
      <c r="C43" s="26"/>
      <c r="D43" s="26"/>
      <c r="E43" s="26"/>
      <c r="F43" s="26"/>
      <c r="G43" s="26"/>
      <c r="H43" s="26"/>
      <c r="I43" s="26"/>
      <c r="J43" s="51">
        <v>2</v>
      </c>
      <c r="K43" s="26">
        <v>1</v>
      </c>
      <c r="L43" s="38"/>
      <c r="M43" s="5"/>
      <c r="N43" s="5"/>
      <c r="O43" s="26"/>
      <c r="P43" s="5"/>
      <c r="Q43" s="20">
        <v>5</v>
      </c>
      <c r="R43" s="3">
        <f t="shared" si="27"/>
        <v>0.83333333333333337</v>
      </c>
      <c r="S43" s="5">
        <f t="shared" si="28"/>
        <v>0.16666666666666663</v>
      </c>
      <c r="T43" s="4">
        <v>9801</v>
      </c>
      <c r="U43" s="3">
        <f>N80</f>
        <v>0.6262626262626263</v>
      </c>
      <c r="AA43" s="34"/>
      <c r="AB43" s="3"/>
      <c r="AC43" s="35"/>
      <c r="AD43" s="35"/>
      <c r="AE43" s="35"/>
      <c r="AF43" s="35"/>
      <c r="AG43" s="35"/>
      <c r="AH43" s="25" t="s">
        <v>28</v>
      </c>
      <c r="AI43" s="35"/>
      <c r="AJ43" s="35"/>
      <c r="AK43" s="35"/>
      <c r="AL43" s="35"/>
      <c r="AM43" s="35"/>
      <c r="AN43" s="3"/>
      <c r="AO43" s="3"/>
    </row>
    <row r="44" spans="1:43" ht="12.75" customHeight="1">
      <c r="A44" s="31" t="s">
        <v>20</v>
      </c>
      <c r="B44" s="26"/>
      <c r="C44" s="26"/>
      <c r="D44" s="26"/>
      <c r="E44" s="26"/>
      <c r="F44" s="26"/>
      <c r="G44" s="26"/>
      <c r="H44" s="26"/>
      <c r="I44" s="26"/>
      <c r="J44" s="26"/>
      <c r="K44" s="26">
        <v>1</v>
      </c>
      <c r="L44" s="38">
        <v>2</v>
      </c>
      <c r="M44" s="5"/>
      <c r="N44" s="5"/>
      <c r="O44" s="26"/>
      <c r="P44" s="5"/>
      <c r="Q44" s="20">
        <v>5</v>
      </c>
      <c r="R44" s="3">
        <f t="shared" si="27"/>
        <v>1</v>
      </c>
      <c r="S44" s="5">
        <f t="shared" si="28"/>
        <v>0</v>
      </c>
      <c r="T44" s="4">
        <v>9802</v>
      </c>
      <c r="U44" s="3">
        <f>N106</f>
        <v>0.62251655629139069</v>
      </c>
      <c r="AA44" s="34"/>
      <c r="AB44" s="3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"/>
      <c r="AO44" s="3"/>
    </row>
    <row r="45" spans="1:43" ht="12.75" customHeight="1">
      <c r="A45" s="34" t="s">
        <v>21</v>
      </c>
      <c r="B45" s="26"/>
      <c r="C45" s="26"/>
      <c r="D45" s="26"/>
      <c r="E45" s="26"/>
      <c r="F45" s="26"/>
      <c r="G45" s="26"/>
      <c r="H45" s="26"/>
      <c r="I45" s="26"/>
      <c r="J45" s="26"/>
      <c r="K45" s="26">
        <v>2</v>
      </c>
      <c r="L45" s="38">
        <v>1</v>
      </c>
      <c r="M45" s="5"/>
      <c r="N45" s="5"/>
      <c r="O45" s="26"/>
      <c r="P45" s="5"/>
      <c r="Q45" s="20">
        <v>4</v>
      </c>
      <c r="R45" s="3"/>
      <c r="S45" s="5"/>
      <c r="T45" s="4">
        <v>9901</v>
      </c>
      <c r="U45" s="3">
        <f>N132</f>
        <v>0.6071428571428571</v>
      </c>
      <c r="AA45" s="34"/>
      <c r="AB45" s="3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"/>
      <c r="AO45" s="3"/>
    </row>
    <row r="46" spans="1:43" ht="12.75" customHeight="1">
      <c r="A46" s="34" t="s">
        <v>22</v>
      </c>
      <c r="B46" s="26"/>
      <c r="C46" s="26"/>
      <c r="D46" s="26"/>
      <c r="E46" s="26"/>
      <c r="F46" s="26"/>
      <c r="G46" s="26"/>
      <c r="H46" s="26"/>
      <c r="I46" s="26"/>
      <c r="J46" s="26"/>
      <c r="K46" s="26">
        <v>2</v>
      </c>
      <c r="L46" s="38">
        <v>1</v>
      </c>
      <c r="M46" s="5"/>
      <c r="N46" s="5"/>
      <c r="O46" s="26"/>
      <c r="P46" s="5"/>
      <c r="Q46" s="20">
        <v>2</v>
      </c>
      <c r="R46" s="3"/>
      <c r="S46" s="5"/>
      <c r="T46" s="4">
        <v>9902</v>
      </c>
      <c r="U46" s="3">
        <f>N157</f>
        <v>0.60115606936416188</v>
      </c>
      <c r="AA46" s="34"/>
      <c r="AB46" s="3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"/>
      <c r="AO46" s="3"/>
    </row>
    <row r="47" spans="1:43" ht="12.75" customHeight="1">
      <c r="A47" s="34" t="s">
        <v>40</v>
      </c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38"/>
      <c r="M47" s="5"/>
      <c r="N47" s="5"/>
      <c r="O47" s="26"/>
      <c r="P47" s="5"/>
      <c r="Q47" s="20"/>
      <c r="R47" s="3"/>
      <c r="S47" s="5"/>
      <c r="T47" s="32" t="s">
        <v>13</v>
      </c>
      <c r="U47" s="5">
        <f>N184</f>
        <v>0.57317073170731703</v>
      </c>
      <c r="AA47" s="34"/>
      <c r="AB47" s="3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"/>
      <c r="AO47" s="3"/>
    </row>
    <row r="48" spans="1:43" ht="12.75" customHeight="1">
      <c r="A48" s="34" t="s">
        <v>41</v>
      </c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38"/>
      <c r="M48" s="5"/>
      <c r="N48" s="5"/>
      <c r="O48" s="26"/>
      <c r="P48" s="5"/>
      <c r="Q48" s="20"/>
      <c r="R48" s="3"/>
      <c r="S48" s="5"/>
      <c r="T48" s="32" t="s">
        <v>14</v>
      </c>
      <c r="U48" s="5">
        <f>N208</f>
        <v>0.71784232365145229</v>
      </c>
      <c r="AA48" s="34"/>
      <c r="AB48" s="3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"/>
      <c r="AO48" s="3"/>
    </row>
    <row r="49" spans="1:43" ht="12.75" customHeight="1">
      <c r="A49" s="34" t="s">
        <v>42</v>
      </c>
      <c r="B49" s="26"/>
      <c r="C49" s="26"/>
      <c r="D49" s="26"/>
      <c r="E49" s="26"/>
      <c r="F49" s="26"/>
      <c r="G49" s="26"/>
      <c r="H49" s="26"/>
      <c r="I49" s="26"/>
      <c r="J49" s="26"/>
      <c r="K49" s="26">
        <v>1</v>
      </c>
      <c r="L49" s="38"/>
      <c r="M49" s="5"/>
      <c r="N49" s="5"/>
      <c r="O49" s="26"/>
      <c r="P49" s="5"/>
      <c r="Q49" s="20">
        <v>1</v>
      </c>
      <c r="R49" s="3"/>
      <c r="S49" s="5"/>
      <c r="T49" s="32" t="s">
        <v>15</v>
      </c>
      <c r="U49" s="5">
        <f>N231</f>
        <v>0.5641025641025641</v>
      </c>
      <c r="AA49" s="34"/>
      <c r="AB49" s="3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"/>
      <c r="AO49" s="3"/>
    </row>
    <row r="50" spans="1:43" ht="12.75" customHeight="1">
      <c r="A50" s="34" t="s">
        <v>43</v>
      </c>
      <c r="B50" s="26"/>
      <c r="C50" s="26"/>
      <c r="D50" s="26"/>
      <c r="E50" s="26"/>
      <c r="F50" s="26"/>
      <c r="G50" s="26"/>
      <c r="H50" s="26"/>
      <c r="I50" s="26"/>
      <c r="J50" s="26"/>
      <c r="K50" s="26">
        <v>1</v>
      </c>
      <c r="L50" s="38">
        <v>1</v>
      </c>
      <c r="M50" s="5"/>
      <c r="N50" s="5"/>
      <c r="O50" s="26"/>
      <c r="P50" s="5"/>
      <c r="Q50" s="20">
        <v>1</v>
      </c>
      <c r="R50" s="3"/>
      <c r="S50" s="5"/>
      <c r="T50" s="33"/>
      <c r="U50" s="5"/>
      <c r="AA50" s="34"/>
      <c r="AB50" s="3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"/>
      <c r="AO50" s="3"/>
    </row>
    <row r="51" spans="1:43" ht="12.75" customHeight="1">
      <c r="L51" s="38">
        <f>SUM(L40:L50)</f>
        <v>75</v>
      </c>
      <c r="M51" s="5">
        <f>L40/B32</f>
        <v>0.42148760330578511</v>
      </c>
      <c r="N51" s="5">
        <f>L51/B32</f>
        <v>0.6198347107438017</v>
      </c>
      <c r="O51" s="5">
        <f>N51-M51</f>
        <v>0.19834710743801659</v>
      </c>
      <c r="P51" s="5"/>
      <c r="Q51" s="6"/>
      <c r="R51" s="6"/>
      <c r="S51" s="5"/>
      <c r="T51" s="33" t="s">
        <v>16</v>
      </c>
      <c r="U51" s="5">
        <f>N257</f>
        <v>0.72881355932203384</v>
      </c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</row>
    <row r="52" spans="1:43" ht="12.75" customHeight="1">
      <c r="A52" s="247" t="s">
        <v>34</v>
      </c>
      <c r="B52" s="240"/>
      <c r="C52" s="240"/>
      <c r="D52" s="240"/>
      <c r="M52" s="5"/>
      <c r="N52" s="5"/>
      <c r="P52" s="5"/>
      <c r="Q52" s="6"/>
      <c r="R52" s="6"/>
      <c r="S52" s="5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</row>
    <row r="53" spans="1:43" ht="12.75" customHeight="1">
      <c r="A53" s="34" t="s">
        <v>35</v>
      </c>
      <c r="B53" s="26">
        <v>39</v>
      </c>
      <c r="M53" s="5"/>
      <c r="N53" s="5"/>
      <c r="P53" s="5"/>
      <c r="Q53" s="6"/>
      <c r="R53" s="6"/>
      <c r="S53" s="5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</row>
    <row r="54" spans="1:43" ht="12.75" customHeight="1">
      <c r="A54" s="248" t="s">
        <v>36</v>
      </c>
      <c r="B54" s="240"/>
      <c r="C54" s="240"/>
      <c r="D54" s="240"/>
      <c r="E54" s="240"/>
      <c r="F54" s="240"/>
      <c r="G54" s="240"/>
      <c r="H54" s="42">
        <f>(B53/L51)*100%</f>
        <v>0.52</v>
      </c>
      <c r="M54" s="5"/>
      <c r="N54" s="5"/>
      <c r="P54" s="5"/>
      <c r="Q54" s="6"/>
      <c r="R54" s="6"/>
      <c r="S54" s="5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</row>
    <row r="55" spans="1:43" ht="12.75" customHeight="1">
      <c r="M55" s="5"/>
      <c r="N55" s="5"/>
      <c r="P55" s="5"/>
      <c r="Q55" s="6"/>
      <c r="R55" s="6"/>
      <c r="S55" s="5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</row>
    <row r="56" spans="1:43" ht="12.75" customHeight="1">
      <c r="M56" s="5"/>
      <c r="N56" s="5"/>
      <c r="P56" s="5"/>
      <c r="Q56" s="6"/>
      <c r="R56" s="6"/>
      <c r="S56" s="5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</row>
    <row r="57" spans="1:43" ht="12.75" customHeight="1">
      <c r="A57" s="43" t="s">
        <v>37</v>
      </c>
      <c r="B57" s="43"/>
      <c r="C57" s="43"/>
      <c r="D57" s="44"/>
      <c r="E57" s="44"/>
      <c r="H57" s="45">
        <f>((L40*9)+(L41*10)+(L42*11)+(L44*13)+(L45*14)+(L46*15))/L51</f>
        <v>9.4266666666666659</v>
      </c>
      <c r="M57" s="5"/>
      <c r="N57" s="5"/>
      <c r="P57" s="5"/>
      <c r="Q57" s="6"/>
      <c r="R57" s="6"/>
      <c r="S57" s="5"/>
      <c r="AA57" s="47"/>
      <c r="AB57" s="11"/>
      <c r="AC57" s="11"/>
      <c r="AD57" s="11"/>
      <c r="AE57" s="11"/>
      <c r="AF57" s="11"/>
      <c r="AG57" s="11"/>
      <c r="AH57" s="11"/>
      <c r="AI57" s="11"/>
      <c r="AJ57" s="11"/>
      <c r="AK57" s="11"/>
      <c r="AL57" s="11"/>
      <c r="AM57" s="11"/>
      <c r="AN57" s="3"/>
      <c r="AO57" s="3"/>
    </row>
    <row r="58" spans="1:43" ht="12.75" customHeight="1">
      <c r="M58" s="5"/>
      <c r="N58" s="5"/>
      <c r="P58" s="5"/>
      <c r="Q58" s="6"/>
      <c r="R58" s="6"/>
      <c r="S58" s="5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</row>
    <row r="59" spans="1:43" ht="12.75" customHeight="1">
      <c r="A59" s="52" t="s">
        <v>44</v>
      </c>
      <c r="M59" s="5"/>
      <c r="N59" s="5"/>
      <c r="P59" s="5"/>
      <c r="Q59" s="6"/>
      <c r="R59" s="6"/>
      <c r="S59" s="5"/>
      <c r="AA59" s="4"/>
      <c r="AB59" s="11" t="s">
        <v>45</v>
      </c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53"/>
      <c r="AN59" s="3"/>
      <c r="AO59" s="3"/>
    </row>
    <row r="60" spans="1:43" ht="25.5" customHeight="1">
      <c r="B60" s="245" t="s">
        <v>1</v>
      </c>
      <c r="C60" s="240"/>
      <c r="D60" s="240"/>
      <c r="E60" s="240"/>
      <c r="F60" s="240"/>
      <c r="G60" s="240"/>
      <c r="H60" s="240"/>
      <c r="I60" s="240"/>
      <c r="J60" s="240"/>
      <c r="K60" s="1"/>
      <c r="M60" s="7" t="s">
        <v>2</v>
      </c>
      <c r="N60" s="7" t="s">
        <v>3</v>
      </c>
      <c r="O60" s="8" t="s">
        <v>4</v>
      </c>
      <c r="P60" s="7" t="s">
        <v>5</v>
      </c>
      <c r="Q60" s="9" t="s">
        <v>6</v>
      </c>
      <c r="R60" s="9" t="s">
        <v>7</v>
      </c>
      <c r="S60" s="10" t="s">
        <v>8</v>
      </c>
      <c r="AB60" s="246" t="s">
        <v>11</v>
      </c>
      <c r="AC60" s="240"/>
      <c r="AD60" s="240"/>
      <c r="AE60" s="240"/>
      <c r="AF60" s="240"/>
      <c r="AG60" s="240"/>
      <c r="AH60" s="240"/>
      <c r="AI60" s="240"/>
      <c r="AJ60" s="240"/>
      <c r="AK60" s="240"/>
      <c r="AL60" s="18"/>
      <c r="AM60" s="3"/>
      <c r="AN60" s="3"/>
      <c r="AO60" s="3"/>
    </row>
    <row r="61" spans="1:43" ht="12.75" customHeight="1">
      <c r="A61" s="12" t="s">
        <v>9</v>
      </c>
      <c r="B61" s="13">
        <v>1</v>
      </c>
      <c r="C61" s="13">
        <v>2</v>
      </c>
      <c r="D61" s="13">
        <v>3</v>
      </c>
      <c r="E61" s="13">
        <v>4</v>
      </c>
      <c r="F61" s="13">
        <v>5</v>
      </c>
      <c r="G61" s="13">
        <v>6</v>
      </c>
      <c r="H61" s="13">
        <v>7</v>
      </c>
      <c r="I61" s="13">
        <v>8</v>
      </c>
      <c r="J61" s="13">
        <v>9</v>
      </c>
      <c r="K61" s="13"/>
      <c r="L61" s="14" t="s">
        <v>10</v>
      </c>
      <c r="M61" s="15"/>
      <c r="N61" s="15"/>
      <c r="O61" s="16"/>
      <c r="P61" s="17"/>
      <c r="Q61" s="6"/>
      <c r="R61" s="6"/>
      <c r="S61" s="5"/>
      <c r="AA61" s="21" t="s">
        <v>12</v>
      </c>
      <c r="AB61" s="1">
        <v>9701</v>
      </c>
      <c r="AC61" s="2">
        <v>9702</v>
      </c>
      <c r="AD61" s="2">
        <v>9801</v>
      </c>
      <c r="AE61" s="2">
        <v>9802</v>
      </c>
      <c r="AF61" s="2">
        <v>9901</v>
      </c>
      <c r="AG61" s="2">
        <v>9902</v>
      </c>
      <c r="AH61" s="22" t="s">
        <v>13</v>
      </c>
      <c r="AI61" s="22" t="s">
        <v>14</v>
      </c>
      <c r="AJ61" s="22" t="s">
        <v>15</v>
      </c>
      <c r="AK61" s="22" t="s">
        <v>16</v>
      </c>
      <c r="AL61" s="22" t="s">
        <v>17</v>
      </c>
      <c r="AM61" s="22" t="s">
        <v>18</v>
      </c>
      <c r="AN61" s="22" t="s">
        <v>19</v>
      </c>
      <c r="AO61" s="22" t="s">
        <v>20</v>
      </c>
      <c r="AP61" s="22" t="s">
        <v>21</v>
      </c>
      <c r="AQ61" s="22" t="s">
        <v>22</v>
      </c>
    </row>
    <row r="62" spans="1:43" ht="12.75" customHeight="1">
      <c r="A62" s="13">
        <v>9801</v>
      </c>
      <c r="B62" s="13">
        <v>99</v>
      </c>
      <c r="C62" s="13"/>
      <c r="D62" s="13"/>
      <c r="E62" s="13"/>
      <c r="F62" s="13"/>
      <c r="G62" s="13"/>
      <c r="H62" s="13"/>
      <c r="I62" s="13"/>
      <c r="J62" s="13"/>
      <c r="K62" s="13"/>
      <c r="L62" s="19"/>
      <c r="M62" s="15"/>
      <c r="N62" s="15"/>
      <c r="O62" s="16"/>
      <c r="P62" s="17"/>
      <c r="Q62" s="20">
        <f>B62</f>
        <v>99</v>
      </c>
      <c r="R62" s="6"/>
      <c r="S62" s="5"/>
      <c r="AA62" s="27" t="s">
        <v>24</v>
      </c>
      <c r="AB62" s="25">
        <f t="shared" ref="AB62:AB69" si="29">S6</f>
        <v>0.25806451612903225</v>
      </c>
      <c r="AC62" s="25">
        <f t="shared" ref="AC62:AC69" si="30">S33</f>
        <v>0.12396694214876036</v>
      </c>
      <c r="AD62" s="25">
        <f t="shared" ref="AD62:AD69" si="31">S63</f>
        <v>0.20202020202020199</v>
      </c>
      <c r="AE62" s="25">
        <f t="shared" ref="AE62:AE69" si="32">S91</f>
        <v>0.13245033112582782</v>
      </c>
      <c r="AF62" s="25">
        <f t="shared" ref="AF62:AF69" si="33">S117</f>
        <v>0.2053571428571429</v>
      </c>
      <c r="AG62" s="25">
        <f t="shared" ref="AG62:AG69" si="34">S143</f>
        <v>0.10982658959537572</v>
      </c>
      <c r="AH62" s="25">
        <f t="shared" ref="AH62:AH69" si="35">S169</f>
        <v>0.27439024390243905</v>
      </c>
      <c r="AI62" s="25">
        <f t="shared" ref="AI62:AI69" si="36">S192</f>
        <v>4.1493775933609922E-2</v>
      </c>
      <c r="AJ62" s="25">
        <f t="shared" ref="AJ62:AJ69" si="37">S217</f>
        <v>0.15384615384615385</v>
      </c>
      <c r="AK62" s="25">
        <f t="shared" ref="AK62:AK68" si="38">S240</f>
        <v>9.3220338983050821E-2</v>
      </c>
      <c r="AL62" s="25">
        <f t="shared" ref="AL62:AL67" si="39">S262</f>
        <v>0.13605442176870752</v>
      </c>
      <c r="AM62" s="3">
        <f t="shared" ref="AM62:AM66" si="40">S284</f>
        <v>0.11199999999999999</v>
      </c>
      <c r="AN62" s="3">
        <f t="shared" ref="AN62:AN65" si="41">S303</f>
        <v>0.13157894736842102</v>
      </c>
      <c r="AO62" s="3">
        <f t="shared" ref="AO62:AO64" si="42">S322</f>
        <v>6.7961165048543659E-2</v>
      </c>
      <c r="AP62" s="5">
        <f t="shared" ref="AP62:AP63" si="43">S340</f>
        <v>-9.8039215686274161E-3</v>
      </c>
      <c r="AQ62" s="5">
        <f>S360</f>
        <v>2.8169014084507005E-2</v>
      </c>
    </row>
    <row r="63" spans="1:43" ht="12.75" customHeight="1">
      <c r="A63" s="13">
        <v>9802</v>
      </c>
      <c r="B63" s="13"/>
      <c r="C63" s="13">
        <v>77</v>
      </c>
      <c r="D63" s="13"/>
      <c r="E63" s="13"/>
      <c r="F63" s="13"/>
      <c r="G63" s="13"/>
      <c r="H63" s="13"/>
      <c r="I63" s="13"/>
      <c r="J63" s="13"/>
      <c r="K63" s="13"/>
      <c r="L63" s="19"/>
      <c r="M63" s="15"/>
      <c r="N63" s="15"/>
      <c r="O63" s="16"/>
      <c r="P63" s="17">
        <f>C63/B62</f>
        <v>0.77777777777777779</v>
      </c>
      <c r="Q63" s="20">
        <v>79</v>
      </c>
      <c r="R63" s="3">
        <f t="shared" ref="R63:R73" si="44">Q63/Q62</f>
        <v>0.79797979797979801</v>
      </c>
      <c r="S63" s="5">
        <f t="shared" ref="S63:S73" si="45">100%-R63</f>
        <v>0.20202020202020199</v>
      </c>
      <c r="AA63" s="27" t="s">
        <v>25</v>
      </c>
      <c r="AB63" s="25">
        <f t="shared" si="29"/>
        <v>0.17391304347826086</v>
      </c>
      <c r="AC63" s="25">
        <f t="shared" si="30"/>
        <v>3.7735849056603765E-2</v>
      </c>
      <c r="AD63" s="25">
        <f t="shared" si="31"/>
        <v>2.5316455696202556E-2</v>
      </c>
      <c r="AE63" s="25">
        <f t="shared" si="32"/>
        <v>7.6335877862595547E-3</v>
      </c>
      <c r="AF63" s="25">
        <f t="shared" si="33"/>
        <v>0</v>
      </c>
      <c r="AG63" s="25">
        <f t="shared" si="34"/>
        <v>0.12987012987012991</v>
      </c>
      <c r="AH63" s="25">
        <f t="shared" si="35"/>
        <v>3.3613445378151252E-2</v>
      </c>
      <c r="AI63" s="25">
        <f t="shared" si="36"/>
        <v>0.10822510822510822</v>
      </c>
      <c r="AJ63" s="25">
        <f t="shared" si="37"/>
        <v>8.333333333333337E-2</v>
      </c>
      <c r="AK63" s="25">
        <f t="shared" si="38"/>
        <v>0.11214953271028039</v>
      </c>
      <c r="AL63" s="25">
        <f t="shared" si="39"/>
        <v>-1.5748031496062964E-2</v>
      </c>
      <c r="AM63" s="3">
        <f t="shared" si="40"/>
        <v>1.8018018018018056E-2</v>
      </c>
      <c r="AN63" s="3">
        <f t="shared" si="41"/>
        <v>7.0707070707070718E-2</v>
      </c>
      <c r="AO63" s="3">
        <f t="shared" si="42"/>
        <v>0</v>
      </c>
      <c r="AP63" s="5">
        <f t="shared" si="43"/>
        <v>4.8543689320388328E-2</v>
      </c>
      <c r="AQ63" s="5" t="s">
        <v>28</v>
      </c>
    </row>
    <row r="64" spans="1:43" ht="12.75" customHeight="1">
      <c r="A64" s="13">
        <v>9901</v>
      </c>
      <c r="B64" s="13"/>
      <c r="C64" s="13"/>
      <c r="D64" s="13">
        <v>55</v>
      </c>
      <c r="E64" s="13"/>
      <c r="F64" s="13"/>
      <c r="G64" s="13"/>
      <c r="H64" s="13"/>
      <c r="I64" s="13"/>
      <c r="J64" s="13"/>
      <c r="K64" s="13"/>
      <c r="L64" s="19"/>
      <c r="M64" s="15"/>
      <c r="N64" s="15"/>
      <c r="O64" s="16"/>
      <c r="P64" s="17">
        <f>D64/C63</f>
        <v>0.7142857142857143</v>
      </c>
      <c r="Q64" s="20">
        <v>77</v>
      </c>
      <c r="R64" s="3">
        <f t="shared" si="44"/>
        <v>0.97468354430379744</v>
      </c>
      <c r="S64" s="5">
        <f t="shared" si="45"/>
        <v>2.5316455696202556E-2</v>
      </c>
      <c r="AA64" s="27" t="s">
        <v>26</v>
      </c>
      <c r="AB64" s="25">
        <f t="shared" si="29"/>
        <v>-2.1052631578947434E-2</v>
      </c>
      <c r="AC64" s="25">
        <f t="shared" si="30"/>
        <v>0.1470588235294118</v>
      </c>
      <c r="AD64" s="25">
        <f t="shared" si="31"/>
        <v>3.8961038961038974E-2</v>
      </c>
      <c r="AE64" s="25">
        <f t="shared" si="32"/>
        <v>3.8461538461538436E-2</v>
      </c>
      <c r="AF64" s="25">
        <f t="shared" si="33"/>
        <v>4.49438202247191E-2</v>
      </c>
      <c r="AG64" s="25">
        <f t="shared" si="34"/>
        <v>4.4776119402985093E-2</v>
      </c>
      <c r="AH64" s="25">
        <f t="shared" si="35"/>
        <v>1.7391304347826098E-2</v>
      </c>
      <c r="AI64" s="25">
        <f t="shared" si="36"/>
        <v>4.3689320388349495E-2</v>
      </c>
      <c r="AJ64" s="25">
        <f t="shared" si="37"/>
        <v>5.7851239669421517E-2</v>
      </c>
      <c r="AK64" s="25">
        <f t="shared" si="38"/>
        <v>-2.1052631578947434E-2</v>
      </c>
      <c r="AL64" s="25">
        <f t="shared" si="39"/>
        <v>3.1007751937984551E-2</v>
      </c>
      <c r="AM64" s="3">
        <f t="shared" si="40"/>
        <v>-2.7522935779816571E-2</v>
      </c>
      <c r="AN64" s="3">
        <f t="shared" si="41"/>
        <v>3.2608695652173947E-2</v>
      </c>
      <c r="AO64" s="3">
        <f t="shared" si="42"/>
        <v>1.041666666666663E-2</v>
      </c>
      <c r="AP64" s="5" t="s">
        <v>28</v>
      </c>
      <c r="AQ64" s="5" t="s">
        <v>28</v>
      </c>
    </row>
    <row r="65" spans="1:43" ht="12.75" customHeight="1">
      <c r="A65" s="13">
        <v>9902</v>
      </c>
      <c r="B65" s="13"/>
      <c r="C65" s="13"/>
      <c r="D65" s="13"/>
      <c r="E65" s="13">
        <v>53</v>
      </c>
      <c r="F65" s="13"/>
      <c r="G65" s="13"/>
      <c r="H65" s="13"/>
      <c r="I65" s="13"/>
      <c r="J65" s="13"/>
      <c r="K65" s="13"/>
      <c r="L65" s="19"/>
      <c r="M65" s="15"/>
      <c r="N65" s="15"/>
      <c r="O65" s="16"/>
      <c r="P65" s="17">
        <f>E65/D64</f>
        <v>0.96363636363636362</v>
      </c>
      <c r="Q65" s="20">
        <v>74</v>
      </c>
      <c r="R65" s="3">
        <f t="shared" si="44"/>
        <v>0.96103896103896103</v>
      </c>
      <c r="S65" s="5">
        <f t="shared" si="45"/>
        <v>3.8961038961038974E-2</v>
      </c>
      <c r="AA65" s="50" t="s">
        <v>27</v>
      </c>
      <c r="AB65" s="25">
        <f t="shared" si="29"/>
        <v>-5.1546391752577359E-2</v>
      </c>
      <c r="AC65" s="25">
        <f t="shared" si="30"/>
        <v>4.5977011494252928E-2</v>
      </c>
      <c r="AD65" s="25">
        <f t="shared" si="31"/>
        <v>-2.7027027027026973E-2</v>
      </c>
      <c r="AE65" s="25">
        <f t="shared" si="32"/>
        <v>1.6000000000000014E-2</v>
      </c>
      <c r="AF65" s="25">
        <f t="shared" si="33"/>
        <v>4.705882352941182E-2</v>
      </c>
      <c r="AG65" s="25">
        <f t="shared" si="34"/>
        <v>6.25E-2</v>
      </c>
      <c r="AH65" s="25">
        <f t="shared" si="35"/>
        <v>6.1946902654867242E-2</v>
      </c>
      <c r="AI65" s="25">
        <f t="shared" si="36"/>
        <v>1.5228426395939132E-2</v>
      </c>
      <c r="AJ65" s="25">
        <f t="shared" si="37"/>
        <v>5.2631578947368474E-2</v>
      </c>
      <c r="AK65" s="25">
        <f t="shared" si="38"/>
        <v>4.123711340206182E-2</v>
      </c>
      <c r="AL65" s="25">
        <f t="shared" si="39"/>
        <v>4.8000000000000043E-2</v>
      </c>
      <c r="AM65" s="3">
        <f t="shared" si="40"/>
        <v>1.7857142857142905E-2</v>
      </c>
      <c r="AN65" s="3">
        <f t="shared" si="41"/>
        <v>6.7415730337078705E-2</v>
      </c>
      <c r="AO65" s="3" t="s">
        <v>28</v>
      </c>
      <c r="AQ65" s="5" t="s">
        <v>28</v>
      </c>
    </row>
    <row r="66" spans="1:43" ht="12.75" customHeight="1">
      <c r="A66" s="31" t="s">
        <v>13</v>
      </c>
      <c r="B66" s="13"/>
      <c r="C66" s="13"/>
      <c r="D66" s="13"/>
      <c r="E66" s="13"/>
      <c r="F66" s="13">
        <v>51</v>
      </c>
      <c r="G66" s="13"/>
      <c r="H66" s="13"/>
      <c r="I66" s="13"/>
      <c r="J66" s="13"/>
      <c r="K66" s="13"/>
      <c r="L66" s="19"/>
      <c r="M66" s="15"/>
      <c r="N66" s="15"/>
      <c r="O66" s="16"/>
      <c r="P66" s="17">
        <f>F66/E65</f>
        <v>0.96226415094339623</v>
      </c>
      <c r="Q66" s="20">
        <v>76</v>
      </c>
      <c r="R66" s="3">
        <f t="shared" si="44"/>
        <v>1.027027027027027</v>
      </c>
      <c r="S66" s="5">
        <f t="shared" si="45"/>
        <v>-2.7027027027026973E-2</v>
      </c>
      <c r="AA66" s="27" t="s">
        <v>29</v>
      </c>
      <c r="AB66" s="25">
        <f t="shared" si="29"/>
        <v>8.8235294117647078E-2</v>
      </c>
      <c r="AC66" s="25">
        <f t="shared" si="30"/>
        <v>1.2048192771084376E-2</v>
      </c>
      <c r="AD66" s="25">
        <f t="shared" si="31"/>
        <v>6.5789473684210509E-2</v>
      </c>
      <c r="AE66" s="25">
        <f t="shared" si="32"/>
        <v>2.4390243902439046E-2</v>
      </c>
      <c r="AF66" s="25">
        <f t="shared" si="33"/>
        <v>3.703703703703709E-2</v>
      </c>
      <c r="AG66" s="25">
        <f t="shared" si="34"/>
        <v>2.5000000000000022E-2</v>
      </c>
      <c r="AH66" s="25">
        <f t="shared" si="35"/>
        <v>2.8301886792452824E-2</v>
      </c>
      <c r="AI66" s="25">
        <f t="shared" si="36"/>
        <v>4.6391752577319534E-2</v>
      </c>
      <c r="AJ66" s="25">
        <f t="shared" si="37"/>
        <v>9.2592592592593004E-3</v>
      </c>
      <c r="AK66" s="25">
        <f t="shared" si="38"/>
        <v>3.2258064516129004E-2</v>
      </c>
      <c r="AL66" s="25">
        <f t="shared" si="39"/>
        <v>8.4033613445377853E-3</v>
      </c>
      <c r="AM66" s="3">
        <f t="shared" si="40"/>
        <v>3.6363636363636376E-2</v>
      </c>
      <c r="AN66" s="3" t="s">
        <v>28</v>
      </c>
      <c r="AO66" s="3"/>
    </row>
    <row r="67" spans="1:43" ht="12.75" customHeight="1">
      <c r="A67" s="31" t="s">
        <v>14</v>
      </c>
      <c r="B67" s="13"/>
      <c r="C67" s="13"/>
      <c r="D67" s="13"/>
      <c r="E67" s="13"/>
      <c r="F67" s="13"/>
      <c r="G67" s="13">
        <v>47</v>
      </c>
      <c r="H67" s="13"/>
      <c r="I67" s="13"/>
      <c r="J67" s="13"/>
      <c r="K67" s="13"/>
      <c r="L67" s="19"/>
      <c r="M67" s="15"/>
      <c r="N67" s="15"/>
      <c r="O67" s="16"/>
      <c r="P67" s="17">
        <f>G67/F66</f>
        <v>0.92156862745098034</v>
      </c>
      <c r="Q67" s="20">
        <v>71</v>
      </c>
      <c r="R67" s="3">
        <f t="shared" si="44"/>
        <v>0.93421052631578949</v>
      </c>
      <c r="S67" s="5">
        <f t="shared" si="45"/>
        <v>6.5789473684210509E-2</v>
      </c>
      <c r="AA67" s="27" t="s">
        <v>30</v>
      </c>
      <c r="AB67" s="25">
        <f t="shared" si="29"/>
        <v>0.11827956989247312</v>
      </c>
      <c r="AC67" s="25">
        <f t="shared" si="30"/>
        <v>2.4390243902439046E-2</v>
      </c>
      <c r="AD67" s="25">
        <f t="shared" si="31"/>
        <v>2.8169014084507005E-2</v>
      </c>
      <c r="AE67" s="25">
        <f t="shared" si="32"/>
        <v>3.3333333333333326E-2</v>
      </c>
      <c r="AF67" s="25">
        <f t="shared" si="33"/>
        <v>6.4102564102564097E-2</v>
      </c>
      <c r="AG67" s="25">
        <f t="shared" si="34"/>
        <v>2.5641025641025661E-2</v>
      </c>
      <c r="AH67" s="25">
        <f t="shared" si="35"/>
        <v>2.9126213592232997E-2</v>
      </c>
      <c r="AI67" s="25">
        <f t="shared" si="36"/>
        <v>1.0810810810810811E-2</v>
      </c>
      <c r="AJ67" s="25">
        <f t="shared" si="37"/>
        <v>9.3457943925233655E-3</v>
      </c>
      <c r="AK67" s="25">
        <f t="shared" si="38"/>
        <v>0</v>
      </c>
      <c r="AL67" s="25">
        <f t="shared" si="39"/>
        <v>3.3898305084745783E-2</v>
      </c>
      <c r="AM67" s="3" t="s">
        <v>28</v>
      </c>
      <c r="AN67" s="3"/>
      <c r="AO67" s="3"/>
    </row>
    <row r="68" spans="1:43" ht="12.75" customHeight="1">
      <c r="A68" s="31" t="s">
        <v>15</v>
      </c>
      <c r="B68" s="13"/>
      <c r="C68" s="13"/>
      <c r="D68" s="13"/>
      <c r="E68" s="13"/>
      <c r="F68" s="13"/>
      <c r="G68" s="13"/>
      <c r="H68" s="13">
        <v>47</v>
      </c>
      <c r="I68" s="13"/>
      <c r="J68" s="13"/>
      <c r="K68" s="13"/>
      <c r="L68" s="19"/>
      <c r="M68" s="15"/>
      <c r="N68" s="15"/>
      <c r="O68" s="16"/>
      <c r="P68" s="17">
        <f>H68/G67</f>
        <v>1</v>
      </c>
      <c r="Q68" s="20">
        <v>69</v>
      </c>
      <c r="R68" s="3">
        <f t="shared" si="44"/>
        <v>0.971830985915493</v>
      </c>
      <c r="S68" s="5">
        <f t="shared" si="45"/>
        <v>2.8169014084507005E-2</v>
      </c>
      <c r="AA68" s="32" t="s">
        <v>31</v>
      </c>
      <c r="AB68" s="25">
        <f t="shared" si="29"/>
        <v>0</v>
      </c>
      <c r="AC68" s="25">
        <f t="shared" si="30"/>
        <v>1.2499999999999956E-2</v>
      </c>
      <c r="AD68" s="25">
        <f t="shared" si="31"/>
        <v>5.7971014492753659E-2</v>
      </c>
      <c r="AE68" s="25">
        <f t="shared" si="32"/>
        <v>2.5862068965517238E-2</v>
      </c>
      <c r="AF68" s="25">
        <f t="shared" si="33"/>
        <v>-2.7397260273972712E-2</v>
      </c>
      <c r="AG68" s="25">
        <f t="shared" si="34"/>
        <v>2.6315789473684181E-2</v>
      </c>
      <c r="AH68" s="25">
        <f t="shared" si="35"/>
        <v>-4.0000000000000036E-2</v>
      </c>
      <c r="AI68" s="25">
        <f t="shared" si="36"/>
        <v>5.464480874316946E-3</v>
      </c>
      <c r="AJ68" s="25">
        <f t="shared" si="37"/>
        <v>1.8867924528301883E-2</v>
      </c>
      <c r="AK68" s="25">
        <f t="shared" si="38"/>
        <v>-1.1111111111111072E-2</v>
      </c>
      <c r="AL68" s="25" t="s">
        <v>28</v>
      </c>
      <c r="AM68" s="3" t="s">
        <v>28</v>
      </c>
      <c r="AN68" s="3"/>
      <c r="AO68" s="3"/>
    </row>
    <row r="69" spans="1:43" ht="12.75" customHeight="1">
      <c r="A69" s="31" t="s">
        <v>16</v>
      </c>
      <c r="B69" s="13"/>
      <c r="C69" s="13"/>
      <c r="D69" s="13"/>
      <c r="E69" s="13"/>
      <c r="F69" s="13"/>
      <c r="G69" s="13"/>
      <c r="H69" s="13"/>
      <c r="I69" s="13">
        <v>47</v>
      </c>
      <c r="J69" s="13"/>
      <c r="K69" s="13"/>
      <c r="L69" s="19"/>
      <c r="M69" s="15"/>
      <c r="N69" s="15"/>
      <c r="O69" s="16"/>
      <c r="P69" s="17">
        <f>I69/H68</f>
        <v>1</v>
      </c>
      <c r="Q69" s="20">
        <v>65</v>
      </c>
      <c r="R69" s="3">
        <f t="shared" si="44"/>
        <v>0.94202898550724634</v>
      </c>
      <c r="S69" s="5">
        <f t="shared" si="45"/>
        <v>5.7971014492753659E-2</v>
      </c>
      <c r="AA69" s="32" t="s">
        <v>32</v>
      </c>
      <c r="AB69" s="25">
        <f t="shared" si="29"/>
        <v>3.6585365853658569E-2</v>
      </c>
      <c r="AC69" s="25">
        <f t="shared" si="30"/>
        <v>3.7974683544303778E-2</v>
      </c>
      <c r="AD69" s="25">
        <f t="shared" si="31"/>
        <v>0</v>
      </c>
      <c r="AE69" s="25">
        <f t="shared" si="32"/>
        <v>8.8495575221239076E-3</v>
      </c>
      <c r="AF69" s="25">
        <f t="shared" si="33"/>
        <v>1.3333333333333308E-2</v>
      </c>
      <c r="AG69" s="25">
        <f t="shared" si="34"/>
        <v>0</v>
      </c>
      <c r="AH69" s="25">
        <f t="shared" si="35"/>
        <v>4.8076923076923128E-2</v>
      </c>
      <c r="AI69" s="25">
        <f t="shared" si="36"/>
        <v>-1.6483516483516425E-2</v>
      </c>
      <c r="AJ69" s="25">
        <f t="shared" si="37"/>
        <v>8.6538461538461564E-2</v>
      </c>
      <c r="AK69" s="25" t="s">
        <v>28</v>
      </c>
      <c r="AL69" s="25" t="s">
        <v>28</v>
      </c>
      <c r="AM69" s="35"/>
      <c r="AN69" s="3"/>
      <c r="AO69" s="3"/>
    </row>
    <row r="70" spans="1:43" ht="12.75" customHeight="1">
      <c r="A70" s="31" t="s">
        <v>17</v>
      </c>
      <c r="B70" s="13"/>
      <c r="C70" s="13"/>
      <c r="D70" s="13"/>
      <c r="E70" s="13"/>
      <c r="F70" s="13"/>
      <c r="G70" s="13"/>
      <c r="H70" s="13"/>
      <c r="I70" s="13"/>
      <c r="J70" s="13">
        <v>47</v>
      </c>
      <c r="K70" s="13"/>
      <c r="L70" s="19">
        <v>41</v>
      </c>
      <c r="M70" s="15"/>
      <c r="N70" s="15"/>
      <c r="O70" s="16"/>
      <c r="P70" s="17">
        <f>J70/I69</f>
        <v>1</v>
      </c>
      <c r="Q70" s="20">
        <v>65</v>
      </c>
      <c r="R70" s="3">
        <f t="shared" si="44"/>
        <v>1</v>
      </c>
      <c r="S70" s="5">
        <f t="shared" si="45"/>
        <v>0</v>
      </c>
      <c r="AA70" s="54"/>
      <c r="AB70" s="3"/>
      <c r="AC70" s="3"/>
      <c r="AD70" s="3"/>
      <c r="AE70" s="35"/>
      <c r="AF70" s="35"/>
      <c r="AG70" s="35"/>
      <c r="AH70" s="35"/>
      <c r="AI70" s="35"/>
      <c r="AJ70" s="35"/>
      <c r="AK70" s="35"/>
      <c r="AL70" s="35"/>
      <c r="AM70" s="35"/>
      <c r="AN70" s="3"/>
      <c r="AO70" s="3"/>
    </row>
    <row r="71" spans="1:43" ht="12.75" customHeight="1">
      <c r="A71" s="31" t="s">
        <v>18</v>
      </c>
      <c r="B71" s="13"/>
      <c r="C71" s="13"/>
      <c r="D71" s="13"/>
      <c r="E71" s="13"/>
      <c r="F71" s="13"/>
      <c r="G71" s="13"/>
      <c r="H71" s="13"/>
      <c r="I71" s="13"/>
      <c r="J71" s="13">
        <v>12</v>
      </c>
      <c r="K71" s="13"/>
      <c r="L71" s="19">
        <v>6</v>
      </c>
      <c r="M71" s="15"/>
      <c r="N71" s="15"/>
      <c r="O71" s="16"/>
      <c r="P71" s="17"/>
      <c r="Q71" s="20">
        <v>15</v>
      </c>
      <c r="R71" s="3">
        <f t="shared" si="44"/>
        <v>0.23076923076923078</v>
      </c>
      <c r="S71" s="5">
        <f t="shared" si="45"/>
        <v>0.76923076923076916</v>
      </c>
      <c r="AA71" s="34"/>
      <c r="AB71" s="3"/>
      <c r="AC71" s="3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"/>
      <c r="AO71" s="3"/>
    </row>
    <row r="72" spans="1:43" ht="12.75" customHeight="1">
      <c r="A72" s="31" t="s">
        <v>19</v>
      </c>
      <c r="B72" s="26"/>
      <c r="C72" s="26"/>
      <c r="D72" s="26"/>
      <c r="E72" s="26"/>
      <c r="F72" s="26"/>
      <c r="G72" s="26"/>
      <c r="H72" s="26"/>
      <c r="I72" s="26"/>
      <c r="J72" s="26">
        <v>3</v>
      </c>
      <c r="K72" s="26">
        <v>10</v>
      </c>
      <c r="L72" s="38">
        <v>11</v>
      </c>
      <c r="M72" s="55"/>
      <c r="N72" s="55"/>
      <c r="O72" s="56"/>
      <c r="P72" s="55"/>
      <c r="Q72" s="20">
        <v>15</v>
      </c>
      <c r="R72" s="3">
        <f t="shared" si="44"/>
        <v>1</v>
      </c>
      <c r="S72" s="5">
        <f t="shared" si="45"/>
        <v>0</v>
      </c>
      <c r="AA72" s="34"/>
      <c r="AB72" s="3"/>
      <c r="AC72" s="3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"/>
      <c r="AO72" s="3"/>
    </row>
    <row r="73" spans="1:43" ht="12.75" customHeight="1">
      <c r="A73" s="31" t="s">
        <v>20</v>
      </c>
      <c r="B73" s="26"/>
      <c r="C73" s="26"/>
      <c r="D73" s="26"/>
      <c r="E73" s="26"/>
      <c r="F73" s="26"/>
      <c r="G73" s="26"/>
      <c r="H73" s="26"/>
      <c r="I73" s="26"/>
      <c r="J73" s="26"/>
      <c r="K73" s="26">
        <v>3</v>
      </c>
      <c r="L73" s="38">
        <v>3</v>
      </c>
      <c r="M73" s="55"/>
      <c r="N73" s="55"/>
      <c r="O73" s="56"/>
      <c r="P73" s="55"/>
      <c r="Q73" s="20">
        <v>5</v>
      </c>
      <c r="R73" s="3">
        <f t="shared" si="44"/>
        <v>0.33333333333333331</v>
      </c>
      <c r="S73" s="5">
        <f t="shared" si="45"/>
        <v>0.66666666666666674</v>
      </c>
      <c r="AA73" s="34"/>
      <c r="AB73" s="3"/>
      <c r="AC73" s="3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"/>
      <c r="AO73" s="3"/>
    </row>
    <row r="74" spans="1:43" ht="12.75" customHeight="1">
      <c r="A74" s="34" t="s">
        <v>21</v>
      </c>
      <c r="B74" s="26"/>
      <c r="C74" s="26"/>
      <c r="D74" s="26"/>
      <c r="E74" s="26"/>
      <c r="F74" s="26"/>
      <c r="G74" s="26"/>
      <c r="H74" s="26"/>
      <c r="I74" s="26"/>
      <c r="J74" s="26"/>
      <c r="K74" s="26">
        <v>1</v>
      </c>
      <c r="L74" s="38"/>
      <c r="M74" s="55"/>
      <c r="N74" s="55"/>
      <c r="O74" s="56"/>
      <c r="P74" s="55"/>
      <c r="Q74" s="20">
        <v>2</v>
      </c>
      <c r="R74" s="3"/>
      <c r="S74" s="5"/>
      <c r="AA74" s="34"/>
      <c r="AB74" s="3"/>
      <c r="AC74" s="3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"/>
      <c r="AO74" s="3"/>
    </row>
    <row r="75" spans="1:43" ht="12.75" customHeight="1">
      <c r="A75" s="34" t="s">
        <v>22</v>
      </c>
      <c r="B75" s="26"/>
      <c r="C75" s="26"/>
      <c r="D75" s="26"/>
      <c r="E75" s="26"/>
      <c r="F75" s="26"/>
      <c r="G75" s="26">
        <v>1</v>
      </c>
      <c r="H75" s="26"/>
      <c r="I75" s="26"/>
      <c r="J75" s="26"/>
      <c r="K75" s="26"/>
      <c r="L75" s="38"/>
      <c r="M75" s="55"/>
      <c r="N75" s="55"/>
      <c r="O75" s="56"/>
      <c r="P75" s="55"/>
      <c r="Q75" s="20">
        <v>1</v>
      </c>
      <c r="R75" s="3"/>
      <c r="S75" s="5"/>
      <c r="AA75" s="34"/>
      <c r="AB75" s="3"/>
      <c r="AC75" s="3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"/>
      <c r="AO75" s="3"/>
    </row>
    <row r="76" spans="1:43" ht="12.75" customHeight="1">
      <c r="A76" s="34" t="s">
        <v>40</v>
      </c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38"/>
      <c r="M76" s="55"/>
      <c r="N76" s="55"/>
      <c r="O76" s="56"/>
      <c r="P76" s="55"/>
      <c r="Q76" s="20"/>
      <c r="R76" s="3"/>
      <c r="S76" s="5"/>
      <c r="AA76" s="34"/>
      <c r="AB76" s="3"/>
      <c r="AC76" s="3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"/>
      <c r="AO76" s="3"/>
    </row>
    <row r="77" spans="1:43" ht="12.75" customHeight="1">
      <c r="A77" s="34" t="s">
        <v>41</v>
      </c>
      <c r="B77" s="26"/>
      <c r="C77" s="26"/>
      <c r="D77" s="26"/>
      <c r="E77" s="26"/>
      <c r="F77" s="26"/>
      <c r="G77" s="26"/>
      <c r="H77" s="26"/>
      <c r="I77" s="26"/>
      <c r="J77" s="26">
        <v>1</v>
      </c>
      <c r="K77" s="26"/>
      <c r="L77" s="38"/>
      <c r="M77" s="55"/>
      <c r="N77" s="55"/>
      <c r="O77" s="56"/>
      <c r="P77" s="55"/>
      <c r="Q77" s="20">
        <v>1</v>
      </c>
      <c r="R77" s="3"/>
      <c r="S77" s="5"/>
      <c r="AA77" s="34"/>
      <c r="AB77" s="3"/>
      <c r="AC77" s="3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"/>
      <c r="AO77" s="3"/>
    </row>
    <row r="78" spans="1:43" ht="12.75" customHeight="1">
      <c r="A78" s="34" t="s">
        <v>42</v>
      </c>
      <c r="B78" s="26"/>
      <c r="C78" s="26"/>
      <c r="D78" s="26"/>
      <c r="E78" s="26"/>
      <c r="F78" s="26"/>
      <c r="G78" s="26"/>
      <c r="H78" s="26"/>
      <c r="I78" s="26"/>
      <c r="J78" s="26"/>
      <c r="K78" s="26">
        <v>1</v>
      </c>
      <c r="L78" s="38"/>
      <c r="M78" s="55"/>
      <c r="N78" s="55"/>
      <c r="O78" s="56"/>
      <c r="P78" s="55"/>
      <c r="Q78" s="20">
        <v>1</v>
      </c>
      <c r="R78" s="3"/>
      <c r="S78" s="5"/>
      <c r="AA78" s="34"/>
      <c r="AB78" s="3"/>
      <c r="AC78" s="3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"/>
      <c r="AO78" s="3"/>
    </row>
    <row r="79" spans="1:43" ht="12.75" customHeight="1">
      <c r="A79" s="34" t="s">
        <v>43</v>
      </c>
      <c r="B79" s="26"/>
      <c r="C79" s="26"/>
      <c r="D79" s="26"/>
      <c r="E79" s="26"/>
      <c r="F79" s="26"/>
      <c r="G79" s="26"/>
      <c r="H79" s="26"/>
      <c r="I79" s="26"/>
      <c r="J79" s="26"/>
      <c r="K79" s="26">
        <v>1</v>
      </c>
      <c r="L79" s="38">
        <v>1</v>
      </c>
      <c r="M79" s="55"/>
      <c r="N79" s="55"/>
      <c r="O79" s="56"/>
      <c r="P79" s="55"/>
      <c r="Q79" s="20">
        <v>1</v>
      </c>
      <c r="R79" s="3"/>
      <c r="S79" s="5"/>
      <c r="AA79" s="34"/>
      <c r="AB79" s="3"/>
      <c r="AC79" s="3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"/>
      <c r="AO79" s="3"/>
    </row>
    <row r="80" spans="1:43" ht="12.75" customHeight="1">
      <c r="J80" s="4" t="s">
        <v>46</v>
      </c>
      <c r="K80" s="4"/>
      <c r="L80" s="57">
        <f>SUM(L70:L79)</f>
        <v>62</v>
      </c>
      <c r="M80" s="55">
        <f>L70/B62</f>
        <v>0.41414141414141414</v>
      </c>
      <c r="N80" s="55">
        <f>L80/B62</f>
        <v>0.6262626262626263</v>
      </c>
      <c r="O80" s="55">
        <f>N80-M80</f>
        <v>0.21212121212121215</v>
      </c>
      <c r="P80" s="55"/>
      <c r="Q80" s="6"/>
      <c r="R80" s="6"/>
      <c r="S80" s="5"/>
      <c r="AA80" s="34"/>
      <c r="AB80" s="3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"/>
      <c r="AN80" s="3"/>
      <c r="AO80" s="3"/>
    </row>
    <row r="81" spans="1:53" ht="12.75" customHeight="1">
      <c r="A81" s="247" t="s">
        <v>34</v>
      </c>
      <c r="B81" s="240"/>
      <c r="C81" s="240"/>
      <c r="D81" s="240"/>
      <c r="M81" s="5"/>
      <c r="N81" s="5"/>
      <c r="P81" s="5"/>
      <c r="Q81" s="6"/>
      <c r="R81" s="6"/>
      <c r="S81" s="5"/>
      <c r="AA81" s="26"/>
      <c r="AB81" s="11" t="s">
        <v>47</v>
      </c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</row>
    <row r="82" spans="1:53" ht="12.75" customHeight="1">
      <c r="A82" s="34" t="s">
        <v>35</v>
      </c>
      <c r="B82" s="26">
        <v>18</v>
      </c>
      <c r="M82" s="5"/>
      <c r="N82" s="5"/>
      <c r="P82" s="5"/>
      <c r="Q82" s="6"/>
      <c r="R82" s="6"/>
      <c r="S82" s="5"/>
      <c r="AA82" s="26"/>
      <c r="AB82" s="11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</row>
    <row r="83" spans="1:53" ht="12.75" customHeight="1">
      <c r="A83" s="248" t="s">
        <v>36</v>
      </c>
      <c r="B83" s="240"/>
      <c r="C83" s="240"/>
      <c r="D83" s="240"/>
      <c r="E83" s="240"/>
      <c r="F83" s="240"/>
      <c r="G83" s="240"/>
      <c r="H83" s="42">
        <f>(B82/L80)*100%</f>
        <v>0.29032258064516131</v>
      </c>
      <c r="M83" s="5"/>
      <c r="N83" s="5"/>
      <c r="P83" s="5"/>
      <c r="Q83" s="6"/>
      <c r="R83" s="6"/>
      <c r="S83" s="5"/>
      <c r="AA83" s="26"/>
      <c r="AB83" s="11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</row>
    <row r="84" spans="1:53" ht="12.75" customHeight="1">
      <c r="A84" s="43" t="s">
        <v>37</v>
      </c>
      <c r="B84" s="43"/>
      <c r="C84" s="43"/>
      <c r="D84" s="44"/>
      <c r="E84" s="44"/>
      <c r="H84" s="45">
        <f>((L70*9)+(L71*10)+(L72*11)+(L73*12))/L80</f>
        <v>9.4516129032258061</v>
      </c>
      <c r="M84" s="5"/>
      <c r="N84" s="5"/>
      <c r="P84" s="5"/>
      <c r="Q84" s="6"/>
      <c r="R84" s="6"/>
      <c r="S84" s="5"/>
      <c r="AA84" s="26"/>
      <c r="AB84" s="11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</row>
    <row r="85" spans="1:53" ht="12.75" customHeight="1">
      <c r="M85" s="5"/>
      <c r="N85" s="5"/>
      <c r="P85" s="5"/>
      <c r="Q85" s="6"/>
      <c r="R85" s="6"/>
      <c r="S85" s="5"/>
      <c r="AA85" s="26"/>
      <c r="AB85" s="11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</row>
    <row r="86" spans="1:53" ht="12.75" customHeight="1">
      <c r="M86" s="5"/>
      <c r="N86" s="5"/>
      <c r="P86" s="5"/>
      <c r="Q86" s="6"/>
      <c r="R86" s="6"/>
      <c r="S86" s="5"/>
      <c r="AA86" s="58" t="s">
        <v>12</v>
      </c>
      <c r="AB86" s="59">
        <v>9701</v>
      </c>
      <c r="AC86" s="60">
        <v>9702</v>
      </c>
      <c r="AD86" s="60">
        <v>9801</v>
      </c>
      <c r="AE86" s="60">
        <v>9802</v>
      </c>
      <c r="AF86" s="60">
        <v>9901</v>
      </c>
      <c r="AG86" s="60">
        <v>9902</v>
      </c>
      <c r="AH86" s="61" t="s">
        <v>13</v>
      </c>
      <c r="AI86" s="61" t="s">
        <v>14</v>
      </c>
      <c r="AJ86" s="61" t="s">
        <v>15</v>
      </c>
      <c r="AK86" s="61" t="s">
        <v>16</v>
      </c>
      <c r="AL86" s="61" t="s">
        <v>17</v>
      </c>
      <c r="AM86" s="61" t="s">
        <v>18</v>
      </c>
      <c r="AN86" s="61" t="s">
        <v>19</v>
      </c>
      <c r="AO86" s="61" t="s">
        <v>20</v>
      </c>
      <c r="AP86" s="61" t="s">
        <v>21</v>
      </c>
      <c r="AQ86" s="61" t="s">
        <v>22</v>
      </c>
      <c r="AR86" s="61" t="s">
        <v>40</v>
      </c>
      <c r="AS86" s="61" t="s">
        <v>41</v>
      </c>
      <c r="AT86" s="61" t="s">
        <v>42</v>
      </c>
      <c r="AU86" s="61" t="s">
        <v>43</v>
      </c>
      <c r="AV86" s="61" t="s">
        <v>48</v>
      </c>
      <c r="AW86" s="61" t="s">
        <v>49</v>
      </c>
      <c r="AX86" s="61" t="s">
        <v>50</v>
      </c>
      <c r="AY86" s="61" t="s">
        <v>51</v>
      </c>
      <c r="AZ86" s="61" t="s">
        <v>52</v>
      </c>
      <c r="BA86" s="61" t="s">
        <v>53</v>
      </c>
    </row>
    <row r="87" spans="1:53" ht="12.75" customHeight="1">
      <c r="A87" s="52" t="s">
        <v>54</v>
      </c>
      <c r="D87" s="62" t="s">
        <v>55</v>
      </c>
      <c r="M87" s="5"/>
      <c r="N87" s="5"/>
      <c r="P87" s="5"/>
      <c r="Q87" s="6"/>
      <c r="R87" s="6"/>
      <c r="S87" s="5"/>
      <c r="AA87" s="63" t="s">
        <v>24</v>
      </c>
      <c r="AB87" s="64">
        <f>Q7/Q5</f>
        <v>0.61290322580645162</v>
      </c>
      <c r="AC87" s="64">
        <f>Q34/Q32</f>
        <v>0.84297520661157022</v>
      </c>
      <c r="AD87" s="64">
        <f>Q64/Q62</f>
        <v>0.77777777777777779</v>
      </c>
      <c r="AE87" s="64">
        <f>Q92/Q90</f>
        <v>0.86092715231788075</v>
      </c>
      <c r="AF87" s="64">
        <f>Q118/Q116</f>
        <v>0.7946428571428571</v>
      </c>
      <c r="AG87" s="64">
        <f>Q144/Q142</f>
        <v>0.77456647398843925</v>
      </c>
      <c r="AH87" s="64">
        <f>Q170/Q168</f>
        <v>0.70121951219512191</v>
      </c>
      <c r="AI87" s="64">
        <f>Q193/Q191</f>
        <v>0.85477178423236511</v>
      </c>
      <c r="AJ87" s="64">
        <f>Q218/Q216</f>
        <v>0.77564102564102566</v>
      </c>
      <c r="AK87" s="64">
        <f>Q241/Q239</f>
        <v>0.80508474576271183</v>
      </c>
      <c r="AL87" s="64">
        <f>Q263/Q261</f>
        <v>0.87755102040816324</v>
      </c>
      <c r="AM87" s="64">
        <f>Q285/Q283</f>
        <v>0.872</v>
      </c>
      <c r="AN87" s="64">
        <f>Q304/Q302</f>
        <v>0.80701754385964908</v>
      </c>
      <c r="AO87" s="64">
        <f>Q323/Q321</f>
        <v>0.93203883495145634</v>
      </c>
      <c r="AP87" s="64">
        <f>Q341/Q339</f>
        <v>0.96078431372549022</v>
      </c>
      <c r="AQ87" s="64">
        <f>Q361/Q359</f>
        <v>0.96478873239436624</v>
      </c>
      <c r="AR87" s="64">
        <f>Q379/Q377</f>
        <v>0.97938144329896903</v>
      </c>
      <c r="AS87" s="64">
        <f>Q398/Q396</f>
        <v>0.95652173913043481</v>
      </c>
      <c r="AT87" s="64">
        <f>Q417/Q415</f>
        <v>0.92553191489361697</v>
      </c>
      <c r="AU87" s="64">
        <f>Q435/Q433</f>
        <v>0.97938144329896903</v>
      </c>
      <c r="AV87" s="64">
        <f>Q454/Q452</f>
        <v>0.9358974358974359</v>
      </c>
      <c r="AW87" s="64">
        <f>Q472/Q470</f>
        <v>0.95238095238095233</v>
      </c>
      <c r="AX87" s="64">
        <f>Q490/Q488</f>
        <v>0.98750000000000004</v>
      </c>
      <c r="AY87" s="64">
        <f>Q512/Q510</f>
        <v>0.92592592592592593</v>
      </c>
      <c r="AZ87" s="64">
        <f>Q530/Q528</f>
        <v>0.83333333333333337</v>
      </c>
      <c r="BA87" s="64">
        <f>Q550/Q548</f>
        <v>0.88461538461538458</v>
      </c>
    </row>
    <row r="88" spans="1:53" ht="25.5" customHeight="1">
      <c r="B88" s="245" t="s">
        <v>1</v>
      </c>
      <c r="C88" s="240"/>
      <c r="D88" s="240"/>
      <c r="E88" s="240"/>
      <c r="F88" s="240"/>
      <c r="G88" s="240"/>
      <c r="H88" s="240"/>
      <c r="I88" s="240"/>
      <c r="J88" s="240"/>
      <c r="K88" s="1"/>
      <c r="M88" s="7" t="s">
        <v>2</v>
      </c>
      <c r="N88" s="7" t="s">
        <v>3</v>
      </c>
      <c r="O88" s="8" t="s">
        <v>4</v>
      </c>
      <c r="P88" s="7" t="s">
        <v>5</v>
      </c>
      <c r="Q88" s="9" t="s">
        <v>6</v>
      </c>
      <c r="R88" s="9" t="s">
        <v>7</v>
      </c>
      <c r="S88" s="10" t="s">
        <v>8</v>
      </c>
      <c r="T88" s="249" t="s">
        <v>4</v>
      </c>
      <c r="U88" s="240"/>
      <c r="AA88" s="4" t="s">
        <v>56</v>
      </c>
      <c r="AB88" s="65">
        <f>SUM(AB87:AK87)/10</f>
        <v>0.78005097614762009</v>
      </c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</row>
    <row r="89" spans="1:53" ht="12.75" customHeight="1">
      <c r="A89" s="12" t="s">
        <v>9</v>
      </c>
      <c r="B89" s="13">
        <v>1</v>
      </c>
      <c r="C89" s="13">
        <v>2</v>
      </c>
      <c r="D89" s="13">
        <v>3</v>
      </c>
      <c r="E89" s="13">
        <v>4</v>
      </c>
      <c r="F89" s="13">
        <v>5</v>
      </c>
      <c r="G89" s="13">
        <v>6</v>
      </c>
      <c r="H89" s="13">
        <v>7</v>
      </c>
      <c r="I89" s="13">
        <v>8</v>
      </c>
      <c r="J89" s="13">
        <v>9</v>
      </c>
      <c r="K89" s="13">
        <v>10</v>
      </c>
      <c r="L89" s="14" t="s">
        <v>10</v>
      </c>
      <c r="M89" s="48"/>
      <c r="N89" s="15"/>
      <c r="O89" s="16"/>
      <c r="P89" s="17"/>
      <c r="Q89" s="6"/>
      <c r="R89" s="6"/>
      <c r="S89" s="5"/>
      <c r="AA89" s="4"/>
      <c r="AB89" s="11"/>
      <c r="AC89" s="11"/>
      <c r="AD89" s="11"/>
      <c r="AE89" s="11"/>
      <c r="AF89" s="11"/>
      <c r="AG89" s="11"/>
      <c r="AH89" s="11"/>
      <c r="AI89" s="11"/>
      <c r="AJ89" s="11"/>
      <c r="AK89" s="11"/>
      <c r="AL89" s="11"/>
      <c r="AM89" s="11"/>
      <c r="AN89" s="3"/>
      <c r="AO89" s="3"/>
    </row>
    <row r="90" spans="1:53" ht="12.75" customHeight="1">
      <c r="A90" s="13">
        <v>9802</v>
      </c>
      <c r="B90" s="13">
        <v>151</v>
      </c>
      <c r="C90" s="13"/>
      <c r="D90" s="13"/>
      <c r="E90" s="13"/>
      <c r="F90" s="13"/>
      <c r="G90" s="13"/>
      <c r="H90" s="13"/>
      <c r="I90" s="13"/>
      <c r="J90" s="13"/>
      <c r="K90" s="13"/>
      <c r="L90" s="19"/>
      <c r="M90" s="48"/>
      <c r="N90" s="15"/>
      <c r="O90" s="16"/>
      <c r="P90" s="17"/>
      <c r="Q90" s="20">
        <f>B90</f>
        <v>151</v>
      </c>
      <c r="R90" s="6"/>
      <c r="S90" s="5"/>
      <c r="T90" s="4">
        <v>9701</v>
      </c>
      <c r="U90" s="5">
        <f>O21</f>
        <v>0.19354838709677419</v>
      </c>
      <c r="AA90" s="26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</row>
    <row r="91" spans="1:53" ht="12.75" customHeight="1">
      <c r="A91" s="13">
        <v>9901</v>
      </c>
      <c r="B91" s="13"/>
      <c r="C91" s="13">
        <v>130</v>
      </c>
      <c r="D91" s="13"/>
      <c r="E91" s="13"/>
      <c r="F91" s="13"/>
      <c r="G91" s="13"/>
      <c r="H91" s="13"/>
      <c r="I91" s="13"/>
      <c r="J91" s="13"/>
      <c r="K91" s="13"/>
      <c r="L91" s="19"/>
      <c r="M91" s="48"/>
      <c r="N91" s="15"/>
      <c r="O91" s="16"/>
      <c r="P91" s="17">
        <f>C91/B90</f>
        <v>0.86092715231788075</v>
      </c>
      <c r="Q91" s="20">
        <v>131</v>
      </c>
      <c r="R91" s="3">
        <f t="shared" ref="R91:R100" si="46">Q91/Q90</f>
        <v>0.86754966887417218</v>
      </c>
      <c r="S91" s="5">
        <f t="shared" ref="S91:S100" si="47">100%-R91</f>
        <v>0.13245033112582782</v>
      </c>
      <c r="T91" s="4">
        <v>9702</v>
      </c>
      <c r="U91" s="5">
        <f>O51</f>
        <v>0.19834710743801659</v>
      </c>
      <c r="AA91" s="26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</row>
    <row r="92" spans="1:53" ht="12.75" customHeight="1">
      <c r="A92" s="13">
        <v>9902</v>
      </c>
      <c r="B92" s="13"/>
      <c r="C92" s="13"/>
      <c r="D92" s="13">
        <v>114</v>
      </c>
      <c r="E92" s="13"/>
      <c r="F92" s="13"/>
      <c r="G92" s="13"/>
      <c r="H92" s="13"/>
      <c r="I92" s="13"/>
      <c r="J92" s="13"/>
      <c r="K92" s="13"/>
      <c r="L92" s="19"/>
      <c r="M92" s="48"/>
      <c r="N92" s="15"/>
      <c r="O92" s="16"/>
      <c r="P92" s="17">
        <f>D92/C91</f>
        <v>0.87692307692307692</v>
      </c>
      <c r="Q92" s="20">
        <v>130</v>
      </c>
      <c r="R92" s="3">
        <f t="shared" si="46"/>
        <v>0.99236641221374045</v>
      </c>
      <c r="S92" s="5">
        <f t="shared" si="47"/>
        <v>7.6335877862595547E-3</v>
      </c>
      <c r="T92" s="4">
        <v>9801</v>
      </c>
      <c r="U92" s="5">
        <f>O80</f>
        <v>0.21212121212121215</v>
      </c>
      <c r="AA92" s="26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</row>
    <row r="93" spans="1:53" ht="12.75" customHeight="1">
      <c r="A93" s="31" t="s">
        <v>13</v>
      </c>
      <c r="B93" s="13"/>
      <c r="C93" s="13"/>
      <c r="D93" s="13"/>
      <c r="E93" s="13">
        <v>109</v>
      </c>
      <c r="F93" s="13"/>
      <c r="G93" s="13"/>
      <c r="H93" s="13"/>
      <c r="I93" s="13"/>
      <c r="J93" s="13"/>
      <c r="K93" s="13"/>
      <c r="L93" s="19"/>
      <c r="M93" s="48"/>
      <c r="N93" s="15"/>
      <c r="O93" s="16"/>
      <c r="P93" s="17">
        <f>E93/D92</f>
        <v>0.95614035087719296</v>
      </c>
      <c r="Q93" s="20">
        <v>125</v>
      </c>
      <c r="R93" s="3">
        <f t="shared" si="46"/>
        <v>0.96153846153846156</v>
      </c>
      <c r="S93" s="5">
        <f t="shared" si="47"/>
        <v>3.8461538461538436E-2</v>
      </c>
      <c r="T93" s="4">
        <v>9802</v>
      </c>
      <c r="U93" s="5">
        <f>O106</f>
        <v>0.15231788079470193</v>
      </c>
      <c r="AA93" s="34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"/>
      <c r="AO93" s="3"/>
    </row>
    <row r="94" spans="1:53" ht="12.75" customHeight="1">
      <c r="A94" s="31" t="s">
        <v>14</v>
      </c>
      <c r="B94" s="13"/>
      <c r="C94" s="13"/>
      <c r="D94" s="13"/>
      <c r="E94" s="13"/>
      <c r="F94" s="13">
        <v>93</v>
      </c>
      <c r="G94" s="13"/>
      <c r="H94" s="13"/>
      <c r="I94" s="13"/>
      <c r="J94" s="13"/>
      <c r="K94" s="13"/>
      <c r="L94" s="19"/>
      <c r="M94" s="48"/>
      <c r="N94" s="15"/>
      <c r="O94" s="16"/>
      <c r="P94" s="17">
        <f>F94/E93</f>
        <v>0.85321100917431192</v>
      </c>
      <c r="Q94" s="20">
        <v>123</v>
      </c>
      <c r="R94" s="3">
        <f t="shared" si="46"/>
        <v>0.98399999999999999</v>
      </c>
      <c r="S94" s="5">
        <f t="shared" si="47"/>
        <v>1.6000000000000014E-2</v>
      </c>
      <c r="T94" s="4">
        <v>9901</v>
      </c>
      <c r="U94" s="5">
        <f>O132</f>
        <v>4.4642857142857095E-2</v>
      </c>
      <c r="AA94" s="34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"/>
      <c r="AO94" s="3"/>
    </row>
    <row r="95" spans="1:53" ht="12.75" customHeight="1">
      <c r="A95" s="31" t="s">
        <v>15</v>
      </c>
      <c r="B95" s="13"/>
      <c r="C95" s="13"/>
      <c r="D95" s="13"/>
      <c r="E95" s="13"/>
      <c r="F95" s="13"/>
      <c r="G95" s="13">
        <v>93</v>
      </c>
      <c r="H95" s="13"/>
      <c r="I95" s="13"/>
      <c r="J95" s="13"/>
      <c r="K95" s="13"/>
      <c r="L95" s="19"/>
      <c r="M95" s="48"/>
      <c r="N95" s="15"/>
      <c r="O95" s="16"/>
      <c r="P95" s="17">
        <f>G95/F94</f>
        <v>1</v>
      </c>
      <c r="Q95" s="20">
        <v>120</v>
      </c>
      <c r="R95" s="3">
        <f t="shared" si="46"/>
        <v>0.97560975609756095</v>
      </c>
      <c r="S95" s="5">
        <f t="shared" si="47"/>
        <v>2.4390243902439046E-2</v>
      </c>
      <c r="T95" s="4">
        <v>9902</v>
      </c>
      <c r="U95" s="5">
        <f>O157</f>
        <v>0.10982658959537578</v>
      </c>
      <c r="AA95" s="34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"/>
      <c r="AO95" s="3"/>
    </row>
    <row r="96" spans="1:53" ht="12.75" customHeight="1">
      <c r="A96" s="31" t="s">
        <v>16</v>
      </c>
      <c r="B96" s="13"/>
      <c r="C96" s="13"/>
      <c r="D96" s="13"/>
      <c r="E96" s="13"/>
      <c r="F96" s="13"/>
      <c r="G96" s="13"/>
      <c r="H96" s="13">
        <v>91</v>
      </c>
      <c r="I96" s="13"/>
      <c r="J96" s="13"/>
      <c r="K96" s="13"/>
      <c r="L96" s="19"/>
      <c r="M96" s="48"/>
      <c r="N96" s="15"/>
      <c r="O96" s="16"/>
      <c r="P96" s="17">
        <f>H96/G95</f>
        <v>0.978494623655914</v>
      </c>
      <c r="Q96" s="20">
        <v>116</v>
      </c>
      <c r="R96" s="3">
        <f t="shared" si="46"/>
        <v>0.96666666666666667</v>
      </c>
      <c r="S96" s="5">
        <f t="shared" si="47"/>
        <v>3.3333333333333326E-2</v>
      </c>
      <c r="T96" s="32" t="s">
        <v>13</v>
      </c>
      <c r="U96" s="5">
        <f>O184</f>
        <v>9.7560975609756073E-2</v>
      </c>
      <c r="AA96" s="34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"/>
      <c r="AO96" s="3"/>
    </row>
    <row r="97" spans="1:41" ht="12.75" customHeight="1">
      <c r="A97" s="31" t="s">
        <v>17</v>
      </c>
      <c r="B97" s="13"/>
      <c r="C97" s="13"/>
      <c r="D97" s="13"/>
      <c r="E97" s="13"/>
      <c r="F97" s="13"/>
      <c r="G97" s="13"/>
      <c r="H97" s="13"/>
      <c r="I97" s="13">
        <v>90</v>
      </c>
      <c r="J97" s="13"/>
      <c r="K97" s="13"/>
      <c r="L97" s="19"/>
      <c r="M97" s="48"/>
      <c r="N97" s="15"/>
      <c r="O97" s="16"/>
      <c r="P97" s="17">
        <f>I97/H96</f>
        <v>0.98901098901098905</v>
      </c>
      <c r="Q97" s="20">
        <v>113</v>
      </c>
      <c r="R97" s="3">
        <f t="shared" si="46"/>
        <v>0.97413793103448276</v>
      </c>
      <c r="S97" s="5">
        <f t="shared" si="47"/>
        <v>2.5862068965517238E-2</v>
      </c>
      <c r="T97" s="32" t="s">
        <v>14</v>
      </c>
      <c r="U97" s="5">
        <f>O208</f>
        <v>0.15352697095435686</v>
      </c>
      <c r="AA97" s="34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"/>
      <c r="AO97" s="3"/>
    </row>
    <row r="98" spans="1:41" ht="12.75" customHeight="1">
      <c r="A98" s="31" t="s">
        <v>18</v>
      </c>
      <c r="B98" s="13"/>
      <c r="C98" s="13"/>
      <c r="D98" s="13"/>
      <c r="E98" s="13"/>
      <c r="F98" s="13"/>
      <c r="G98" s="13"/>
      <c r="H98" s="13"/>
      <c r="I98" s="13"/>
      <c r="J98" s="13">
        <v>90</v>
      </c>
      <c r="K98" s="13"/>
      <c r="L98" s="19"/>
      <c r="M98" s="48"/>
      <c r="N98" s="15"/>
      <c r="O98" s="16"/>
      <c r="P98" s="17">
        <f>J98/I97</f>
        <v>1</v>
      </c>
      <c r="Q98" s="20">
        <v>112</v>
      </c>
      <c r="R98" s="3">
        <f t="shared" si="46"/>
        <v>0.99115044247787609</v>
      </c>
      <c r="S98" s="5">
        <f t="shared" si="47"/>
        <v>8.8495575221239076E-3</v>
      </c>
      <c r="T98" s="32" t="s">
        <v>15</v>
      </c>
      <c r="U98" s="5">
        <f>O231</f>
        <v>0.11538461538461536</v>
      </c>
      <c r="AA98" s="34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"/>
      <c r="AO98" s="3"/>
    </row>
    <row r="99" spans="1:41" ht="12.75" customHeight="1">
      <c r="A99" s="31" t="s">
        <v>19</v>
      </c>
      <c r="K99" s="26">
        <v>80</v>
      </c>
      <c r="L99" s="38">
        <v>71</v>
      </c>
      <c r="M99" s="5"/>
      <c r="N99" s="5"/>
      <c r="P99" s="5">
        <f>K99/J98</f>
        <v>0.88888888888888884</v>
      </c>
      <c r="Q99" s="20">
        <v>100</v>
      </c>
      <c r="R99" s="3">
        <f t="shared" si="46"/>
        <v>0.8928571428571429</v>
      </c>
      <c r="S99" s="5">
        <f t="shared" si="47"/>
        <v>0.1071428571428571</v>
      </c>
      <c r="T99" s="33" t="s">
        <v>16</v>
      </c>
      <c r="U99" s="5">
        <f>O257</f>
        <v>0.10169491525423724</v>
      </c>
      <c r="AA99" s="26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</row>
    <row r="100" spans="1:41" ht="12.75" customHeight="1">
      <c r="A100" s="31" t="s">
        <v>20</v>
      </c>
      <c r="K100" s="26">
        <v>17</v>
      </c>
      <c r="L100" s="19">
        <v>14</v>
      </c>
      <c r="M100" s="5"/>
      <c r="N100" s="5"/>
      <c r="P100" s="5"/>
      <c r="Q100" s="20">
        <v>27</v>
      </c>
      <c r="R100" s="3">
        <f t="shared" si="46"/>
        <v>0.27</v>
      </c>
      <c r="S100" s="5">
        <f t="shared" si="47"/>
        <v>0.73</v>
      </c>
      <c r="AA100" s="26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</row>
    <row r="101" spans="1:41" ht="12.75" customHeight="1">
      <c r="A101" s="34" t="s">
        <v>21</v>
      </c>
      <c r="K101" s="26">
        <v>6</v>
      </c>
      <c r="L101" s="19">
        <v>3</v>
      </c>
      <c r="M101" s="5"/>
      <c r="N101" s="5"/>
      <c r="P101" s="5"/>
      <c r="Q101" s="20">
        <v>9</v>
      </c>
      <c r="R101" s="3"/>
      <c r="S101" s="5"/>
      <c r="AA101" s="2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</row>
    <row r="102" spans="1:41" ht="12.75" customHeight="1">
      <c r="A102" s="34" t="s">
        <v>22</v>
      </c>
      <c r="K102" s="26">
        <v>6</v>
      </c>
      <c r="L102" s="38">
        <v>5</v>
      </c>
      <c r="M102" s="5"/>
      <c r="N102" s="5"/>
      <c r="P102" s="5"/>
      <c r="Q102" s="20">
        <v>8</v>
      </c>
      <c r="R102" s="3"/>
      <c r="S102" s="5"/>
      <c r="AA102" s="26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</row>
    <row r="103" spans="1:41" ht="12.75" customHeight="1">
      <c r="A103" s="34" t="s">
        <v>40</v>
      </c>
      <c r="L103" s="38"/>
      <c r="M103" s="5"/>
      <c r="N103" s="5"/>
      <c r="P103" s="5"/>
      <c r="Q103" s="20"/>
      <c r="R103" s="3"/>
      <c r="S103" s="5"/>
      <c r="AA103" s="26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</row>
    <row r="104" spans="1:41" ht="12.75" customHeight="1">
      <c r="A104" s="34" t="s">
        <v>41</v>
      </c>
      <c r="K104" s="26">
        <v>1</v>
      </c>
      <c r="L104" s="38"/>
      <c r="M104" s="5"/>
      <c r="N104" s="5"/>
      <c r="P104" s="5"/>
      <c r="Q104" s="20"/>
      <c r="R104" s="3"/>
      <c r="S104" s="5"/>
      <c r="AA104" s="26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</row>
    <row r="105" spans="1:41" ht="12.75" customHeight="1">
      <c r="A105" s="34" t="s">
        <v>42</v>
      </c>
      <c r="I105" s="26">
        <v>1</v>
      </c>
      <c r="K105" s="26">
        <v>1</v>
      </c>
      <c r="L105" s="38">
        <v>1</v>
      </c>
      <c r="M105" s="5"/>
      <c r="N105" s="5"/>
      <c r="P105" s="5"/>
      <c r="Q105" s="20">
        <v>2</v>
      </c>
      <c r="R105" s="3"/>
      <c r="S105" s="5"/>
      <c r="AA105" s="26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</row>
    <row r="106" spans="1:41" ht="12.75" customHeight="1">
      <c r="K106" s="4" t="s">
        <v>46</v>
      </c>
      <c r="L106" s="26">
        <f>SUM(L99:L105)</f>
        <v>94</v>
      </c>
      <c r="M106" s="5">
        <f>L99/B90</f>
        <v>0.47019867549668876</v>
      </c>
      <c r="N106" s="5">
        <f>L106/B90</f>
        <v>0.62251655629139069</v>
      </c>
      <c r="O106" s="5">
        <f>N106-M106</f>
        <v>0.15231788079470193</v>
      </c>
      <c r="P106" s="5"/>
      <c r="Q106" s="6"/>
      <c r="R106" s="6"/>
      <c r="S106" s="5"/>
      <c r="AA106" s="26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</row>
    <row r="107" spans="1:41" ht="12.75" customHeight="1">
      <c r="K107" s="4"/>
      <c r="M107" s="5"/>
      <c r="N107" s="5"/>
      <c r="O107" s="5"/>
      <c r="P107" s="5"/>
      <c r="Q107" s="6"/>
      <c r="R107" s="6"/>
      <c r="S107" s="5"/>
      <c r="AA107" s="26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</row>
    <row r="108" spans="1:41" ht="12.75" customHeight="1">
      <c r="A108" s="247" t="s">
        <v>34</v>
      </c>
      <c r="B108" s="240"/>
      <c r="C108" s="240"/>
      <c r="D108" s="240"/>
      <c r="K108" s="4"/>
      <c r="M108" s="5"/>
      <c r="N108" s="5"/>
      <c r="O108" s="5"/>
      <c r="P108" s="5"/>
      <c r="Q108" s="6"/>
      <c r="R108" s="6"/>
      <c r="S108" s="5"/>
      <c r="AA108" s="26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</row>
    <row r="109" spans="1:41" ht="12.75" customHeight="1">
      <c r="A109" s="34" t="s">
        <v>35</v>
      </c>
      <c r="B109" s="26">
        <v>14</v>
      </c>
      <c r="K109" s="4"/>
      <c r="M109" s="5"/>
      <c r="N109" s="5"/>
      <c r="O109" s="5"/>
      <c r="P109" s="5"/>
      <c r="Q109" s="6"/>
      <c r="R109" s="6"/>
      <c r="S109" s="5"/>
      <c r="AA109" s="26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</row>
    <row r="110" spans="1:41" ht="12.75" customHeight="1">
      <c r="A110" s="248" t="s">
        <v>36</v>
      </c>
      <c r="B110" s="240"/>
      <c r="C110" s="240"/>
      <c r="D110" s="240"/>
      <c r="E110" s="240"/>
      <c r="F110" s="240"/>
      <c r="G110" s="240"/>
      <c r="H110" s="42">
        <f>(B109/L106)*100%</f>
        <v>0.14893617021276595</v>
      </c>
      <c r="K110" s="4"/>
      <c r="M110" s="5"/>
      <c r="N110" s="5"/>
      <c r="O110" s="5"/>
      <c r="P110" s="5"/>
      <c r="Q110" s="6"/>
      <c r="R110" s="6"/>
      <c r="S110" s="5"/>
      <c r="AA110" s="26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</row>
    <row r="111" spans="1:41" ht="12.75" customHeight="1">
      <c r="A111" s="43" t="s">
        <v>37</v>
      </c>
      <c r="B111" s="43"/>
      <c r="C111" s="43"/>
      <c r="D111" s="44"/>
      <c r="E111" s="44"/>
      <c r="H111" s="45">
        <f>((L99*10)+(L100*11)+(L101*12)+(L102*13))/L106</f>
        <v>10.26595744680851</v>
      </c>
      <c r="K111" s="4"/>
      <c r="M111" s="5"/>
      <c r="N111" s="5"/>
      <c r="O111" s="5"/>
      <c r="P111" s="5"/>
      <c r="Q111" s="6"/>
      <c r="R111" s="6"/>
      <c r="S111" s="5"/>
      <c r="AA111" s="26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</row>
    <row r="112" spans="1:41" ht="12.75" customHeight="1">
      <c r="A112" s="41"/>
      <c r="B112" s="41"/>
      <c r="C112" s="41"/>
      <c r="D112" s="41"/>
      <c r="E112" s="41"/>
      <c r="F112" s="41"/>
      <c r="G112" s="41"/>
      <c r="H112" s="42"/>
      <c r="K112" s="4"/>
      <c r="M112" s="5"/>
      <c r="N112" s="5"/>
      <c r="O112" s="5"/>
      <c r="P112" s="5"/>
      <c r="Q112" s="6"/>
      <c r="R112" s="6"/>
      <c r="S112" s="5"/>
      <c r="AA112" s="26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</row>
    <row r="113" spans="1:41" ht="12.75" customHeight="1">
      <c r="A113" s="52" t="s">
        <v>57</v>
      </c>
      <c r="M113" s="5"/>
      <c r="N113" s="5"/>
      <c r="P113" s="5"/>
      <c r="Q113" s="6"/>
      <c r="R113" s="6"/>
      <c r="S113" s="5"/>
      <c r="AA113" s="52"/>
      <c r="AB113" s="53"/>
      <c r="AC113" s="53"/>
      <c r="AD113" s="53"/>
      <c r="AE113" s="53"/>
      <c r="AF113" s="53"/>
      <c r="AG113" s="53"/>
      <c r="AH113" s="53"/>
      <c r="AI113" s="53"/>
      <c r="AJ113" s="53"/>
      <c r="AK113" s="53"/>
      <c r="AL113" s="53"/>
      <c r="AM113" s="53"/>
      <c r="AN113" s="3"/>
      <c r="AO113" s="3"/>
    </row>
    <row r="114" spans="1:41" ht="25.5" customHeight="1">
      <c r="B114" s="245" t="s">
        <v>1</v>
      </c>
      <c r="C114" s="240"/>
      <c r="D114" s="240"/>
      <c r="E114" s="240"/>
      <c r="F114" s="240"/>
      <c r="G114" s="240"/>
      <c r="H114" s="240"/>
      <c r="I114" s="240"/>
      <c r="J114" s="240"/>
      <c r="K114" s="1"/>
      <c r="M114" s="7" t="s">
        <v>2</v>
      </c>
      <c r="N114" s="7" t="s">
        <v>3</v>
      </c>
      <c r="O114" s="8" t="s">
        <v>4</v>
      </c>
      <c r="P114" s="7" t="s">
        <v>5</v>
      </c>
      <c r="Q114" s="9" t="s">
        <v>6</v>
      </c>
      <c r="R114" s="9" t="s">
        <v>7</v>
      </c>
      <c r="S114" s="10" t="s">
        <v>8</v>
      </c>
      <c r="AA114" s="26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</row>
    <row r="115" spans="1:41" ht="12.75" customHeight="1">
      <c r="A115" s="12" t="s">
        <v>9</v>
      </c>
      <c r="B115" s="13">
        <v>1</v>
      </c>
      <c r="C115" s="13">
        <v>2</v>
      </c>
      <c r="D115" s="13">
        <v>3</v>
      </c>
      <c r="E115" s="13">
        <v>4</v>
      </c>
      <c r="F115" s="13">
        <v>5</v>
      </c>
      <c r="G115" s="13">
        <v>6</v>
      </c>
      <c r="H115" s="13">
        <v>7</v>
      </c>
      <c r="I115" s="13">
        <v>8</v>
      </c>
      <c r="J115" s="13">
        <v>9</v>
      </c>
      <c r="K115" s="13">
        <v>10</v>
      </c>
      <c r="L115" s="14" t="s">
        <v>10</v>
      </c>
      <c r="M115" s="48"/>
      <c r="N115" s="15"/>
      <c r="O115" s="16"/>
      <c r="P115" s="17"/>
      <c r="Q115" s="6"/>
      <c r="R115" s="6"/>
      <c r="S115" s="5"/>
      <c r="AA115" s="4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3"/>
      <c r="AO115" s="3"/>
    </row>
    <row r="116" spans="1:41" ht="12.75" customHeight="1">
      <c r="A116" s="13">
        <v>9901</v>
      </c>
      <c r="B116" s="13">
        <v>112</v>
      </c>
      <c r="C116" s="13"/>
      <c r="D116" s="13"/>
      <c r="E116" s="13"/>
      <c r="F116" s="13"/>
      <c r="G116" s="13"/>
      <c r="H116" s="13"/>
      <c r="I116" s="13"/>
      <c r="J116" s="13"/>
      <c r="K116" s="13"/>
      <c r="L116" s="19"/>
      <c r="M116" s="48"/>
      <c r="N116" s="15"/>
      <c r="O116" s="16"/>
      <c r="P116" s="17"/>
      <c r="Q116" s="20">
        <f>B116</f>
        <v>112</v>
      </c>
      <c r="R116" s="6"/>
      <c r="S116" s="5"/>
      <c r="AA116" s="26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</row>
    <row r="117" spans="1:41" ht="12.75" customHeight="1">
      <c r="A117" s="13">
        <v>9902</v>
      </c>
      <c r="B117" s="13"/>
      <c r="C117" s="13">
        <v>89</v>
      </c>
      <c r="D117" s="13"/>
      <c r="E117" s="13"/>
      <c r="F117" s="13"/>
      <c r="G117" s="13"/>
      <c r="H117" s="13"/>
      <c r="I117" s="13"/>
      <c r="J117" s="13"/>
      <c r="K117" s="13"/>
      <c r="L117" s="19"/>
      <c r="M117" s="48"/>
      <c r="N117" s="15"/>
      <c r="O117" s="16"/>
      <c r="P117" s="17">
        <f>C117/B116</f>
        <v>0.7946428571428571</v>
      </c>
      <c r="Q117" s="20">
        <v>89</v>
      </c>
      <c r="R117" s="3">
        <f t="shared" ref="R117:R125" si="48">Q117/Q116</f>
        <v>0.7946428571428571</v>
      </c>
      <c r="S117" s="5">
        <f t="shared" ref="S117:S125" si="49">100%-R117</f>
        <v>0.2053571428571429</v>
      </c>
      <c r="AA117" s="26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</row>
    <row r="118" spans="1:41" ht="12.75" customHeight="1">
      <c r="A118" s="31" t="s">
        <v>13</v>
      </c>
      <c r="B118" s="13"/>
      <c r="C118" s="13"/>
      <c r="D118" s="13">
        <v>80</v>
      </c>
      <c r="E118" s="13"/>
      <c r="F118" s="13"/>
      <c r="G118" s="13"/>
      <c r="H118" s="13"/>
      <c r="I118" s="13"/>
      <c r="J118" s="13"/>
      <c r="K118" s="13"/>
      <c r="L118" s="19"/>
      <c r="M118" s="48"/>
      <c r="N118" s="15"/>
      <c r="O118" s="16"/>
      <c r="P118" s="17">
        <f>D118/C117</f>
        <v>0.898876404494382</v>
      </c>
      <c r="Q118" s="20">
        <v>89</v>
      </c>
      <c r="R118" s="3">
        <f t="shared" si="48"/>
        <v>1</v>
      </c>
      <c r="S118" s="5">
        <f t="shared" si="49"/>
        <v>0</v>
      </c>
      <c r="AA118" s="34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"/>
      <c r="AO118" s="3"/>
    </row>
    <row r="119" spans="1:41" ht="12.75" customHeight="1">
      <c r="A119" s="31" t="s">
        <v>14</v>
      </c>
      <c r="B119" s="13"/>
      <c r="C119" s="13"/>
      <c r="D119" s="13"/>
      <c r="E119" s="13">
        <v>75</v>
      </c>
      <c r="F119" s="13"/>
      <c r="G119" s="13"/>
      <c r="H119" s="13"/>
      <c r="I119" s="13"/>
      <c r="J119" s="13"/>
      <c r="K119" s="13"/>
      <c r="L119" s="19"/>
      <c r="M119" s="48"/>
      <c r="N119" s="15"/>
      <c r="O119" s="16"/>
      <c r="P119" s="17">
        <f>E119/D118</f>
        <v>0.9375</v>
      </c>
      <c r="Q119" s="20">
        <v>85</v>
      </c>
      <c r="R119" s="3">
        <f t="shared" si="48"/>
        <v>0.9550561797752809</v>
      </c>
      <c r="S119" s="5">
        <f t="shared" si="49"/>
        <v>4.49438202247191E-2</v>
      </c>
      <c r="AA119" s="34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"/>
      <c r="AO119" s="3"/>
    </row>
    <row r="120" spans="1:41" ht="12.75" customHeight="1">
      <c r="A120" s="31" t="s">
        <v>15</v>
      </c>
      <c r="B120" s="13"/>
      <c r="C120" s="13"/>
      <c r="D120" s="13"/>
      <c r="E120" s="13"/>
      <c r="F120" s="13">
        <v>75</v>
      </c>
      <c r="G120" s="13"/>
      <c r="H120" s="13"/>
      <c r="I120" s="13"/>
      <c r="J120" s="13"/>
      <c r="K120" s="13"/>
      <c r="L120" s="19"/>
      <c r="M120" s="48"/>
      <c r="N120" s="15"/>
      <c r="O120" s="16"/>
      <c r="P120" s="17">
        <f>F120/E119</f>
        <v>1</v>
      </c>
      <c r="Q120" s="20">
        <v>81</v>
      </c>
      <c r="R120" s="3">
        <f t="shared" si="48"/>
        <v>0.95294117647058818</v>
      </c>
      <c r="S120" s="5">
        <f t="shared" si="49"/>
        <v>4.705882352941182E-2</v>
      </c>
      <c r="AA120" s="34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"/>
      <c r="AO120" s="3"/>
    </row>
    <row r="121" spans="1:41" ht="12.75" customHeight="1">
      <c r="A121" s="31" t="s">
        <v>16</v>
      </c>
      <c r="B121" s="13"/>
      <c r="C121" s="13"/>
      <c r="D121" s="13"/>
      <c r="E121" s="13"/>
      <c r="F121" s="13"/>
      <c r="G121" s="13">
        <v>72</v>
      </c>
      <c r="H121" s="13"/>
      <c r="I121" s="13"/>
      <c r="J121" s="13"/>
      <c r="K121" s="13"/>
      <c r="L121" s="19"/>
      <c r="M121" s="48"/>
      <c r="N121" s="15"/>
      <c r="O121" s="16"/>
      <c r="P121" s="17">
        <f>G121/F120</f>
        <v>0.96</v>
      </c>
      <c r="Q121" s="20">
        <v>78</v>
      </c>
      <c r="R121" s="3">
        <f t="shared" si="48"/>
        <v>0.96296296296296291</v>
      </c>
      <c r="S121" s="5">
        <f t="shared" si="49"/>
        <v>3.703703703703709E-2</v>
      </c>
      <c r="AA121" s="34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"/>
      <c r="AO121" s="3"/>
    </row>
    <row r="122" spans="1:41" ht="12.75" customHeight="1">
      <c r="A122" s="31" t="s">
        <v>17</v>
      </c>
      <c r="B122" s="13"/>
      <c r="C122" s="13"/>
      <c r="D122" s="13"/>
      <c r="E122" s="13"/>
      <c r="F122" s="13"/>
      <c r="G122" s="13"/>
      <c r="H122" s="13">
        <v>69</v>
      </c>
      <c r="I122" s="13"/>
      <c r="J122" s="13"/>
      <c r="K122" s="13"/>
      <c r="L122" s="19"/>
      <c r="M122" s="48"/>
      <c r="N122" s="15"/>
      <c r="O122" s="16"/>
      <c r="P122" s="17">
        <f>H122/G121</f>
        <v>0.95833333333333337</v>
      </c>
      <c r="Q122" s="20">
        <v>73</v>
      </c>
      <c r="R122" s="3">
        <f t="shared" si="48"/>
        <v>0.9358974358974359</v>
      </c>
      <c r="S122" s="5">
        <f t="shared" si="49"/>
        <v>6.4102564102564097E-2</v>
      </c>
      <c r="AA122" s="34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"/>
      <c r="AO122" s="3"/>
    </row>
    <row r="123" spans="1:41" ht="12.75" customHeight="1">
      <c r="A123" s="31" t="s">
        <v>18</v>
      </c>
      <c r="B123" s="13"/>
      <c r="C123" s="13"/>
      <c r="D123" s="13"/>
      <c r="E123" s="13"/>
      <c r="F123" s="13"/>
      <c r="G123" s="13"/>
      <c r="H123" s="13"/>
      <c r="I123" s="13">
        <v>68</v>
      </c>
      <c r="J123" s="13"/>
      <c r="K123" s="13"/>
      <c r="L123" s="19"/>
      <c r="M123" s="48"/>
      <c r="N123" s="15"/>
      <c r="O123" s="16"/>
      <c r="P123" s="17">
        <f>I123/H122</f>
        <v>0.98550724637681164</v>
      </c>
      <c r="Q123" s="20">
        <v>75</v>
      </c>
      <c r="R123" s="3">
        <f t="shared" si="48"/>
        <v>1.0273972602739727</v>
      </c>
      <c r="S123" s="5">
        <f t="shared" si="49"/>
        <v>-2.7397260273972712E-2</v>
      </c>
      <c r="AA123" s="34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"/>
      <c r="AO123" s="3"/>
    </row>
    <row r="124" spans="1:41" ht="12.75" customHeight="1">
      <c r="A124" s="31" t="s">
        <v>19</v>
      </c>
      <c r="J124" s="26">
        <v>62</v>
      </c>
      <c r="L124" s="19">
        <v>4</v>
      </c>
      <c r="M124" s="5"/>
      <c r="N124" s="5"/>
      <c r="P124" s="5">
        <f>J124/I123</f>
        <v>0.91176470588235292</v>
      </c>
      <c r="Q124" s="20">
        <v>74</v>
      </c>
      <c r="R124" s="3">
        <f t="shared" si="48"/>
        <v>0.98666666666666669</v>
      </c>
      <c r="S124" s="5">
        <f t="shared" si="49"/>
        <v>1.3333333333333308E-2</v>
      </c>
      <c r="AA124" s="26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</row>
    <row r="125" spans="1:41" ht="12.75" customHeight="1">
      <c r="A125" s="31" t="s">
        <v>20</v>
      </c>
      <c r="K125" s="26">
        <v>64</v>
      </c>
      <c r="L125" s="19">
        <v>59</v>
      </c>
      <c r="M125" s="5"/>
      <c r="N125" s="5"/>
      <c r="P125" s="5">
        <f>K125/J124</f>
        <v>1.032258064516129</v>
      </c>
      <c r="Q125" s="20">
        <v>71</v>
      </c>
      <c r="R125" s="3">
        <f t="shared" si="48"/>
        <v>0.95945945945945943</v>
      </c>
      <c r="S125" s="5">
        <f t="shared" si="49"/>
        <v>4.0540540540540571E-2</v>
      </c>
      <c r="AA125" s="26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</row>
    <row r="126" spans="1:41" ht="12.75" customHeight="1">
      <c r="A126" s="34" t="s">
        <v>21</v>
      </c>
      <c r="K126" s="26">
        <v>5</v>
      </c>
      <c r="L126" s="19">
        <v>3</v>
      </c>
      <c r="M126" s="5"/>
      <c r="N126" s="5"/>
      <c r="P126" s="5"/>
      <c r="Q126" s="20">
        <v>12</v>
      </c>
      <c r="R126" s="3"/>
      <c r="S126" s="5"/>
      <c r="AA126" s="26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</row>
    <row r="127" spans="1:41" ht="12.75" customHeight="1">
      <c r="A127" s="34" t="s">
        <v>22</v>
      </c>
      <c r="K127" s="26">
        <v>3</v>
      </c>
      <c r="L127" s="38">
        <v>2</v>
      </c>
      <c r="M127" s="5"/>
      <c r="N127" s="5"/>
      <c r="P127" s="5"/>
      <c r="Q127" s="20">
        <v>6</v>
      </c>
      <c r="R127" s="3"/>
      <c r="S127" s="5"/>
      <c r="AA127" s="26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</row>
    <row r="128" spans="1:41" ht="12.75" customHeight="1">
      <c r="A128" s="34" t="s">
        <v>40</v>
      </c>
      <c r="L128" s="38"/>
      <c r="M128" s="5"/>
      <c r="N128" s="5"/>
      <c r="P128" s="5"/>
      <c r="Q128" s="20"/>
      <c r="R128" s="3"/>
      <c r="S128" s="5"/>
      <c r="AA128" s="26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</row>
    <row r="129" spans="1:41" ht="12.75" customHeight="1">
      <c r="A129" s="34" t="s">
        <v>41</v>
      </c>
      <c r="K129" s="26">
        <v>7</v>
      </c>
      <c r="L129" s="38"/>
      <c r="M129" s="5"/>
      <c r="N129" s="5"/>
      <c r="P129" s="5"/>
      <c r="Q129" s="20">
        <v>8</v>
      </c>
      <c r="R129" s="3"/>
      <c r="S129" s="5"/>
      <c r="AA129" s="26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</row>
    <row r="130" spans="1:41" ht="12.75" customHeight="1">
      <c r="A130" s="34" t="s">
        <v>42</v>
      </c>
      <c r="F130" s="26">
        <v>1</v>
      </c>
      <c r="L130" s="38"/>
      <c r="M130" s="5"/>
      <c r="N130" s="5"/>
      <c r="P130" s="5"/>
      <c r="Q130" s="20">
        <v>1</v>
      </c>
      <c r="R130" s="3"/>
      <c r="S130" s="5"/>
      <c r="AA130" s="26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</row>
    <row r="131" spans="1:41" ht="12.75" customHeight="1">
      <c r="A131" s="34" t="s">
        <v>43</v>
      </c>
      <c r="G131" s="26">
        <v>1</v>
      </c>
      <c r="L131" s="38"/>
      <c r="M131" s="5"/>
      <c r="N131" s="5"/>
      <c r="P131" s="5"/>
      <c r="Q131" s="20">
        <v>1</v>
      </c>
      <c r="R131" s="3"/>
      <c r="S131" s="5"/>
      <c r="AA131" s="26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</row>
    <row r="132" spans="1:41" ht="12.75" customHeight="1">
      <c r="A132" s="34"/>
      <c r="L132" s="26">
        <f>SUM(L124:L127)</f>
        <v>68</v>
      </c>
      <c r="M132" s="5">
        <f>(L124+L125)/B116</f>
        <v>0.5625</v>
      </c>
      <c r="N132" s="5">
        <f>L132/B116</f>
        <v>0.6071428571428571</v>
      </c>
      <c r="O132" s="5">
        <f>N132-M132</f>
        <v>4.4642857142857095E-2</v>
      </c>
      <c r="P132" s="5"/>
      <c r="Q132" s="6"/>
      <c r="R132" s="3"/>
      <c r="S132" s="5"/>
      <c r="AA132" s="26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</row>
    <row r="133" spans="1:41" ht="12.75" customHeight="1">
      <c r="A133" s="34"/>
      <c r="M133" s="5"/>
      <c r="N133" s="5"/>
      <c r="P133" s="5"/>
      <c r="Q133" s="6"/>
      <c r="R133" s="3"/>
      <c r="S133" s="5"/>
      <c r="AA133" s="26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</row>
    <row r="134" spans="1:41" ht="12.75" customHeight="1">
      <c r="A134" s="247" t="s">
        <v>34</v>
      </c>
      <c r="B134" s="240"/>
      <c r="C134" s="240"/>
      <c r="D134" s="240"/>
      <c r="L134" s="26">
        <f>SUM(L124:L133)</f>
        <v>136</v>
      </c>
      <c r="M134" s="5"/>
      <c r="N134" s="5"/>
      <c r="P134" s="5"/>
      <c r="Q134" s="6"/>
      <c r="R134" s="3"/>
      <c r="S134" s="5"/>
      <c r="AA134" s="26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</row>
    <row r="135" spans="1:41" ht="12.75" customHeight="1">
      <c r="A135" s="34" t="s">
        <v>35</v>
      </c>
      <c r="B135" s="26">
        <v>8</v>
      </c>
      <c r="M135" s="5"/>
      <c r="N135" s="5"/>
      <c r="P135" s="5"/>
      <c r="Q135" s="6"/>
      <c r="R135" s="3"/>
      <c r="S135" s="5"/>
      <c r="AA135" s="26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</row>
    <row r="136" spans="1:41" ht="12.75" customHeight="1">
      <c r="A136" s="248" t="s">
        <v>36</v>
      </c>
      <c r="B136" s="240"/>
      <c r="C136" s="240"/>
      <c r="D136" s="240"/>
      <c r="E136" s="240"/>
      <c r="F136" s="240"/>
      <c r="G136" s="240"/>
      <c r="H136" s="42">
        <f>(B135/L134)*100%</f>
        <v>5.8823529411764705E-2</v>
      </c>
      <c r="M136" s="5"/>
      <c r="N136" s="5"/>
      <c r="P136" s="5"/>
      <c r="Q136" s="6"/>
      <c r="R136" s="3"/>
      <c r="S136" s="5"/>
      <c r="AA136" s="26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</row>
    <row r="137" spans="1:41" ht="12.75" customHeight="1">
      <c r="A137" s="43" t="s">
        <v>37</v>
      </c>
      <c r="B137" s="43"/>
      <c r="C137" s="43"/>
      <c r="D137" s="44"/>
      <c r="E137" s="44"/>
      <c r="H137" s="45">
        <f>((L124*9)+(L125*10)+(L126*11)+(L127*12))/L132</f>
        <v>10.044117647058824</v>
      </c>
      <c r="M137" s="5"/>
      <c r="N137" s="5"/>
      <c r="P137" s="5"/>
      <c r="Q137" s="6"/>
      <c r="R137" s="3"/>
      <c r="S137" s="5"/>
      <c r="AA137" s="26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</row>
    <row r="138" spans="1:41" ht="12.75" customHeight="1">
      <c r="A138" s="34"/>
      <c r="M138" s="5"/>
      <c r="N138" s="5"/>
      <c r="P138" s="5"/>
      <c r="Q138" s="6"/>
      <c r="R138" s="3"/>
      <c r="S138" s="5"/>
      <c r="AA138" s="26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</row>
    <row r="139" spans="1:41" ht="12.75" customHeight="1">
      <c r="A139" s="52" t="s">
        <v>58</v>
      </c>
      <c r="M139" s="5"/>
      <c r="N139" s="5"/>
      <c r="P139" s="5"/>
      <c r="Q139" s="6"/>
      <c r="R139" s="6"/>
      <c r="S139" s="5"/>
      <c r="AA139" s="52"/>
      <c r="AB139" s="53"/>
      <c r="AC139" s="53"/>
      <c r="AD139" s="53"/>
      <c r="AE139" s="53"/>
      <c r="AF139" s="53"/>
      <c r="AG139" s="53"/>
      <c r="AH139" s="53"/>
      <c r="AI139" s="53"/>
      <c r="AJ139" s="53"/>
      <c r="AK139" s="53"/>
      <c r="AL139" s="53"/>
      <c r="AM139" s="53"/>
      <c r="AN139" s="3"/>
      <c r="AO139" s="3"/>
    </row>
    <row r="140" spans="1:41" ht="25.5" customHeight="1">
      <c r="B140" s="245" t="s">
        <v>1</v>
      </c>
      <c r="C140" s="240"/>
      <c r="D140" s="240"/>
      <c r="E140" s="240"/>
      <c r="F140" s="240"/>
      <c r="G140" s="240"/>
      <c r="H140" s="240"/>
      <c r="I140" s="240"/>
      <c r="J140" s="240"/>
      <c r="K140" s="1"/>
      <c r="M140" s="7" t="s">
        <v>2</v>
      </c>
      <c r="N140" s="7" t="s">
        <v>3</v>
      </c>
      <c r="O140" s="8" t="s">
        <v>4</v>
      </c>
      <c r="P140" s="7" t="s">
        <v>5</v>
      </c>
      <c r="Q140" s="9" t="s">
        <v>6</v>
      </c>
      <c r="R140" s="9" t="s">
        <v>7</v>
      </c>
      <c r="S140" s="10" t="s">
        <v>8</v>
      </c>
      <c r="AA140" s="26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</row>
    <row r="141" spans="1:41" ht="12.75" customHeight="1">
      <c r="A141" s="12" t="s">
        <v>9</v>
      </c>
      <c r="B141" s="13">
        <v>1</v>
      </c>
      <c r="C141" s="13">
        <v>2</v>
      </c>
      <c r="D141" s="13">
        <v>3</v>
      </c>
      <c r="E141" s="13">
        <v>4</v>
      </c>
      <c r="F141" s="13">
        <v>5</v>
      </c>
      <c r="G141" s="13">
        <v>6</v>
      </c>
      <c r="H141" s="13">
        <v>7</v>
      </c>
      <c r="I141" s="13">
        <v>8</v>
      </c>
      <c r="J141" s="13">
        <v>9</v>
      </c>
      <c r="K141" s="13">
        <v>10</v>
      </c>
      <c r="L141" s="14" t="s">
        <v>10</v>
      </c>
      <c r="M141" s="48"/>
      <c r="N141" s="15"/>
      <c r="O141" s="16"/>
      <c r="P141" s="17"/>
      <c r="Q141" s="6"/>
      <c r="R141" s="6"/>
      <c r="S141" s="5"/>
      <c r="AA141" s="4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3"/>
      <c r="AO141" s="3"/>
    </row>
    <row r="142" spans="1:41" ht="12.75" customHeight="1">
      <c r="A142" s="13">
        <v>9902</v>
      </c>
      <c r="B142" s="13">
        <v>173</v>
      </c>
      <c r="C142" s="13"/>
      <c r="D142" s="13"/>
      <c r="E142" s="13"/>
      <c r="F142" s="13"/>
      <c r="G142" s="13"/>
      <c r="H142" s="13"/>
      <c r="I142" s="13"/>
      <c r="J142" s="13"/>
      <c r="K142" s="13"/>
      <c r="L142" s="19"/>
      <c r="M142" s="48"/>
      <c r="N142" s="15"/>
      <c r="O142" s="16"/>
      <c r="P142" s="17"/>
      <c r="Q142" s="20">
        <f>B142</f>
        <v>173</v>
      </c>
      <c r="R142" s="6"/>
      <c r="S142" s="5"/>
      <c r="AA142" s="26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</row>
    <row r="143" spans="1:41" ht="12.75" customHeight="1">
      <c r="A143" s="31" t="s">
        <v>13</v>
      </c>
      <c r="B143" s="13"/>
      <c r="C143" s="13">
        <v>140</v>
      </c>
      <c r="D143" s="13"/>
      <c r="E143" s="13"/>
      <c r="F143" s="13"/>
      <c r="G143" s="13"/>
      <c r="H143" s="13"/>
      <c r="I143" s="13"/>
      <c r="J143" s="13"/>
      <c r="K143" s="13"/>
      <c r="L143" s="19"/>
      <c r="M143" s="48"/>
      <c r="N143" s="15"/>
      <c r="O143" s="16"/>
      <c r="P143" s="17">
        <f>C143/B142</f>
        <v>0.80924855491329484</v>
      </c>
      <c r="Q143" s="20">
        <v>154</v>
      </c>
      <c r="R143" s="3">
        <f t="shared" ref="R143:R150" si="50">Q143/Q142</f>
        <v>0.89017341040462428</v>
      </c>
      <c r="S143" s="5">
        <f t="shared" ref="S143:S150" si="51">100%-R143</f>
        <v>0.10982658959537572</v>
      </c>
      <c r="AA143" s="34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"/>
      <c r="AO143" s="3"/>
    </row>
    <row r="144" spans="1:41" ht="12.75" customHeight="1">
      <c r="A144" s="31" t="s">
        <v>14</v>
      </c>
      <c r="B144" s="13"/>
      <c r="C144" s="13"/>
      <c r="D144" s="13">
        <v>112</v>
      </c>
      <c r="E144" s="13"/>
      <c r="F144" s="13"/>
      <c r="G144" s="13"/>
      <c r="H144" s="13"/>
      <c r="I144" s="13"/>
      <c r="J144" s="13"/>
      <c r="K144" s="13"/>
      <c r="L144" s="19"/>
      <c r="M144" s="48"/>
      <c r="N144" s="15"/>
      <c r="O144" s="16"/>
      <c r="P144" s="17">
        <f>D144/C143</f>
        <v>0.8</v>
      </c>
      <c r="Q144" s="20">
        <v>134</v>
      </c>
      <c r="R144" s="3">
        <f t="shared" si="50"/>
        <v>0.87012987012987009</v>
      </c>
      <c r="S144" s="5">
        <f t="shared" si="51"/>
        <v>0.12987012987012991</v>
      </c>
      <c r="AA144" s="34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"/>
      <c r="AO144" s="3"/>
    </row>
    <row r="145" spans="1:41" ht="12.75" customHeight="1">
      <c r="A145" s="31" t="s">
        <v>15</v>
      </c>
      <c r="B145" s="13"/>
      <c r="C145" s="13"/>
      <c r="D145" s="13"/>
      <c r="E145" s="13">
        <v>109</v>
      </c>
      <c r="F145" s="13"/>
      <c r="G145" s="13"/>
      <c r="H145" s="13"/>
      <c r="I145" s="13"/>
      <c r="J145" s="13"/>
      <c r="K145" s="13"/>
      <c r="L145" s="19"/>
      <c r="M145" s="48"/>
      <c r="N145" s="15"/>
      <c r="O145" s="16"/>
      <c r="P145" s="17">
        <f>E145/D144</f>
        <v>0.9732142857142857</v>
      </c>
      <c r="Q145" s="20">
        <v>128</v>
      </c>
      <c r="R145" s="3">
        <f t="shared" si="50"/>
        <v>0.95522388059701491</v>
      </c>
      <c r="S145" s="5">
        <f t="shared" si="51"/>
        <v>4.4776119402985093E-2</v>
      </c>
      <c r="AA145" s="34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"/>
      <c r="AO145" s="3"/>
    </row>
    <row r="146" spans="1:41" ht="12.75" customHeight="1">
      <c r="A146" s="31" t="s">
        <v>16</v>
      </c>
      <c r="B146" s="13"/>
      <c r="C146" s="13"/>
      <c r="D146" s="13"/>
      <c r="E146" s="13"/>
      <c r="F146" s="13">
        <v>98</v>
      </c>
      <c r="G146" s="13"/>
      <c r="H146" s="13"/>
      <c r="I146" s="13"/>
      <c r="J146" s="13"/>
      <c r="K146" s="13"/>
      <c r="L146" s="19"/>
      <c r="M146" s="48"/>
      <c r="N146" s="15"/>
      <c r="O146" s="16"/>
      <c r="P146" s="17">
        <f>F146/E145</f>
        <v>0.8990825688073395</v>
      </c>
      <c r="Q146" s="20">
        <v>120</v>
      </c>
      <c r="R146" s="3">
        <f t="shared" si="50"/>
        <v>0.9375</v>
      </c>
      <c r="S146" s="5">
        <f t="shared" si="51"/>
        <v>6.25E-2</v>
      </c>
      <c r="AA146" s="34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"/>
      <c r="AO146" s="3"/>
    </row>
    <row r="147" spans="1:41" ht="12.75" customHeight="1">
      <c r="A147" s="31" t="s">
        <v>17</v>
      </c>
      <c r="B147" s="13"/>
      <c r="C147" s="13"/>
      <c r="D147" s="13"/>
      <c r="E147" s="13"/>
      <c r="F147" s="13"/>
      <c r="G147" s="13">
        <v>94</v>
      </c>
      <c r="H147" s="13"/>
      <c r="I147" s="13"/>
      <c r="J147" s="13"/>
      <c r="K147" s="13"/>
      <c r="L147" s="19"/>
      <c r="M147" s="48"/>
      <c r="N147" s="15"/>
      <c r="O147" s="16"/>
      <c r="P147" s="17">
        <f>G147/F146</f>
        <v>0.95918367346938771</v>
      </c>
      <c r="Q147" s="20">
        <v>117</v>
      </c>
      <c r="R147" s="3">
        <f t="shared" si="50"/>
        <v>0.97499999999999998</v>
      </c>
      <c r="S147" s="5">
        <f t="shared" si="51"/>
        <v>2.5000000000000022E-2</v>
      </c>
      <c r="AA147" s="34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"/>
      <c r="AO147" s="3"/>
    </row>
    <row r="148" spans="1:41" ht="12.75" customHeight="1">
      <c r="A148" s="31" t="s">
        <v>18</v>
      </c>
      <c r="B148" s="13"/>
      <c r="C148" s="13"/>
      <c r="D148" s="13"/>
      <c r="E148" s="13"/>
      <c r="F148" s="13"/>
      <c r="G148" s="13"/>
      <c r="H148" s="13">
        <v>90</v>
      </c>
      <c r="I148" s="13"/>
      <c r="J148" s="13"/>
      <c r="K148" s="13"/>
      <c r="L148" s="19"/>
      <c r="M148" s="48"/>
      <c r="N148" s="15"/>
      <c r="O148" s="16"/>
      <c r="P148" s="17">
        <f>H148/G147</f>
        <v>0.95744680851063835</v>
      </c>
      <c r="Q148" s="20">
        <v>114</v>
      </c>
      <c r="R148" s="3">
        <f t="shared" si="50"/>
        <v>0.97435897435897434</v>
      </c>
      <c r="S148" s="5">
        <f t="shared" si="51"/>
        <v>2.5641025641025661E-2</v>
      </c>
      <c r="AA148" s="34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"/>
      <c r="AO148" s="3"/>
    </row>
    <row r="149" spans="1:41" ht="12.75" customHeight="1">
      <c r="A149" s="31" t="s">
        <v>19</v>
      </c>
      <c r="I149" s="26">
        <v>89</v>
      </c>
      <c r="L149" s="19">
        <v>1</v>
      </c>
      <c r="M149" s="5"/>
      <c r="N149" s="5"/>
      <c r="P149" s="5">
        <f>I149/H148</f>
        <v>0.98888888888888893</v>
      </c>
      <c r="Q149" s="20">
        <v>111</v>
      </c>
      <c r="R149" s="3">
        <f t="shared" si="50"/>
        <v>0.97368421052631582</v>
      </c>
      <c r="S149" s="5">
        <f t="shared" si="51"/>
        <v>2.6315789473684181E-2</v>
      </c>
      <c r="AA149" s="26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</row>
    <row r="150" spans="1:41" ht="12.75" customHeight="1">
      <c r="A150" s="31" t="s">
        <v>20</v>
      </c>
      <c r="J150" s="26">
        <v>89</v>
      </c>
      <c r="L150" s="19"/>
      <c r="M150" s="5"/>
      <c r="N150" s="5"/>
      <c r="P150" s="5">
        <f>J150/I149</f>
        <v>1</v>
      </c>
      <c r="Q150" s="20">
        <v>111</v>
      </c>
      <c r="R150" s="3">
        <f t="shared" si="50"/>
        <v>1</v>
      </c>
      <c r="S150" s="5">
        <f t="shared" si="51"/>
        <v>0</v>
      </c>
      <c r="AA150" s="26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</row>
    <row r="151" spans="1:41" ht="12.75" customHeight="1">
      <c r="A151" s="34" t="s">
        <v>21</v>
      </c>
      <c r="K151" s="26">
        <v>89</v>
      </c>
      <c r="L151" s="19">
        <v>84</v>
      </c>
      <c r="M151" s="5"/>
      <c r="N151" s="5"/>
      <c r="P151" s="5"/>
      <c r="Q151" s="20">
        <v>112</v>
      </c>
      <c r="R151" s="3"/>
      <c r="S151" s="5"/>
      <c r="AA151" s="26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</row>
    <row r="152" spans="1:41" ht="12.75" customHeight="1">
      <c r="A152" s="34" t="s">
        <v>22</v>
      </c>
      <c r="K152" s="26">
        <v>11</v>
      </c>
      <c r="L152" s="38">
        <v>9</v>
      </c>
      <c r="M152" s="5"/>
      <c r="N152" s="5"/>
      <c r="P152" s="5"/>
      <c r="Q152" s="20">
        <v>25</v>
      </c>
      <c r="R152" s="3"/>
      <c r="S152" s="5"/>
      <c r="AA152" s="26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</row>
    <row r="153" spans="1:41" ht="12.75" customHeight="1">
      <c r="A153" s="34" t="s">
        <v>40</v>
      </c>
      <c r="L153" s="38">
        <v>5</v>
      </c>
      <c r="M153" s="5"/>
      <c r="N153" s="5"/>
      <c r="P153" s="5"/>
      <c r="Q153" s="20"/>
      <c r="R153" s="3"/>
      <c r="S153" s="5"/>
      <c r="AA153" s="26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</row>
    <row r="154" spans="1:41" ht="12.75" customHeight="1">
      <c r="A154" s="34" t="s">
        <v>41</v>
      </c>
      <c r="K154" s="26">
        <v>6</v>
      </c>
      <c r="L154" s="38">
        <v>2</v>
      </c>
      <c r="M154" s="5"/>
      <c r="N154" s="5"/>
      <c r="P154" s="5"/>
      <c r="Q154" s="20">
        <v>9</v>
      </c>
      <c r="R154" s="3"/>
      <c r="S154" s="5"/>
      <c r="AA154" s="26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</row>
    <row r="155" spans="1:41" ht="12.75" customHeight="1">
      <c r="A155" s="34" t="s">
        <v>42</v>
      </c>
      <c r="K155" s="26">
        <v>4</v>
      </c>
      <c r="L155" s="38">
        <v>2</v>
      </c>
      <c r="M155" s="5"/>
      <c r="N155" s="5"/>
      <c r="P155" s="5"/>
      <c r="Q155" s="20">
        <v>6</v>
      </c>
      <c r="R155" s="3"/>
      <c r="S155" s="5"/>
      <c r="AA155" s="26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</row>
    <row r="156" spans="1:41" ht="12.75" customHeight="1">
      <c r="A156" s="34" t="s">
        <v>43</v>
      </c>
      <c r="K156" s="26">
        <v>2</v>
      </c>
      <c r="L156" s="38">
        <v>1</v>
      </c>
      <c r="M156" s="5"/>
      <c r="N156" s="5"/>
      <c r="P156" s="5"/>
      <c r="Q156" s="20">
        <v>3</v>
      </c>
      <c r="R156" s="3"/>
      <c r="S156" s="5"/>
      <c r="AA156" s="26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</row>
    <row r="157" spans="1:41" ht="12.75" customHeight="1">
      <c r="A157" s="34"/>
      <c r="L157" s="26">
        <f>SUM(L149:L156)</f>
        <v>104</v>
      </c>
      <c r="M157" s="5">
        <f>(L149+L151)/B142</f>
        <v>0.4913294797687861</v>
      </c>
      <c r="N157" s="5">
        <f>L157/B142</f>
        <v>0.60115606936416188</v>
      </c>
      <c r="O157" s="5">
        <f>N157-M157</f>
        <v>0.10982658959537578</v>
      </c>
      <c r="P157" s="5"/>
      <c r="Q157" s="6"/>
      <c r="R157" s="3"/>
      <c r="S157" s="5"/>
      <c r="AA157" s="26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</row>
    <row r="158" spans="1:41" ht="12.75" customHeight="1">
      <c r="M158" s="5"/>
      <c r="N158" s="5"/>
      <c r="P158" s="5"/>
      <c r="Q158" s="6"/>
      <c r="R158" s="6"/>
      <c r="S158" s="5"/>
      <c r="AA158" s="26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</row>
    <row r="159" spans="1:41" ht="12.75" customHeight="1">
      <c r="A159" s="247" t="s">
        <v>34</v>
      </c>
      <c r="B159" s="240"/>
      <c r="C159" s="240"/>
      <c r="D159" s="240"/>
      <c r="K159" s="26" t="s">
        <v>59</v>
      </c>
      <c r="L159" s="26">
        <f>SUM(L149:L158)</f>
        <v>208</v>
      </c>
      <c r="M159" s="5"/>
      <c r="N159" s="5"/>
      <c r="P159" s="5"/>
      <c r="Q159" s="6"/>
      <c r="R159" s="6"/>
      <c r="S159" s="5"/>
      <c r="AA159" s="26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</row>
    <row r="160" spans="1:41" ht="12.75" customHeight="1">
      <c r="A160" s="34" t="s">
        <v>35</v>
      </c>
      <c r="B160" s="26">
        <v>5</v>
      </c>
      <c r="M160" s="5"/>
      <c r="N160" s="5"/>
      <c r="P160" s="5"/>
      <c r="Q160" s="6"/>
      <c r="R160" s="6"/>
      <c r="S160" s="5"/>
      <c r="AA160" s="26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</row>
    <row r="161" spans="1:41" ht="12.75" customHeight="1">
      <c r="A161" s="248" t="s">
        <v>36</v>
      </c>
      <c r="B161" s="240"/>
      <c r="C161" s="240"/>
      <c r="D161" s="240"/>
      <c r="E161" s="240"/>
      <c r="F161" s="240"/>
      <c r="G161" s="240"/>
      <c r="H161" s="42">
        <f>(B160/L159)*100%</f>
        <v>2.403846153846154E-2</v>
      </c>
      <c r="M161" s="5"/>
      <c r="N161" s="5"/>
      <c r="P161" s="5"/>
      <c r="Q161" s="66">
        <f>B142+B168</f>
        <v>337</v>
      </c>
      <c r="R161" s="66">
        <f>L151+L149+L176+L177</f>
        <v>163</v>
      </c>
      <c r="S161" s="67">
        <f>R161/Q161</f>
        <v>0.48367952522255192</v>
      </c>
      <c r="AA161" s="26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</row>
    <row r="162" spans="1:41" ht="12.75" customHeight="1">
      <c r="A162" s="43" t="s">
        <v>37</v>
      </c>
      <c r="B162" s="43"/>
      <c r="C162" s="43"/>
      <c r="D162" s="44"/>
      <c r="E162" s="44"/>
      <c r="H162" s="45">
        <f>((L149*8)+(L151*10)+(L152*11))/L157</f>
        <v>9.1057692307692299</v>
      </c>
      <c r="M162" s="5"/>
      <c r="N162" s="5"/>
      <c r="P162" s="5"/>
      <c r="Q162" s="6"/>
      <c r="R162" s="6"/>
      <c r="S162" s="5"/>
      <c r="AA162" s="26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</row>
    <row r="163" spans="1:41" ht="12.75" customHeight="1">
      <c r="A163" s="41"/>
      <c r="B163" s="41"/>
      <c r="C163" s="41"/>
      <c r="D163" s="41"/>
      <c r="E163" s="41"/>
      <c r="F163" s="41"/>
      <c r="G163" s="41"/>
      <c r="H163" s="42"/>
      <c r="M163" s="5"/>
      <c r="N163" s="5"/>
      <c r="P163" s="5"/>
      <c r="Q163" s="6"/>
      <c r="R163" s="6"/>
      <c r="S163" s="5"/>
      <c r="AA163" s="26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</row>
    <row r="164" spans="1:41" ht="12.75" customHeight="1">
      <c r="M164" s="5"/>
      <c r="N164" s="5"/>
      <c r="P164" s="5"/>
      <c r="Q164" s="6"/>
      <c r="R164" s="6"/>
      <c r="S164" s="5"/>
      <c r="AA164" s="26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</row>
    <row r="165" spans="1:41" ht="12.75" customHeight="1">
      <c r="A165" s="52" t="s">
        <v>60</v>
      </c>
      <c r="M165" s="5"/>
      <c r="N165" s="5"/>
      <c r="P165" s="5"/>
      <c r="Q165" s="6"/>
      <c r="R165" s="6"/>
      <c r="S165" s="5"/>
      <c r="AA165" s="52"/>
      <c r="AB165" s="53"/>
      <c r="AC165" s="53"/>
      <c r="AD165" s="53"/>
      <c r="AE165" s="53"/>
      <c r="AF165" s="53"/>
      <c r="AG165" s="53"/>
      <c r="AH165" s="53"/>
      <c r="AI165" s="53"/>
      <c r="AJ165" s="53"/>
      <c r="AK165" s="53"/>
      <c r="AL165" s="53"/>
      <c r="AM165" s="53"/>
      <c r="AN165" s="3"/>
      <c r="AO165" s="3"/>
    </row>
    <row r="166" spans="1:41" ht="25.5" customHeight="1">
      <c r="B166" s="245" t="s">
        <v>1</v>
      </c>
      <c r="C166" s="240"/>
      <c r="D166" s="240"/>
      <c r="E166" s="240"/>
      <c r="F166" s="240"/>
      <c r="G166" s="240"/>
      <c r="H166" s="240"/>
      <c r="I166" s="240"/>
      <c r="J166" s="240"/>
      <c r="K166" s="1"/>
      <c r="M166" s="7" t="s">
        <v>2</v>
      </c>
      <c r="N166" s="7" t="s">
        <v>3</v>
      </c>
      <c r="O166" s="8" t="s">
        <v>4</v>
      </c>
      <c r="P166" s="7" t="s">
        <v>5</v>
      </c>
      <c r="Q166" s="9" t="s">
        <v>6</v>
      </c>
      <c r="R166" s="9" t="s">
        <v>7</v>
      </c>
      <c r="S166" s="10" t="s">
        <v>8</v>
      </c>
      <c r="AA166" s="26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</row>
    <row r="167" spans="1:41" ht="12.75" customHeight="1">
      <c r="A167" s="12" t="s">
        <v>9</v>
      </c>
      <c r="B167" s="13">
        <v>1</v>
      </c>
      <c r="C167" s="13">
        <v>2</v>
      </c>
      <c r="D167" s="13">
        <v>3</v>
      </c>
      <c r="E167" s="13">
        <v>4</v>
      </c>
      <c r="F167" s="13">
        <v>5</v>
      </c>
      <c r="G167" s="13">
        <v>6</v>
      </c>
      <c r="H167" s="13">
        <v>7</v>
      </c>
      <c r="I167" s="13">
        <v>8</v>
      </c>
      <c r="J167" s="13">
        <v>9</v>
      </c>
      <c r="K167" s="13">
        <v>10</v>
      </c>
      <c r="L167" s="14" t="s">
        <v>10</v>
      </c>
      <c r="M167" s="48"/>
      <c r="N167" s="15"/>
      <c r="O167" s="16"/>
      <c r="P167" s="17"/>
      <c r="Q167" s="6"/>
      <c r="R167" s="6"/>
      <c r="S167" s="5"/>
      <c r="AA167" s="4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3"/>
      <c r="AO167" s="3"/>
    </row>
    <row r="168" spans="1:41" ht="12.75" customHeight="1">
      <c r="A168" s="31" t="s">
        <v>13</v>
      </c>
      <c r="B168" s="13">
        <v>164</v>
      </c>
      <c r="C168" s="13"/>
      <c r="D168" s="13"/>
      <c r="E168" s="13"/>
      <c r="F168" s="13"/>
      <c r="G168" s="13"/>
      <c r="H168" s="13"/>
      <c r="I168" s="13"/>
      <c r="J168" s="13"/>
      <c r="K168" s="13"/>
      <c r="L168" s="19"/>
      <c r="M168" s="48"/>
      <c r="N168" s="15"/>
      <c r="O168" s="16"/>
      <c r="P168" s="17"/>
      <c r="Q168" s="20">
        <f>B168</f>
        <v>164</v>
      </c>
      <c r="R168" s="6"/>
      <c r="S168" s="5"/>
      <c r="AA168" s="34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"/>
      <c r="AO168" s="3"/>
    </row>
    <row r="169" spans="1:41" ht="12.75" customHeight="1">
      <c r="A169" s="31" t="s">
        <v>14</v>
      </c>
      <c r="B169" s="13"/>
      <c r="C169" s="13">
        <v>113</v>
      </c>
      <c r="D169" s="13"/>
      <c r="E169" s="13"/>
      <c r="F169" s="13"/>
      <c r="G169" s="13"/>
      <c r="H169" s="13"/>
      <c r="I169" s="13"/>
      <c r="J169" s="13"/>
      <c r="K169" s="13"/>
      <c r="L169" s="19"/>
      <c r="M169" s="48"/>
      <c r="N169" s="15"/>
      <c r="O169" s="16"/>
      <c r="P169" s="17">
        <f>C169/B168</f>
        <v>0.68902439024390238</v>
      </c>
      <c r="Q169" s="20">
        <v>119</v>
      </c>
      <c r="R169" s="3">
        <f t="shared" ref="R169:R178" si="52">Q169/Q168</f>
        <v>0.72560975609756095</v>
      </c>
      <c r="S169" s="5">
        <f t="shared" ref="S169:S178" si="53">100%-R169</f>
        <v>0.27439024390243905</v>
      </c>
      <c r="AA169" s="34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"/>
      <c r="AO169" s="3"/>
    </row>
    <row r="170" spans="1:41" ht="12.75" customHeight="1">
      <c r="A170" s="31" t="s">
        <v>15</v>
      </c>
      <c r="B170" s="13"/>
      <c r="C170" s="13"/>
      <c r="D170" s="13">
        <v>111</v>
      </c>
      <c r="E170" s="13"/>
      <c r="F170" s="13"/>
      <c r="G170" s="13"/>
      <c r="H170" s="13"/>
      <c r="I170" s="13"/>
      <c r="J170" s="13"/>
      <c r="K170" s="13"/>
      <c r="L170" s="19"/>
      <c r="M170" s="48"/>
      <c r="N170" s="15"/>
      <c r="O170" s="16"/>
      <c r="P170" s="17">
        <f>D170/C169</f>
        <v>0.98230088495575218</v>
      </c>
      <c r="Q170" s="20">
        <v>115</v>
      </c>
      <c r="R170" s="3">
        <f t="shared" si="52"/>
        <v>0.96638655462184875</v>
      </c>
      <c r="S170" s="5">
        <f t="shared" si="53"/>
        <v>3.3613445378151252E-2</v>
      </c>
      <c r="AA170" s="34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"/>
      <c r="AO170" s="3"/>
    </row>
    <row r="171" spans="1:41" ht="12.75" customHeight="1">
      <c r="A171" s="31" t="s">
        <v>16</v>
      </c>
      <c r="B171" s="13"/>
      <c r="C171" s="13"/>
      <c r="D171" s="13"/>
      <c r="E171" s="13">
        <v>101</v>
      </c>
      <c r="F171" s="13"/>
      <c r="G171" s="13"/>
      <c r="H171" s="13"/>
      <c r="I171" s="13"/>
      <c r="J171" s="13"/>
      <c r="K171" s="13"/>
      <c r="L171" s="19"/>
      <c r="M171" s="48"/>
      <c r="N171" s="15"/>
      <c r="O171" s="16"/>
      <c r="P171" s="17">
        <f>E171/D170</f>
        <v>0.90990990990990994</v>
      </c>
      <c r="Q171" s="20">
        <v>113</v>
      </c>
      <c r="R171" s="3">
        <f t="shared" si="52"/>
        <v>0.9826086956521739</v>
      </c>
      <c r="S171" s="5">
        <f t="shared" si="53"/>
        <v>1.7391304347826098E-2</v>
      </c>
      <c r="AA171" s="34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"/>
      <c r="AO171" s="3"/>
    </row>
    <row r="172" spans="1:41" ht="12.75" customHeight="1">
      <c r="A172" s="31" t="s">
        <v>17</v>
      </c>
      <c r="B172" s="13"/>
      <c r="C172" s="13"/>
      <c r="D172" s="13"/>
      <c r="E172" s="13"/>
      <c r="F172" s="13">
        <v>96</v>
      </c>
      <c r="G172" s="13"/>
      <c r="H172" s="13"/>
      <c r="I172" s="13"/>
      <c r="J172" s="13"/>
      <c r="K172" s="13"/>
      <c r="L172" s="19"/>
      <c r="M172" s="48"/>
      <c r="N172" s="15"/>
      <c r="O172" s="16"/>
      <c r="P172" s="17">
        <f>F172/E171</f>
        <v>0.95049504950495045</v>
      </c>
      <c r="Q172" s="20">
        <v>106</v>
      </c>
      <c r="R172" s="3">
        <f t="shared" si="52"/>
        <v>0.93805309734513276</v>
      </c>
      <c r="S172" s="5">
        <f t="shared" si="53"/>
        <v>6.1946902654867242E-2</v>
      </c>
      <c r="AA172" s="34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"/>
      <c r="AO172" s="3"/>
    </row>
    <row r="173" spans="1:41" ht="12.75" customHeight="1">
      <c r="A173" s="31" t="s">
        <v>18</v>
      </c>
      <c r="B173" s="13"/>
      <c r="C173" s="13"/>
      <c r="D173" s="13"/>
      <c r="E173" s="13"/>
      <c r="F173" s="13"/>
      <c r="G173" s="13">
        <v>90</v>
      </c>
      <c r="H173" s="13"/>
      <c r="I173" s="13"/>
      <c r="J173" s="13"/>
      <c r="K173" s="13"/>
      <c r="L173" s="19"/>
      <c r="M173" s="48"/>
      <c r="N173" s="15"/>
      <c r="O173" s="16"/>
      <c r="P173" s="17">
        <f>G173/F172</f>
        <v>0.9375</v>
      </c>
      <c r="Q173" s="20">
        <v>103</v>
      </c>
      <c r="R173" s="3">
        <f t="shared" si="52"/>
        <v>0.97169811320754718</v>
      </c>
      <c r="S173" s="5">
        <f t="shared" si="53"/>
        <v>2.8301886792452824E-2</v>
      </c>
      <c r="AA173" s="34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"/>
      <c r="AO173" s="3"/>
    </row>
    <row r="174" spans="1:41" ht="12.75" customHeight="1">
      <c r="A174" s="31" t="s">
        <v>19</v>
      </c>
      <c r="H174" s="26">
        <v>86</v>
      </c>
      <c r="L174" s="19"/>
      <c r="M174" s="5"/>
      <c r="N174" s="5"/>
      <c r="P174" s="5">
        <f>H174/G173</f>
        <v>0.9555555555555556</v>
      </c>
      <c r="Q174" s="20">
        <v>100</v>
      </c>
      <c r="R174" s="3">
        <f t="shared" si="52"/>
        <v>0.970873786407767</v>
      </c>
      <c r="S174" s="5">
        <f t="shared" si="53"/>
        <v>2.9126213592232997E-2</v>
      </c>
      <c r="AA174" s="26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</row>
    <row r="175" spans="1:41" ht="12.75" customHeight="1">
      <c r="A175" s="31" t="s">
        <v>20</v>
      </c>
      <c r="I175" s="26">
        <v>86</v>
      </c>
      <c r="L175" s="19"/>
      <c r="M175" s="5"/>
      <c r="N175" s="5"/>
      <c r="P175" s="5">
        <f>I175/H174</f>
        <v>1</v>
      </c>
      <c r="Q175" s="20">
        <v>104</v>
      </c>
      <c r="R175" s="3">
        <f t="shared" si="52"/>
        <v>1.04</v>
      </c>
      <c r="S175" s="5">
        <f t="shared" si="53"/>
        <v>-4.0000000000000036E-2</v>
      </c>
      <c r="AA175" s="26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</row>
    <row r="176" spans="1:41" ht="12.75" customHeight="1">
      <c r="A176" s="34" t="s">
        <v>21</v>
      </c>
      <c r="J176" s="26">
        <v>85</v>
      </c>
      <c r="L176" s="19">
        <v>1</v>
      </c>
      <c r="M176" s="5"/>
      <c r="N176" s="5"/>
      <c r="P176" s="5">
        <f>J176/I175</f>
        <v>0.98837209302325579</v>
      </c>
      <c r="Q176" s="20">
        <v>99</v>
      </c>
      <c r="R176" s="3">
        <f t="shared" si="52"/>
        <v>0.95192307692307687</v>
      </c>
      <c r="S176" s="5">
        <f t="shared" si="53"/>
        <v>4.8076923076923128E-2</v>
      </c>
      <c r="AA176" s="26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</row>
    <row r="177" spans="1:41" ht="12.75" customHeight="1">
      <c r="A177" s="34" t="s">
        <v>22</v>
      </c>
      <c r="K177" s="26">
        <v>85</v>
      </c>
      <c r="L177" s="38">
        <v>77</v>
      </c>
      <c r="M177" s="5"/>
      <c r="N177" s="5"/>
      <c r="P177" s="5">
        <f>K177/J176</f>
        <v>1</v>
      </c>
      <c r="Q177" s="20">
        <v>97</v>
      </c>
      <c r="R177" s="3">
        <f t="shared" si="52"/>
        <v>0.97979797979797978</v>
      </c>
      <c r="S177" s="5">
        <f t="shared" si="53"/>
        <v>2.0202020202020221E-2</v>
      </c>
      <c r="AA177" s="26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</row>
    <row r="178" spans="1:41" ht="12.75" customHeight="1">
      <c r="A178" s="34" t="s">
        <v>40</v>
      </c>
      <c r="K178" s="26">
        <v>7</v>
      </c>
      <c r="L178" s="38">
        <v>6</v>
      </c>
      <c r="M178" s="5"/>
      <c r="N178" s="5"/>
      <c r="P178" s="5"/>
      <c r="Q178" s="20">
        <v>14</v>
      </c>
      <c r="R178" s="3">
        <f t="shared" si="52"/>
        <v>0.14432989690721648</v>
      </c>
      <c r="S178" s="5">
        <f t="shared" si="53"/>
        <v>0.85567010309278357</v>
      </c>
      <c r="AA178" s="26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</row>
    <row r="179" spans="1:41" ht="12.75" customHeight="1">
      <c r="A179" s="34" t="s">
        <v>41</v>
      </c>
      <c r="K179" s="26">
        <v>7</v>
      </c>
      <c r="L179" s="38">
        <v>5</v>
      </c>
      <c r="M179" s="5"/>
      <c r="N179" s="5"/>
      <c r="P179" s="5"/>
      <c r="Q179" s="20">
        <v>9</v>
      </c>
      <c r="R179" s="3"/>
      <c r="S179" s="5"/>
      <c r="AA179" s="26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</row>
    <row r="180" spans="1:41" ht="12.75" customHeight="1">
      <c r="A180" s="34" t="s">
        <v>42</v>
      </c>
      <c r="K180" s="26">
        <v>6</v>
      </c>
      <c r="L180" s="38">
        <v>1</v>
      </c>
      <c r="M180" s="5"/>
      <c r="N180" s="5"/>
      <c r="P180" s="5"/>
      <c r="Q180" s="20">
        <v>6</v>
      </c>
      <c r="R180" s="3"/>
      <c r="S180" s="5"/>
      <c r="AA180" s="26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</row>
    <row r="181" spans="1:41" ht="12.75" customHeight="1">
      <c r="A181" s="34" t="s">
        <v>43</v>
      </c>
      <c r="K181" s="26">
        <v>3</v>
      </c>
      <c r="L181" s="38">
        <v>4</v>
      </c>
      <c r="M181" s="5"/>
      <c r="N181" s="5"/>
      <c r="P181" s="5"/>
      <c r="Q181" s="20">
        <v>4</v>
      </c>
      <c r="R181" s="3"/>
      <c r="S181" s="5"/>
      <c r="AA181" s="26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</row>
    <row r="182" spans="1:41" ht="12.75" customHeight="1">
      <c r="A182" s="34" t="s">
        <v>48</v>
      </c>
      <c r="J182" s="26">
        <v>1</v>
      </c>
      <c r="L182" s="38"/>
      <c r="M182" s="5"/>
      <c r="N182" s="5"/>
      <c r="P182" s="5"/>
      <c r="Q182" s="20">
        <v>1</v>
      </c>
      <c r="R182" s="3"/>
      <c r="S182" s="5"/>
      <c r="AA182" s="26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</row>
    <row r="183" spans="1:41" ht="12.75" customHeight="1">
      <c r="A183" s="34" t="s">
        <v>49</v>
      </c>
      <c r="L183" s="38"/>
      <c r="M183" s="5"/>
      <c r="N183" s="5"/>
      <c r="P183" s="5"/>
      <c r="Q183" s="20"/>
      <c r="R183" s="3"/>
      <c r="S183" s="5"/>
      <c r="AA183" s="26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</row>
    <row r="184" spans="1:41" ht="12.75" customHeight="1">
      <c r="A184" s="34"/>
      <c r="L184" s="26">
        <f>SUM(L176:L181)</f>
        <v>94</v>
      </c>
      <c r="M184" s="5">
        <f>SUM(L176:L177)/B168</f>
        <v>0.47560975609756095</v>
      </c>
      <c r="N184" s="5">
        <f>L184/B168</f>
        <v>0.57317073170731703</v>
      </c>
      <c r="O184" s="5">
        <f>N184-M184</f>
        <v>9.7560975609756073E-2</v>
      </c>
      <c r="P184" s="5"/>
      <c r="Q184" s="6"/>
      <c r="R184" s="3"/>
      <c r="S184" s="5"/>
      <c r="AA184" s="26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</row>
    <row r="185" spans="1:41" ht="12.75" customHeight="1">
      <c r="A185" s="34"/>
      <c r="M185" s="5"/>
      <c r="N185" s="5"/>
      <c r="O185" s="5"/>
      <c r="P185" s="5"/>
      <c r="Q185" s="6"/>
      <c r="R185" s="3"/>
      <c r="S185" s="5"/>
      <c r="AA185" s="26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</row>
    <row r="186" spans="1:41" ht="12.75" customHeight="1">
      <c r="A186" s="43" t="s">
        <v>37</v>
      </c>
      <c r="B186" s="43"/>
      <c r="C186" s="43"/>
      <c r="D186" s="44"/>
      <c r="E186" s="44"/>
      <c r="H186" s="45">
        <f>((L176*9)+(L177*10)+(L178*11))/L184</f>
        <v>8.9893617021276597</v>
      </c>
      <c r="M186" s="5"/>
      <c r="N186" s="5"/>
      <c r="O186" s="5"/>
      <c r="P186" s="5"/>
      <c r="Q186" s="6"/>
      <c r="R186" s="3"/>
      <c r="S186" s="5"/>
      <c r="AA186" s="26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</row>
    <row r="187" spans="1:41" ht="12.75" customHeight="1">
      <c r="M187" s="5"/>
      <c r="N187" s="5"/>
      <c r="P187" s="5"/>
      <c r="Q187" s="6"/>
      <c r="R187" s="6"/>
      <c r="S187" s="5"/>
      <c r="AA187" s="26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</row>
    <row r="188" spans="1:41" ht="12.75" customHeight="1">
      <c r="A188" s="52" t="s">
        <v>61</v>
      </c>
      <c r="M188" s="5"/>
      <c r="N188" s="5"/>
      <c r="P188" s="5"/>
      <c r="Q188" s="6"/>
      <c r="R188" s="6"/>
      <c r="S188" s="5"/>
      <c r="AA188" s="52"/>
      <c r="AB188" s="53"/>
      <c r="AC188" s="53"/>
      <c r="AD188" s="53"/>
      <c r="AE188" s="53"/>
      <c r="AF188" s="53"/>
      <c r="AG188" s="53"/>
      <c r="AH188" s="53"/>
      <c r="AI188" s="53"/>
      <c r="AJ188" s="53"/>
      <c r="AK188" s="53"/>
      <c r="AL188" s="53"/>
      <c r="AM188" s="53"/>
      <c r="AN188" s="3"/>
      <c r="AO188" s="3"/>
    </row>
    <row r="189" spans="1:41" ht="25.5" customHeight="1">
      <c r="B189" s="245" t="s">
        <v>1</v>
      </c>
      <c r="C189" s="240"/>
      <c r="D189" s="240"/>
      <c r="E189" s="240"/>
      <c r="F189" s="240"/>
      <c r="G189" s="240"/>
      <c r="H189" s="240"/>
      <c r="I189" s="240"/>
      <c r="J189" s="240"/>
      <c r="K189" s="1"/>
      <c r="M189" s="7" t="s">
        <v>2</v>
      </c>
      <c r="N189" s="7" t="s">
        <v>3</v>
      </c>
      <c r="O189" s="8" t="s">
        <v>4</v>
      </c>
      <c r="P189" s="7" t="s">
        <v>5</v>
      </c>
      <c r="Q189" s="9" t="s">
        <v>6</v>
      </c>
      <c r="R189" s="9" t="s">
        <v>7</v>
      </c>
      <c r="S189" s="10" t="s">
        <v>8</v>
      </c>
      <c r="AA189" s="26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</row>
    <row r="190" spans="1:41" ht="12.75" customHeight="1">
      <c r="A190" s="12" t="s">
        <v>9</v>
      </c>
      <c r="B190" s="13">
        <v>1</v>
      </c>
      <c r="C190" s="13">
        <v>2</v>
      </c>
      <c r="D190" s="13">
        <v>3</v>
      </c>
      <c r="E190" s="13">
        <v>4</v>
      </c>
      <c r="F190" s="13">
        <v>5</v>
      </c>
      <c r="G190" s="13">
        <v>6</v>
      </c>
      <c r="H190" s="13">
        <v>7</v>
      </c>
      <c r="I190" s="13">
        <v>8</v>
      </c>
      <c r="J190" s="13">
        <v>9</v>
      </c>
      <c r="K190" s="13">
        <v>10</v>
      </c>
      <c r="L190" s="14" t="s">
        <v>10</v>
      </c>
      <c r="M190" s="48"/>
      <c r="N190" s="15"/>
      <c r="O190" s="16"/>
      <c r="P190" s="17"/>
      <c r="Q190" s="6"/>
      <c r="R190" s="6"/>
      <c r="S190" s="5"/>
      <c r="AA190" s="4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3"/>
      <c r="AO190" s="3"/>
    </row>
    <row r="191" spans="1:41" ht="12.75" customHeight="1">
      <c r="A191" s="31" t="s">
        <v>14</v>
      </c>
      <c r="B191" s="13">
        <v>241</v>
      </c>
      <c r="C191" s="13"/>
      <c r="D191" s="13"/>
      <c r="E191" s="13"/>
      <c r="F191" s="13"/>
      <c r="G191" s="13"/>
      <c r="H191" s="13"/>
      <c r="I191" s="13"/>
      <c r="J191" s="13"/>
      <c r="K191" s="13"/>
      <c r="L191" s="19"/>
      <c r="M191" s="48"/>
      <c r="N191" s="15"/>
      <c r="O191" s="16"/>
      <c r="P191" s="17"/>
      <c r="Q191" s="20">
        <f>B191</f>
        <v>241</v>
      </c>
      <c r="R191" s="6"/>
      <c r="S191" s="5"/>
      <c r="AA191" s="34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"/>
      <c r="AO191" s="3"/>
    </row>
    <row r="192" spans="1:41" ht="12.75" customHeight="1">
      <c r="A192" s="31" t="s">
        <v>15</v>
      </c>
      <c r="B192" s="13"/>
      <c r="C192" s="13">
        <v>228</v>
      </c>
      <c r="D192" s="13"/>
      <c r="E192" s="13"/>
      <c r="F192" s="13"/>
      <c r="G192" s="13"/>
      <c r="H192" s="13"/>
      <c r="I192" s="13"/>
      <c r="J192" s="13"/>
      <c r="K192" s="13"/>
      <c r="L192" s="19"/>
      <c r="M192" s="48"/>
      <c r="N192" s="15"/>
      <c r="O192" s="16"/>
      <c r="P192" s="17">
        <f>C192/B191</f>
        <v>0.94605809128630702</v>
      </c>
      <c r="Q192" s="20">
        <v>231</v>
      </c>
      <c r="R192" s="3">
        <f t="shared" ref="R192:R200" si="54">Q192/Q191</f>
        <v>0.95850622406639008</v>
      </c>
      <c r="S192" s="5">
        <f t="shared" ref="S192:S200" si="55">100%-R192</f>
        <v>4.1493775933609922E-2</v>
      </c>
      <c r="AA192" s="34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"/>
      <c r="AO192" s="3"/>
    </row>
    <row r="193" spans="1:41" ht="12.75" customHeight="1">
      <c r="A193" s="31" t="s">
        <v>16</v>
      </c>
      <c r="B193" s="13"/>
      <c r="C193" s="13"/>
      <c r="D193" s="13">
        <v>203</v>
      </c>
      <c r="E193" s="13"/>
      <c r="F193" s="13"/>
      <c r="G193" s="13"/>
      <c r="H193" s="13"/>
      <c r="I193" s="13"/>
      <c r="J193" s="13"/>
      <c r="K193" s="13"/>
      <c r="L193" s="19"/>
      <c r="M193" s="48"/>
      <c r="N193" s="15"/>
      <c r="O193" s="16"/>
      <c r="P193" s="17">
        <f>D193/C192</f>
        <v>0.89035087719298245</v>
      </c>
      <c r="Q193" s="20">
        <v>206</v>
      </c>
      <c r="R193" s="3">
        <f t="shared" si="54"/>
        <v>0.89177489177489178</v>
      </c>
      <c r="S193" s="5">
        <f t="shared" si="55"/>
        <v>0.10822510822510822</v>
      </c>
      <c r="AA193" s="34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"/>
      <c r="AO193" s="3"/>
    </row>
    <row r="194" spans="1:41" ht="12.75" customHeight="1">
      <c r="A194" s="31" t="s">
        <v>17</v>
      </c>
      <c r="B194" s="13"/>
      <c r="C194" s="13"/>
      <c r="D194" s="13"/>
      <c r="E194" s="13">
        <v>188</v>
      </c>
      <c r="F194" s="13"/>
      <c r="G194" s="13"/>
      <c r="H194" s="13"/>
      <c r="I194" s="13"/>
      <c r="J194" s="13"/>
      <c r="K194" s="13"/>
      <c r="L194" s="19"/>
      <c r="M194" s="48"/>
      <c r="N194" s="15"/>
      <c r="O194" s="16"/>
      <c r="P194" s="17">
        <f>E194/D193</f>
        <v>0.92610837438423643</v>
      </c>
      <c r="Q194" s="20">
        <v>197</v>
      </c>
      <c r="R194" s="3">
        <f t="shared" si="54"/>
        <v>0.9563106796116505</v>
      </c>
      <c r="S194" s="5">
        <f t="shared" si="55"/>
        <v>4.3689320388349495E-2</v>
      </c>
      <c r="AA194" s="34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"/>
      <c r="AO194" s="3"/>
    </row>
    <row r="195" spans="1:41" ht="12.75" customHeight="1">
      <c r="A195" s="31" t="s">
        <v>18</v>
      </c>
      <c r="B195" s="13"/>
      <c r="C195" s="13"/>
      <c r="D195" s="13"/>
      <c r="E195" s="13"/>
      <c r="F195" s="13">
        <v>172</v>
      </c>
      <c r="G195" s="13"/>
      <c r="H195" s="13"/>
      <c r="I195" s="13"/>
      <c r="J195" s="13"/>
      <c r="K195" s="13"/>
      <c r="L195" s="38"/>
      <c r="M195" s="48"/>
      <c r="N195" s="15"/>
      <c r="O195" s="16"/>
      <c r="P195" s="17">
        <f>F195/E194</f>
        <v>0.91489361702127658</v>
      </c>
      <c r="Q195" s="20">
        <v>194</v>
      </c>
      <c r="R195" s="3">
        <f t="shared" si="54"/>
        <v>0.98477157360406087</v>
      </c>
      <c r="S195" s="5">
        <f t="shared" si="55"/>
        <v>1.5228426395939132E-2</v>
      </c>
      <c r="AA195" s="34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"/>
      <c r="AO195" s="3"/>
    </row>
    <row r="196" spans="1:41" ht="12.75" customHeight="1">
      <c r="A196" s="31" t="s">
        <v>19</v>
      </c>
      <c r="G196" s="26">
        <v>142</v>
      </c>
      <c r="L196" s="38"/>
      <c r="M196" s="5"/>
      <c r="N196" s="5"/>
      <c r="P196" s="5">
        <f>G196/F195</f>
        <v>0.82558139534883723</v>
      </c>
      <c r="Q196" s="20">
        <v>185</v>
      </c>
      <c r="R196" s="3">
        <f t="shared" si="54"/>
        <v>0.95360824742268047</v>
      </c>
      <c r="S196" s="5">
        <f t="shared" si="55"/>
        <v>4.6391752577319534E-2</v>
      </c>
      <c r="AA196" s="26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</row>
    <row r="197" spans="1:41" ht="12.75" customHeight="1">
      <c r="A197" s="31" t="s">
        <v>20</v>
      </c>
      <c r="H197" s="26">
        <v>140</v>
      </c>
      <c r="L197" s="38"/>
      <c r="M197" s="5"/>
      <c r="N197" s="5"/>
      <c r="P197" s="5">
        <f>H197/G196</f>
        <v>0.9859154929577465</v>
      </c>
      <c r="Q197" s="20">
        <v>183</v>
      </c>
      <c r="R197" s="3">
        <f t="shared" si="54"/>
        <v>0.98918918918918919</v>
      </c>
      <c r="S197" s="5">
        <f t="shared" si="55"/>
        <v>1.0810810810810811E-2</v>
      </c>
      <c r="AA197" s="26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</row>
    <row r="198" spans="1:41" ht="12.75" customHeight="1">
      <c r="A198" s="34" t="s">
        <v>21</v>
      </c>
      <c r="I198" s="26">
        <v>140</v>
      </c>
      <c r="L198" s="38"/>
      <c r="M198" s="5"/>
      <c r="N198" s="5"/>
      <c r="P198" s="5">
        <f>I198/H197</f>
        <v>1</v>
      </c>
      <c r="Q198" s="20">
        <v>182</v>
      </c>
      <c r="R198" s="3">
        <f t="shared" si="54"/>
        <v>0.99453551912568305</v>
      </c>
      <c r="S198" s="5">
        <f t="shared" si="55"/>
        <v>5.464480874316946E-3</v>
      </c>
      <c r="AA198" s="26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</row>
    <row r="199" spans="1:41" ht="12.75" customHeight="1">
      <c r="A199" s="34" t="s">
        <v>22</v>
      </c>
      <c r="J199" s="26">
        <v>140</v>
      </c>
      <c r="L199" s="38">
        <v>4</v>
      </c>
      <c r="M199" s="5"/>
      <c r="N199" s="5"/>
      <c r="P199" s="5">
        <f>J199/I198</f>
        <v>1</v>
      </c>
      <c r="Q199" s="20">
        <v>185</v>
      </c>
      <c r="R199" s="3">
        <f t="shared" si="54"/>
        <v>1.0164835164835164</v>
      </c>
      <c r="S199" s="5">
        <f t="shared" si="55"/>
        <v>-1.6483516483516425E-2</v>
      </c>
      <c r="AA199" s="26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</row>
    <row r="200" spans="1:41" ht="12.75" customHeight="1">
      <c r="A200" s="34" t="s">
        <v>40</v>
      </c>
      <c r="K200" s="26">
        <v>140</v>
      </c>
      <c r="L200" s="38">
        <v>132</v>
      </c>
      <c r="M200" s="68" t="s">
        <v>28</v>
      </c>
      <c r="N200" s="5"/>
      <c r="P200" s="5">
        <f>K200/J199</f>
        <v>1</v>
      </c>
      <c r="Q200" s="20">
        <v>178</v>
      </c>
      <c r="R200" s="3">
        <f t="shared" si="54"/>
        <v>0.96216216216216222</v>
      </c>
      <c r="S200" s="5">
        <f t="shared" si="55"/>
        <v>3.7837837837837784E-2</v>
      </c>
      <c r="AA200" s="26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</row>
    <row r="201" spans="1:41" ht="12.75" customHeight="1">
      <c r="A201" s="34" t="s">
        <v>41</v>
      </c>
      <c r="K201" s="26">
        <v>27</v>
      </c>
      <c r="L201" s="38">
        <v>21</v>
      </c>
      <c r="M201" s="68"/>
      <c r="N201" s="5"/>
      <c r="P201" s="5"/>
      <c r="Q201" s="20">
        <v>43</v>
      </c>
      <c r="R201" s="3"/>
      <c r="S201" s="5"/>
      <c r="AA201" s="26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</row>
    <row r="202" spans="1:41" ht="12.75" customHeight="1">
      <c r="A202" s="34" t="s">
        <v>42</v>
      </c>
      <c r="K202" s="26">
        <v>10</v>
      </c>
      <c r="L202" s="38">
        <v>3</v>
      </c>
      <c r="M202" s="68"/>
      <c r="N202" s="5"/>
      <c r="P202" s="5"/>
      <c r="Q202" s="20">
        <v>20</v>
      </c>
      <c r="R202" s="3"/>
      <c r="S202" s="5"/>
      <c r="AA202" s="26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</row>
    <row r="203" spans="1:41" ht="12.75" customHeight="1">
      <c r="A203" s="34" t="s">
        <v>43</v>
      </c>
      <c r="K203" s="26">
        <v>7</v>
      </c>
      <c r="L203" s="38">
        <v>7</v>
      </c>
      <c r="M203" s="68"/>
      <c r="N203" s="5"/>
      <c r="P203" s="5"/>
      <c r="Q203" s="20">
        <v>14</v>
      </c>
      <c r="R203" s="3"/>
      <c r="S203" s="5"/>
      <c r="AA203" s="26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</row>
    <row r="204" spans="1:41" ht="12.75" customHeight="1">
      <c r="A204" s="34" t="s">
        <v>48</v>
      </c>
      <c r="K204" s="26">
        <v>4</v>
      </c>
      <c r="L204" s="38">
        <v>1</v>
      </c>
      <c r="M204" s="68"/>
      <c r="N204" s="5"/>
      <c r="P204" s="5"/>
      <c r="Q204" s="20">
        <v>8</v>
      </c>
      <c r="R204" s="3"/>
      <c r="S204" s="5"/>
      <c r="AA204" s="26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</row>
    <row r="205" spans="1:41" ht="12.75" customHeight="1">
      <c r="A205" s="34" t="s">
        <v>49</v>
      </c>
      <c r="K205" s="26">
        <v>3</v>
      </c>
      <c r="L205" s="38">
        <v>3</v>
      </c>
      <c r="M205" s="68"/>
      <c r="N205" s="5"/>
      <c r="P205" s="5"/>
      <c r="Q205" s="20">
        <v>5</v>
      </c>
      <c r="R205" s="3"/>
      <c r="S205" s="5"/>
      <c r="AA205" s="26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</row>
    <row r="206" spans="1:41" ht="12.75" customHeight="1">
      <c r="A206" s="34" t="s">
        <v>50</v>
      </c>
      <c r="K206" s="26">
        <v>3</v>
      </c>
      <c r="L206" s="38">
        <v>2</v>
      </c>
      <c r="M206" s="68"/>
      <c r="N206" s="5"/>
      <c r="P206" s="5"/>
      <c r="Q206" s="20">
        <v>3</v>
      </c>
      <c r="R206" s="3"/>
      <c r="S206" s="5"/>
      <c r="AA206" s="26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</row>
    <row r="207" spans="1:41" ht="12.75" customHeight="1">
      <c r="A207" s="34" t="s">
        <v>51</v>
      </c>
      <c r="K207" s="26">
        <v>1</v>
      </c>
      <c r="L207" s="38"/>
      <c r="M207" s="68"/>
      <c r="N207" s="5"/>
      <c r="P207" s="5"/>
      <c r="Q207" s="20">
        <v>1</v>
      </c>
      <c r="R207" s="3"/>
      <c r="S207" s="5"/>
      <c r="AA207" s="26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</row>
    <row r="208" spans="1:41" ht="12.75" customHeight="1">
      <c r="A208" s="34"/>
      <c r="L208" s="26">
        <f>SUM(L199:L206)</f>
        <v>173</v>
      </c>
      <c r="M208" s="5">
        <f>(L199+L200)/B191</f>
        <v>0.56431535269709543</v>
      </c>
      <c r="N208" s="5">
        <f>L208/B191</f>
        <v>0.71784232365145229</v>
      </c>
      <c r="O208" s="5">
        <f>N208-M208</f>
        <v>0.15352697095435686</v>
      </c>
      <c r="P208" s="5"/>
      <c r="Q208" s="6"/>
      <c r="R208" s="3"/>
      <c r="S208" s="5"/>
      <c r="AA208" s="26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</row>
    <row r="209" spans="1:41" ht="12.75" customHeight="1">
      <c r="A209" s="34"/>
      <c r="M209" s="5"/>
      <c r="N209" s="5"/>
      <c r="O209" s="5"/>
      <c r="P209" s="5"/>
      <c r="Q209" s="6"/>
      <c r="R209" s="3"/>
      <c r="S209" s="5"/>
      <c r="AA209" s="26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</row>
    <row r="210" spans="1:41" ht="12.75" customHeight="1">
      <c r="A210" s="43" t="s">
        <v>37</v>
      </c>
      <c r="B210" s="43"/>
      <c r="C210" s="43"/>
      <c r="D210" s="44"/>
      <c r="E210" s="44"/>
      <c r="H210" s="45">
        <f>((L199*9)+(L200*10))/L208</f>
        <v>7.8381502890173413</v>
      </c>
      <c r="M210" s="5"/>
      <c r="N210" s="5"/>
      <c r="O210" s="5"/>
      <c r="P210" s="5"/>
      <c r="Q210" s="6"/>
      <c r="R210" s="3"/>
      <c r="S210" s="5"/>
      <c r="AA210" s="26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</row>
    <row r="211" spans="1:41" ht="12.75" customHeight="1">
      <c r="A211" s="34"/>
      <c r="M211" s="5"/>
      <c r="N211" s="5"/>
      <c r="O211" s="5"/>
      <c r="P211" s="5"/>
      <c r="Q211" s="6"/>
      <c r="R211" s="3"/>
      <c r="S211" s="5"/>
      <c r="AA211" s="26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</row>
    <row r="212" spans="1:41" ht="12.75" customHeight="1">
      <c r="N212" s="5"/>
      <c r="P212" s="5"/>
      <c r="Q212" s="6"/>
      <c r="R212" s="6"/>
      <c r="S212" s="5"/>
      <c r="AA212" s="26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</row>
    <row r="213" spans="1:41" ht="12.75" customHeight="1">
      <c r="A213" s="52" t="s">
        <v>62</v>
      </c>
      <c r="M213" s="5"/>
      <c r="N213" s="5"/>
      <c r="P213" s="5"/>
      <c r="Q213" s="6"/>
      <c r="R213" s="6"/>
      <c r="S213" s="5"/>
      <c r="AA213" s="52"/>
      <c r="AB213" s="53"/>
      <c r="AC213" s="53"/>
      <c r="AD213" s="53"/>
      <c r="AE213" s="53"/>
      <c r="AF213" s="53"/>
      <c r="AG213" s="53"/>
      <c r="AH213" s="53"/>
      <c r="AI213" s="53"/>
      <c r="AJ213" s="53"/>
      <c r="AK213" s="53"/>
      <c r="AL213" s="53"/>
      <c r="AM213" s="53"/>
      <c r="AN213" s="3"/>
      <c r="AO213" s="3"/>
    </row>
    <row r="214" spans="1:41" ht="25.5" customHeight="1">
      <c r="B214" s="245" t="s">
        <v>1</v>
      </c>
      <c r="C214" s="240"/>
      <c r="D214" s="240"/>
      <c r="E214" s="240"/>
      <c r="F214" s="240"/>
      <c r="G214" s="240"/>
      <c r="H214" s="240"/>
      <c r="I214" s="240"/>
      <c r="J214" s="240"/>
      <c r="K214" s="1"/>
      <c r="M214" s="7" t="s">
        <v>2</v>
      </c>
      <c r="N214" s="7" t="s">
        <v>3</v>
      </c>
      <c r="O214" s="8" t="s">
        <v>4</v>
      </c>
      <c r="P214" s="7" t="s">
        <v>5</v>
      </c>
      <c r="Q214" s="9" t="s">
        <v>6</v>
      </c>
      <c r="R214" s="9" t="s">
        <v>7</v>
      </c>
      <c r="S214" s="10" t="s">
        <v>8</v>
      </c>
      <c r="AA214" s="26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</row>
    <row r="215" spans="1:41" ht="12.75" customHeight="1">
      <c r="A215" s="12" t="s">
        <v>9</v>
      </c>
      <c r="B215" s="13">
        <v>1</v>
      </c>
      <c r="C215" s="13">
        <v>2</v>
      </c>
      <c r="D215" s="13">
        <v>3</v>
      </c>
      <c r="E215" s="13">
        <v>4</v>
      </c>
      <c r="F215" s="13">
        <v>5</v>
      </c>
      <c r="G215" s="13">
        <v>6</v>
      </c>
      <c r="H215" s="13">
        <v>7</v>
      </c>
      <c r="I215" s="13">
        <v>8</v>
      </c>
      <c r="J215" s="13">
        <v>9</v>
      </c>
      <c r="K215" s="13">
        <v>10</v>
      </c>
      <c r="L215" s="14" t="s">
        <v>10</v>
      </c>
      <c r="M215" s="48"/>
      <c r="N215" s="15"/>
      <c r="O215" s="16"/>
      <c r="P215" s="17"/>
      <c r="Q215" s="6"/>
      <c r="R215" s="6"/>
      <c r="S215" s="5"/>
      <c r="AA215" s="4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3"/>
      <c r="AO215" s="3"/>
    </row>
    <row r="216" spans="1:41" ht="12.75" customHeight="1">
      <c r="A216" s="31" t="s">
        <v>15</v>
      </c>
      <c r="B216" s="13">
        <v>156</v>
      </c>
      <c r="C216" s="13"/>
      <c r="D216" s="13"/>
      <c r="E216" s="13"/>
      <c r="F216" s="13"/>
      <c r="G216" s="13"/>
      <c r="H216" s="13"/>
      <c r="I216" s="13"/>
      <c r="J216" s="13"/>
      <c r="K216" s="13"/>
      <c r="L216" s="19"/>
      <c r="M216" s="48"/>
      <c r="N216" s="15"/>
      <c r="O216" s="16"/>
      <c r="P216" s="17"/>
      <c r="Q216" s="20">
        <f>B216</f>
        <v>156</v>
      </c>
      <c r="R216" s="6"/>
      <c r="S216" s="5"/>
      <c r="AA216" s="34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"/>
      <c r="AO216" s="3"/>
    </row>
    <row r="217" spans="1:41" ht="12.75" customHeight="1">
      <c r="A217" s="31" t="s">
        <v>16</v>
      </c>
      <c r="B217" s="13"/>
      <c r="C217" s="13">
        <v>124</v>
      </c>
      <c r="D217" s="13"/>
      <c r="E217" s="13"/>
      <c r="F217" s="13"/>
      <c r="G217" s="13"/>
      <c r="H217" s="13"/>
      <c r="I217" s="13"/>
      <c r="J217" s="13"/>
      <c r="K217" s="13"/>
      <c r="L217" s="19"/>
      <c r="M217" s="48"/>
      <c r="N217" s="15"/>
      <c r="O217" s="16"/>
      <c r="P217" s="17">
        <f>C217/B216</f>
        <v>0.79487179487179482</v>
      </c>
      <c r="Q217" s="20">
        <v>132</v>
      </c>
      <c r="R217" s="3">
        <f t="shared" ref="R217:R225" si="56">Q217/Q216</f>
        <v>0.84615384615384615</v>
      </c>
      <c r="S217" s="5">
        <f t="shared" ref="S217:S225" si="57">100%-R217</f>
        <v>0.15384615384615385</v>
      </c>
      <c r="AA217" s="34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"/>
      <c r="AO217" s="3"/>
    </row>
    <row r="218" spans="1:41" ht="12.75" customHeight="1">
      <c r="A218" s="31" t="s">
        <v>17</v>
      </c>
      <c r="B218" s="13"/>
      <c r="C218" s="13"/>
      <c r="D218" s="13">
        <v>116</v>
      </c>
      <c r="E218" s="13"/>
      <c r="F218" s="13"/>
      <c r="G218" s="13"/>
      <c r="H218" s="13"/>
      <c r="I218" s="13"/>
      <c r="J218" s="13"/>
      <c r="K218" s="13"/>
      <c r="L218" s="19"/>
      <c r="M218" s="48"/>
      <c r="N218" s="15"/>
      <c r="O218" s="16"/>
      <c r="P218" s="17">
        <f>D218/C217</f>
        <v>0.93548387096774188</v>
      </c>
      <c r="Q218" s="20">
        <v>121</v>
      </c>
      <c r="R218" s="3">
        <f t="shared" si="56"/>
        <v>0.91666666666666663</v>
      </c>
      <c r="S218" s="5">
        <f t="shared" si="57"/>
        <v>8.333333333333337E-2</v>
      </c>
      <c r="AA218" s="34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"/>
      <c r="AO218" s="3"/>
    </row>
    <row r="219" spans="1:41" ht="12.75" customHeight="1">
      <c r="A219" s="31" t="s">
        <v>18</v>
      </c>
      <c r="B219" s="13"/>
      <c r="C219" s="13"/>
      <c r="D219" s="13"/>
      <c r="E219" s="13">
        <v>102</v>
      </c>
      <c r="F219" s="13"/>
      <c r="G219" s="13"/>
      <c r="H219" s="13"/>
      <c r="I219" s="13"/>
      <c r="J219" s="13"/>
      <c r="K219" s="13"/>
      <c r="L219" s="38"/>
      <c r="M219" s="48"/>
      <c r="N219" s="15"/>
      <c r="O219" s="16"/>
      <c r="P219" s="17">
        <f>E219/D218</f>
        <v>0.87931034482758619</v>
      </c>
      <c r="Q219" s="20">
        <v>114</v>
      </c>
      <c r="R219" s="3">
        <f t="shared" si="56"/>
        <v>0.94214876033057848</v>
      </c>
      <c r="S219" s="5">
        <f t="shared" si="57"/>
        <v>5.7851239669421517E-2</v>
      </c>
      <c r="AA219" s="34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"/>
      <c r="AO219" s="3"/>
    </row>
    <row r="220" spans="1:41" ht="12.75" customHeight="1">
      <c r="A220" s="31" t="s">
        <v>19</v>
      </c>
      <c r="F220" s="26">
        <v>87</v>
      </c>
      <c r="L220" s="38"/>
      <c r="M220" s="5"/>
      <c r="N220" s="5"/>
      <c r="P220" s="5">
        <f>F220/E219</f>
        <v>0.8529411764705882</v>
      </c>
      <c r="Q220" s="20">
        <v>108</v>
      </c>
      <c r="R220" s="3">
        <f t="shared" si="56"/>
        <v>0.94736842105263153</v>
      </c>
      <c r="S220" s="5">
        <f t="shared" si="57"/>
        <v>5.2631578947368474E-2</v>
      </c>
      <c r="AA220" s="26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</row>
    <row r="221" spans="1:41" ht="12.75" customHeight="1">
      <c r="A221" s="31" t="s">
        <v>20</v>
      </c>
      <c r="G221" s="26">
        <v>87</v>
      </c>
      <c r="L221" s="38"/>
      <c r="M221" s="5"/>
      <c r="N221" s="5"/>
      <c r="P221" s="5">
        <f>G221/F220</f>
        <v>1</v>
      </c>
      <c r="Q221" s="20">
        <v>107</v>
      </c>
      <c r="R221" s="3">
        <f t="shared" si="56"/>
        <v>0.9907407407407407</v>
      </c>
      <c r="S221" s="5">
        <f t="shared" si="57"/>
        <v>9.2592592592593004E-3</v>
      </c>
      <c r="AA221" s="26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</row>
    <row r="222" spans="1:41" ht="12.75" customHeight="1">
      <c r="A222" s="34" t="s">
        <v>21</v>
      </c>
      <c r="H222" s="26">
        <v>84</v>
      </c>
      <c r="L222" s="38"/>
      <c r="M222" s="5"/>
      <c r="N222" s="5"/>
      <c r="P222" s="5">
        <f>H222/G221</f>
        <v>0.96551724137931039</v>
      </c>
      <c r="Q222" s="20">
        <v>106</v>
      </c>
      <c r="R222" s="3">
        <f t="shared" si="56"/>
        <v>0.99065420560747663</v>
      </c>
      <c r="S222" s="5">
        <f t="shared" si="57"/>
        <v>9.3457943925233655E-3</v>
      </c>
      <c r="AA222" s="26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</row>
    <row r="223" spans="1:41" ht="12.75" customHeight="1">
      <c r="A223" s="34" t="s">
        <v>22</v>
      </c>
      <c r="I223" s="26">
        <v>83</v>
      </c>
      <c r="L223" s="38">
        <v>1</v>
      </c>
      <c r="M223" s="5"/>
      <c r="N223" s="5"/>
      <c r="P223" s="5">
        <f>I223/H222</f>
        <v>0.98809523809523814</v>
      </c>
      <c r="Q223" s="20">
        <v>104</v>
      </c>
      <c r="R223" s="3">
        <f t="shared" si="56"/>
        <v>0.98113207547169812</v>
      </c>
      <c r="S223" s="5">
        <f t="shared" si="57"/>
        <v>1.8867924528301883E-2</v>
      </c>
      <c r="AA223" s="26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</row>
    <row r="224" spans="1:41" ht="12.75" customHeight="1">
      <c r="A224" s="34" t="s">
        <v>40</v>
      </c>
      <c r="J224" s="26">
        <v>76</v>
      </c>
      <c r="L224" s="38">
        <v>2</v>
      </c>
      <c r="M224" s="5"/>
      <c r="N224" s="5"/>
      <c r="P224" s="5">
        <f>J224/I223</f>
        <v>0.91566265060240959</v>
      </c>
      <c r="Q224" s="20">
        <v>95</v>
      </c>
      <c r="R224" s="3">
        <f t="shared" si="56"/>
        <v>0.91346153846153844</v>
      </c>
      <c r="S224" s="5">
        <f t="shared" si="57"/>
        <v>8.6538461538461564E-2</v>
      </c>
      <c r="AA224" s="26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</row>
    <row r="225" spans="1:41" ht="12.75" customHeight="1">
      <c r="A225" s="34" t="s">
        <v>41</v>
      </c>
      <c r="K225" s="26">
        <v>74</v>
      </c>
      <c r="L225" s="38">
        <v>67</v>
      </c>
      <c r="M225" s="5"/>
      <c r="N225" s="5"/>
      <c r="P225" s="5">
        <f>K225/J224</f>
        <v>0.97368421052631582</v>
      </c>
      <c r="Q225" s="20">
        <v>92</v>
      </c>
      <c r="R225" s="3">
        <f t="shared" si="56"/>
        <v>0.96842105263157896</v>
      </c>
      <c r="S225" s="5">
        <f t="shared" si="57"/>
        <v>3.157894736842104E-2</v>
      </c>
      <c r="AA225" s="26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</row>
    <row r="226" spans="1:41" ht="12.75" customHeight="1">
      <c r="A226" s="34" t="s">
        <v>42</v>
      </c>
      <c r="K226" s="26">
        <v>10</v>
      </c>
      <c r="L226" s="38">
        <v>7</v>
      </c>
      <c r="M226" s="5"/>
      <c r="N226" s="5"/>
      <c r="P226" s="5"/>
      <c r="Q226" s="20">
        <v>22</v>
      </c>
      <c r="R226" s="3"/>
      <c r="S226" s="5"/>
      <c r="AA226" s="26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</row>
    <row r="227" spans="1:41" ht="12.75" customHeight="1">
      <c r="A227" s="34" t="s">
        <v>43</v>
      </c>
      <c r="K227" s="26">
        <v>8</v>
      </c>
      <c r="L227" s="38">
        <v>8</v>
      </c>
      <c r="M227" s="5"/>
      <c r="N227" s="5"/>
      <c r="P227" s="5"/>
      <c r="Q227" s="20">
        <v>13</v>
      </c>
      <c r="R227" s="3"/>
      <c r="S227" s="5"/>
      <c r="AA227" s="26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</row>
    <row r="228" spans="1:41" ht="12.75" customHeight="1">
      <c r="A228" s="34" t="s">
        <v>48</v>
      </c>
      <c r="K228" s="26">
        <v>1</v>
      </c>
      <c r="L228" s="38">
        <v>1</v>
      </c>
      <c r="M228" s="5"/>
      <c r="N228" s="5"/>
      <c r="P228" s="5"/>
      <c r="Q228" s="20">
        <v>3</v>
      </c>
      <c r="R228" s="3"/>
      <c r="S228" s="5"/>
      <c r="AA228" s="26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</row>
    <row r="229" spans="1:41" ht="12.75" customHeight="1">
      <c r="A229" s="34" t="s">
        <v>49</v>
      </c>
      <c r="K229" s="26">
        <v>3</v>
      </c>
      <c r="L229" s="38">
        <v>2</v>
      </c>
      <c r="M229" s="5"/>
      <c r="N229" s="5"/>
      <c r="P229" s="5"/>
      <c r="Q229" s="20">
        <v>3</v>
      </c>
      <c r="R229" s="3"/>
      <c r="S229" s="5"/>
      <c r="AA229" s="26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</row>
    <row r="230" spans="1:41" ht="12.75" customHeight="1">
      <c r="A230" s="34" t="s">
        <v>50</v>
      </c>
      <c r="L230" s="38"/>
      <c r="M230" s="5"/>
      <c r="N230" s="5"/>
      <c r="P230" s="5"/>
      <c r="Q230" s="20"/>
      <c r="R230" s="3"/>
      <c r="S230" s="5"/>
      <c r="AA230" s="26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</row>
    <row r="231" spans="1:41" ht="12.75" customHeight="1">
      <c r="A231" s="34"/>
      <c r="L231" s="26">
        <f>SUM(L223:L229)</f>
        <v>88</v>
      </c>
      <c r="M231" s="5">
        <f>SUM(L223:L225)/B216</f>
        <v>0.44871794871794873</v>
      </c>
      <c r="N231" s="5">
        <f>L231/B216</f>
        <v>0.5641025641025641</v>
      </c>
      <c r="O231" s="5">
        <f>N231-M231</f>
        <v>0.11538461538461536</v>
      </c>
      <c r="P231" s="5"/>
      <c r="Q231" s="6"/>
      <c r="R231" s="3"/>
      <c r="S231" s="5"/>
      <c r="AA231" s="26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</row>
    <row r="232" spans="1:41" ht="12.75" customHeight="1">
      <c r="A232" s="34"/>
      <c r="M232" s="5"/>
      <c r="N232" s="5"/>
      <c r="O232" s="5"/>
      <c r="P232" s="5"/>
      <c r="Q232" s="6"/>
      <c r="R232" s="3"/>
      <c r="S232" s="5"/>
      <c r="AA232" s="26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</row>
    <row r="233" spans="1:41" ht="12.75" customHeight="1">
      <c r="A233" s="43" t="s">
        <v>37</v>
      </c>
      <c r="B233" s="43"/>
      <c r="C233" s="43"/>
      <c r="D233" s="44"/>
      <c r="E233" s="44"/>
      <c r="H233" s="45">
        <f>((L223*8)+(L224*9))/L231</f>
        <v>0.29545454545454547</v>
      </c>
      <c r="M233" s="5"/>
      <c r="N233" s="5"/>
      <c r="O233" s="5"/>
      <c r="P233" s="5"/>
      <c r="Q233" s="6"/>
      <c r="R233" s="3"/>
      <c r="S233" s="5"/>
      <c r="AA233" s="26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</row>
    <row r="234" spans="1:41" ht="12.75" customHeight="1">
      <c r="A234" s="34"/>
      <c r="M234" s="5"/>
      <c r="N234" s="5"/>
      <c r="O234" s="5"/>
      <c r="P234" s="5"/>
      <c r="Q234" s="6"/>
      <c r="R234" s="3"/>
      <c r="S234" s="5"/>
      <c r="AA234" s="26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</row>
    <row r="235" spans="1:41" ht="12.75" customHeight="1">
      <c r="M235" s="5"/>
      <c r="N235" s="5"/>
      <c r="P235" s="5"/>
      <c r="Q235" s="6"/>
      <c r="R235" s="6"/>
      <c r="S235" s="5"/>
      <c r="AA235" s="26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</row>
    <row r="236" spans="1:41" ht="12.75" customHeight="1">
      <c r="A236" s="52" t="s">
        <v>63</v>
      </c>
      <c r="M236" s="5"/>
      <c r="N236" s="5"/>
      <c r="P236" s="5"/>
      <c r="Q236" s="6"/>
      <c r="R236" s="6"/>
      <c r="S236" s="5"/>
      <c r="AA236" s="52"/>
      <c r="AB236" s="53"/>
      <c r="AC236" s="53"/>
      <c r="AD236" s="53"/>
      <c r="AE236" s="53"/>
      <c r="AF236" s="53"/>
      <c r="AG236" s="53"/>
      <c r="AH236" s="53"/>
      <c r="AI236" s="53"/>
      <c r="AJ236" s="53"/>
      <c r="AK236" s="53"/>
      <c r="AL236" s="53"/>
      <c r="AM236" s="53"/>
      <c r="AN236" s="3"/>
      <c r="AO236" s="3"/>
    </row>
    <row r="237" spans="1:41" ht="25.5" customHeight="1">
      <c r="B237" s="245" t="s">
        <v>1</v>
      </c>
      <c r="C237" s="240"/>
      <c r="D237" s="240"/>
      <c r="E237" s="240"/>
      <c r="F237" s="240"/>
      <c r="G237" s="240"/>
      <c r="H237" s="240"/>
      <c r="I237" s="240"/>
      <c r="J237" s="240"/>
      <c r="K237" s="1"/>
      <c r="M237" s="7" t="s">
        <v>2</v>
      </c>
      <c r="N237" s="7" t="s">
        <v>3</v>
      </c>
      <c r="O237" s="8" t="s">
        <v>4</v>
      </c>
      <c r="P237" s="7" t="s">
        <v>5</v>
      </c>
      <c r="Q237" s="9" t="s">
        <v>6</v>
      </c>
      <c r="R237" s="9" t="s">
        <v>7</v>
      </c>
      <c r="S237" s="10" t="s">
        <v>8</v>
      </c>
      <c r="AA237" s="26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</row>
    <row r="238" spans="1:41" ht="12.75" customHeight="1">
      <c r="A238" s="12" t="s">
        <v>9</v>
      </c>
      <c r="B238" s="13">
        <v>1</v>
      </c>
      <c r="C238" s="13">
        <v>2</v>
      </c>
      <c r="D238" s="13">
        <v>3</v>
      </c>
      <c r="E238" s="13">
        <v>4</v>
      </c>
      <c r="F238" s="13">
        <v>5</v>
      </c>
      <c r="G238" s="13">
        <v>6</v>
      </c>
      <c r="H238" s="13">
        <v>7</v>
      </c>
      <c r="I238" s="13">
        <v>8</v>
      </c>
      <c r="J238" s="13">
        <v>9</v>
      </c>
      <c r="K238" s="13">
        <v>10</v>
      </c>
      <c r="L238" s="14" t="s">
        <v>10</v>
      </c>
      <c r="M238" s="48"/>
      <c r="N238" s="15"/>
      <c r="O238" s="16"/>
      <c r="P238" s="17"/>
      <c r="Q238" s="6"/>
      <c r="R238" s="6"/>
      <c r="S238" s="5"/>
      <c r="AA238" s="4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3"/>
      <c r="AO238" s="3"/>
    </row>
    <row r="239" spans="1:41" ht="12.75" customHeight="1">
      <c r="A239" s="31" t="s">
        <v>16</v>
      </c>
      <c r="B239" s="13">
        <v>118</v>
      </c>
      <c r="C239" s="13"/>
      <c r="D239" s="13"/>
      <c r="E239" s="13"/>
      <c r="F239" s="13"/>
      <c r="G239" s="13"/>
      <c r="H239" s="13"/>
      <c r="I239" s="13"/>
      <c r="J239" s="13"/>
      <c r="K239" s="13"/>
      <c r="L239" s="19"/>
      <c r="M239" s="48"/>
      <c r="N239" s="15"/>
      <c r="O239" s="16"/>
      <c r="P239" s="17"/>
      <c r="Q239" s="20">
        <f>B239</f>
        <v>118</v>
      </c>
      <c r="R239" s="6"/>
      <c r="S239" s="5"/>
      <c r="AA239" s="34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"/>
      <c r="AO239" s="3"/>
    </row>
    <row r="240" spans="1:41" ht="12.75" customHeight="1">
      <c r="A240" s="31" t="s">
        <v>17</v>
      </c>
      <c r="B240" s="13"/>
      <c r="C240" s="13">
        <v>98</v>
      </c>
      <c r="D240" s="13"/>
      <c r="E240" s="13"/>
      <c r="F240" s="13"/>
      <c r="G240" s="13"/>
      <c r="H240" s="13"/>
      <c r="I240" s="13"/>
      <c r="J240" s="13"/>
      <c r="K240" s="13"/>
      <c r="L240" s="19"/>
      <c r="M240" s="48"/>
      <c r="N240" s="15"/>
      <c r="O240" s="16"/>
      <c r="P240" s="17">
        <f>C240/B239</f>
        <v>0.83050847457627119</v>
      </c>
      <c r="Q240" s="20">
        <v>107</v>
      </c>
      <c r="R240" s="3">
        <f t="shared" ref="R240:R248" si="58">Q240/Q239</f>
        <v>0.90677966101694918</v>
      </c>
      <c r="S240" s="5">
        <f t="shared" ref="S240:S248" si="59">100%-R240</f>
        <v>9.3220338983050821E-2</v>
      </c>
      <c r="AA240" s="34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"/>
      <c r="AO240" s="3"/>
    </row>
    <row r="241" spans="1:41" ht="12.75" customHeight="1">
      <c r="A241" s="31" t="s">
        <v>18</v>
      </c>
      <c r="B241" s="13"/>
      <c r="C241" s="13"/>
      <c r="D241" s="13">
        <v>92</v>
      </c>
      <c r="E241" s="13"/>
      <c r="F241" s="13"/>
      <c r="G241" s="13"/>
      <c r="H241" s="13"/>
      <c r="I241" s="13"/>
      <c r="J241" s="13"/>
      <c r="K241" s="13"/>
      <c r="L241" s="38"/>
      <c r="M241" s="48"/>
      <c r="N241" s="15"/>
      <c r="O241" s="16"/>
      <c r="P241" s="17">
        <f>D241/C240</f>
        <v>0.93877551020408168</v>
      </c>
      <c r="Q241" s="20">
        <v>95</v>
      </c>
      <c r="R241" s="3">
        <f t="shared" si="58"/>
        <v>0.88785046728971961</v>
      </c>
      <c r="S241" s="5">
        <f t="shared" si="59"/>
        <v>0.11214953271028039</v>
      </c>
      <c r="AA241" s="34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"/>
      <c r="AO241" s="3"/>
    </row>
    <row r="242" spans="1:41" ht="12.75" customHeight="1">
      <c r="A242" s="31" t="s">
        <v>19</v>
      </c>
      <c r="E242" s="26">
        <v>83</v>
      </c>
      <c r="L242" s="38"/>
      <c r="M242" s="5"/>
      <c r="N242" s="5"/>
      <c r="P242" s="5">
        <f>E242/D241</f>
        <v>0.90217391304347827</v>
      </c>
      <c r="Q242" s="20">
        <v>97</v>
      </c>
      <c r="R242" s="3">
        <f t="shared" si="58"/>
        <v>1.0210526315789474</v>
      </c>
      <c r="S242" s="5">
        <f t="shared" si="59"/>
        <v>-2.1052631578947434E-2</v>
      </c>
      <c r="AA242" s="26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</row>
    <row r="243" spans="1:41" ht="12.75" customHeight="1">
      <c r="A243" s="31" t="s">
        <v>20</v>
      </c>
      <c r="F243" s="26">
        <v>79</v>
      </c>
      <c r="L243" s="38"/>
      <c r="M243" s="5"/>
      <c r="N243" s="5"/>
      <c r="P243" s="5">
        <f>F243/E242</f>
        <v>0.95180722891566261</v>
      </c>
      <c r="Q243" s="20">
        <v>93</v>
      </c>
      <c r="R243" s="3">
        <f t="shared" si="58"/>
        <v>0.95876288659793818</v>
      </c>
      <c r="S243" s="5">
        <f t="shared" si="59"/>
        <v>4.123711340206182E-2</v>
      </c>
      <c r="AA243" s="26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</row>
    <row r="244" spans="1:41" ht="12.75" customHeight="1">
      <c r="A244" s="34" t="s">
        <v>21</v>
      </c>
      <c r="G244" s="26">
        <v>73</v>
      </c>
      <c r="L244" s="38"/>
      <c r="M244" s="5"/>
      <c r="N244" s="5"/>
      <c r="P244" s="5">
        <f>G244/F243</f>
        <v>0.92405063291139244</v>
      </c>
      <c r="Q244" s="20">
        <v>90</v>
      </c>
      <c r="R244" s="3">
        <f t="shared" si="58"/>
        <v>0.967741935483871</v>
      </c>
      <c r="S244" s="5">
        <f t="shared" si="59"/>
        <v>3.2258064516129004E-2</v>
      </c>
      <c r="AA244" s="26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</row>
    <row r="245" spans="1:41" ht="12.75" customHeight="1">
      <c r="A245" s="34" t="s">
        <v>22</v>
      </c>
      <c r="H245" s="26">
        <v>73</v>
      </c>
      <c r="L245" s="38"/>
      <c r="M245" s="5"/>
      <c r="N245" s="5"/>
      <c r="P245" s="5">
        <f>H245/G244</f>
        <v>1</v>
      </c>
      <c r="Q245" s="20">
        <v>90</v>
      </c>
      <c r="R245" s="3">
        <f t="shared" si="58"/>
        <v>1</v>
      </c>
      <c r="S245" s="5">
        <f t="shared" si="59"/>
        <v>0</v>
      </c>
      <c r="AA245" s="26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</row>
    <row r="246" spans="1:41" ht="12.75" customHeight="1">
      <c r="A246" s="34" t="s">
        <v>40</v>
      </c>
      <c r="I246" s="26">
        <v>73</v>
      </c>
      <c r="L246" s="38"/>
      <c r="M246" s="5"/>
      <c r="N246" s="5"/>
      <c r="P246" s="5">
        <f>I246/H245</f>
        <v>1</v>
      </c>
      <c r="Q246" s="20">
        <v>91</v>
      </c>
      <c r="R246" s="3">
        <f t="shared" si="58"/>
        <v>1.0111111111111111</v>
      </c>
      <c r="S246" s="5">
        <f t="shared" si="59"/>
        <v>-1.1111111111111072E-2</v>
      </c>
      <c r="AA246" s="26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</row>
    <row r="247" spans="1:41" ht="12.75" customHeight="1">
      <c r="A247" s="34" t="s">
        <v>41</v>
      </c>
      <c r="J247" s="26">
        <v>72</v>
      </c>
      <c r="L247" s="38">
        <v>6</v>
      </c>
      <c r="M247" s="5"/>
      <c r="N247" s="5"/>
      <c r="P247" s="5">
        <f>J247/I246</f>
        <v>0.98630136986301364</v>
      </c>
      <c r="Q247" s="20">
        <v>91</v>
      </c>
      <c r="R247" s="3">
        <f t="shared" si="58"/>
        <v>1</v>
      </c>
      <c r="S247" s="5">
        <f t="shared" si="59"/>
        <v>0</v>
      </c>
      <c r="AA247" s="26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</row>
    <row r="248" spans="1:41" ht="12.75" customHeight="1">
      <c r="A248" s="34" t="s">
        <v>42</v>
      </c>
      <c r="K248" s="26">
        <v>72</v>
      </c>
      <c r="L248" s="38">
        <v>68</v>
      </c>
      <c r="M248" s="5"/>
      <c r="N248" s="5"/>
      <c r="P248" s="5">
        <f>K248/J247</f>
        <v>1</v>
      </c>
      <c r="Q248" s="20">
        <v>84</v>
      </c>
      <c r="R248" s="3">
        <f t="shared" si="58"/>
        <v>0.92307692307692313</v>
      </c>
      <c r="S248" s="5">
        <f t="shared" si="59"/>
        <v>7.6923076923076872E-2</v>
      </c>
      <c r="AA248" s="26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</row>
    <row r="249" spans="1:41" ht="12.75" customHeight="1">
      <c r="A249" s="34" t="s">
        <v>43</v>
      </c>
      <c r="K249" s="26">
        <v>11</v>
      </c>
      <c r="L249" s="38">
        <v>8</v>
      </c>
      <c r="M249" s="5"/>
      <c r="N249" s="5"/>
      <c r="P249" s="5"/>
      <c r="Q249" s="20">
        <v>17</v>
      </c>
      <c r="R249" s="3"/>
      <c r="S249" s="5"/>
      <c r="AA249" s="26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</row>
    <row r="250" spans="1:41" ht="12.75" customHeight="1">
      <c r="A250" s="34" t="s">
        <v>48</v>
      </c>
      <c r="K250" s="26">
        <v>3</v>
      </c>
      <c r="L250" s="38">
        <v>2</v>
      </c>
      <c r="M250" s="5"/>
      <c r="N250" s="5"/>
      <c r="P250" s="5"/>
      <c r="Q250" s="20">
        <v>5</v>
      </c>
      <c r="R250" s="3"/>
      <c r="S250" s="5"/>
      <c r="AA250" s="26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</row>
    <row r="251" spans="1:41" ht="12.75" customHeight="1">
      <c r="A251" s="34" t="s">
        <v>49</v>
      </c>
      <c r="K251" s="26">
        <v>2</v>
      </c>
      <c r="L251" s="38">
        <v>1</v>
      </c>
      <c r="M251" s="5"/>
      <c r="N251" s="5"/>
      <c r="P251" s="5"/>
      <c r="Q251" s="20">
        <v>2</v>
      </c>
      <c r="R251" s="3"/>
      <c r="S251" s="5"/>
      <c r="AA251" s="26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</row>
    <row r="252" spans="1:41" ht="12.75" customHeight="1">
      <c r="A252" s="34" t="s">
        <v>50</v>
      </c>
      <c r="J252" s="26">
        <v>1</v>
      </c>
      <c r="L252" s="38"/>
      <c r="M252" s="5"/>
      <c r="N252" s="5"/>
      <c r="P252" s="5"/>
      <c r="Q252" s="20">
        <v>1</v>
      </c>
      <c r="R252" s="3"/>
      <c r="S252" s="5"/>
      <c r="AA252" s="26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</row>
    <row r="253" spans="1:41" ht="12.75" customHeight="1">
      <c r="A253" s="34" t="s">
        <v>51</v>
      </c>
      <c r="K253" s="26">
        <v>1</v>
      </c>
      <c r="L253" s="38"/>
      <c r="M253" s="5"/>
      <c r="N253" s="5"/>
      <c r="P253" s="5"/>
      <c r="Q253" s="20">
        <v>1</v>
      </c>
      <c r="R253" s="3"/>
      <c r="S253" s="5"/>
      <c r="AA253" s="26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</row>
    <row r="254" spans="1:41" ht="12.75" customHeight="1">
      <c r="A254" s="34" t="s">
        <v>52</v>
      </c>
      <c r="K254" s="26">
        <v>1</v>
      </c>
      <c r="L254" s="38"/>
      <c r="M254" s="5"/>
      <c r="N254" s="5"/>
      <c r="P254" s="5"/>
      <c r="Q254" s="20">
        <v>2</v>
      </c>
      <c r="R254" s="3"/>
      <c r="S254" s="5"/>
      <c r="AA254" s="26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</row>
    <row r="255" spans="1:41" ht="12.75" customHeight="1">
      <c r="A255" s="34" t="s">
        <v>53</v>
      </c>
      <c r="L255" s="38"/>
      <c r="M255" s="5"/>
      <c r="N255" s="5"/>
      <c r="P255" s="5"/>
      <c r="Q255" s="20"/>
      <c r="R255" s="3"/>
      <c r="S255" s="5"/>
      <c r="AA255" s="26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</row>
    <row r="256" spans="1:41" ht="12.75" customHeight="1">
      <c r="A256" s="34" t="s">
        <v>64</v>
      </c>
      <c r="K256" s="26">
        <v>1</v>
      </c>
      <c r="L256" s="38">
        <v>1</v>
      </c>
      <c r="M256" s="5"/>
      <c r="N256" s="5"/>
      <c r="P256" s="5"/>
      <c r="Q256" s="20">
        <v>1</v>
      </c>
      <c r="R256" s="3"/>
      <c r="S256" s="5"/>
      <c r="AA256" s="26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</row>
    <row r="257" spans="1:41" ht="12.75" customHeight="1">
      <c r="L257" s="26">
        <f>SUM(L247:L256)</f>
        <v>86</v>
      </c>
      <c r="M257" s="5">
        <f>(L247+L248)/B239</f>
        <v>0.6271186440677966</v>
      </c>
      <c r="N257" s="5">
        <f>L257/B239</f>
        <v>0.72881355932203384</v>
      </c>
      <c r="O257" s="5">
        <f>N257-M257</f>
        <v>0.10169491525423724</v>
      </c>
      <c r="P257" s="5"/>
      <c r="Q257" s="6"/>
      <c r="R257" s="6"/>
      <c r="S257" s="5"/>
      <c r="AA257" s="26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</row>
    <row r="258" spans="1:41" ht="12.75" customHeight="1">
      <c r="A258" s="52" t="s">
        <v>65</v>
      </c>
      <c r="M258" s="5"/>
      <c r="N258" s="5"/>
      <c r="P258" s="5"/>
      <c r="Q258" s="6"/>
      <c r="R258" s="6"/>
      <c r="S258" s="5"/>
      <c r="AA258" s="52"/>
      <c r="AB258" s="53"/>
      <c r="AC258" s="53"/>
      <c r="AD258" s="53"/>
      <c r="AE258" s="53"/>
      <c r="AF258" s="53"/>
      <c r="AG258" s="53"/>
      <c r="AH258" s="53"/>
      <c r="AI258" s="53"/>
      <c r="AJ258" s="53"/>
      <c r="AK258" s="53"/>
      <c r="AL258" s="53"/>
      <c r="AM258" s="53"/>
      <c r="AN258" s="3"/>
      <c r="AO258" s="3"/>
    </row>
    <row r="259" spans="1:41" ht="25.5" customHeight="1">
      <c r="B259" s="245" t="s">
        <v>1</v>
      </c>
      <c r="C259" s="240"/>
      <c r="D259" s="240"/>
      <c r="E259" s="240"/>
      <c r="F259" s="240"/>
      <c r="G259" s="240"/>
      <c r="H259" s="240"/>
      <c r="I259" s="240"/>
      <c r="J259" s="240"/>
      <c r="K259" s="1"/>
      <c r="M259" s="7" t="s">
        <v>2</v>
      </c>
      <c r="N259" s="7" t="s">
        <v>3</v>
      </c>
      <c r="O259" s="8" t="s">
        <v>4</v>
      </c>
      <c r="P259" s="7" t="s">
        <v>5</v>
      </c>
      <c r="Q259" s="9" t="s">
        <v>6</v>
      </c>
      <c r="R259" s="9" t="s">
        <v>7</v>
      </c>
      <c r="S259" s="10" t="s">
        <v>8</v>
      </c>
      <c r="AA259" s="26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</row>
    <row r="260" spans="1:41" ht="12.75" customHeight="1">
      <c r="A260" s="12" t="s">
        <v>9</v>
      </c>
      <c r="B260" s="13">
        <v>1</v>
      </c>
      <c r="C260" s="13">
        <v>2</v>
      </c>
      <c r="D260" s="13">
        <v>3</v>
      </c>
      <c r="E260" s="13">
        <v>4</v>
      </c>
      <c r="F260" s="13">
        <v>5</v>
      </c>
      <c r="G260" s="13">
        <v>6</v>
      </c>
      <c r="H260" s="13">
        <v>7</v>
      </c>
      <c r="I260" s="13">
        <v>8</v>
      </c>
      <c r="J260" s="13">
        <v>9</v>
      </c>
      <c r="K260" s="13">
        <v>10</v>
      </c>
      <c r="L260" s="14" t="s">
        <v>10</v>
      </c>
      <c r="M260" s="48"/>
      <c r="N260" s="15"/>
      <c r="O260" s="16"/>
      <c r="P260" s="17"/>
      <c r="Q260" s="6"/>
      <c r="R260" s="6"/>
      <c r="S260" s="5"/>
      <c r="AA260" s="4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3"/>
      <c r="AO260" s="3"/>
    </row>
    <row r="261" spans="1:41" ht="12.75" customHeight="1">
      <c r="A261" s="31" t="s">
        <v>17</v>
      </c>
      <c r="B261" s="13">
        <v>147</v>
      </c>
      <c r="C261" s="13"/>
      <c r="D261" s="13"/>
      <c r="E261" s="13"/>
      <c r="F261" s="13"/>
      <c r="G261" s="13"/>
      <c r="H261" s="13"/>
      <c r="I261" s="13"/>
      <c r="J261" s="13"/>
      <c r="K261" s="13"/>
      <c r="L261" s="38"/>
      <c r="M261" s="48"/>
      <c r="N261" s="15"/>
      <c r="O261" s="16"/>
      <c r="P261" s="17"/>
      <c r="Q261" s="20">
        <f>B261</f>
        <v>147</v>
      </c>
      <c r="R261" s="6"/>
      <c r="S261" s="5"/>
      <c r="AA261" s="34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"/>
      <c r="AO261" s="3"/>
    </row>
    <row r="262" spans="1:41" ht="12.75" customHeight="1">
      <c r="A262" s="31" t="s">
        <v>18</v>
      </c>
      <c r="B262" s="13"/>
      <c r="C262" s="13">
        <v>126</v>
      </c>
      <c r="D262" s="13"/>
      <c r="E262" s="13"/>
      <c r="F262" s="13"/>
      <c r="G262" s="13"/>
      <c r="H262" s="13"/>
      <c r="I262" s="13"/>
      <c r="J262" s="13"/>
      <c r="K262" s="13"/>
      <c r="L262" s="38"/>
      <c r="M262" s="48"/>
      <c r="N262" s="15"/>
      <c r="O262" s="16"/>
      <c r="P262" s="17">
        <f>C262/B261</f>
        <v>0.8571428571428571</v>
      </c>
      <c r="Q262" s="20">
        <v>127</v>
      </c>
      <c r="R262" s="3">
        <f t="shared" ref="R262:R270" si="60">Q262/Q261</f>
        <v>0.86394557823129248</v>
      </c>
      <c r="S262" s="5">
        <f t="shared" ref="S262:S270" si="61">100%-R262</f>
        <v>0.13605442176870752</v>
      </c>
      <c r="AA262" s="34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"/>
      <c r="AO262" s="3"/>
    </row>
    <row r="263" spans="1:41" ht="12.75" customHeight="1">
      <c r="A263" s="31" t="s">
        <v>19</v>
      </c>
      <c r="D263" s="26">
        <v>120</v>
      </c>
      <c r="L263" s="38"/>
      <c r="M263" s="5"/>
      <c r="N263" s="5"/>
      <c r="P263" s="5">
        <f>D263/C262</f>
        <v>0.95238095238095233</v>
      </c>
      <c r="Q263" s="20">
        <v>129</v>
      </c>
      <c r="R263" s="3">
        <f t="shared" si="60"/>
        <v>1.015748031496063</v>
      </c>
      <c r="S263" s="5">
        <f t="shared" si="61"/>
        <v>-1.5748031496062964E-2</v>
      </c>
      <c r="AA263" s="26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</row>
    <row r="264" spans="1:41" ht="12.75" customHeight="1">
      <c r="A264" s="31" t="s">
        <v>20</v>
      </c>
      <c r="E264" s="26">
        <v>112</v>
      </c>
      <c r="L264" s="38"/>
      <c r="M264" s="5"/>
      <c r="N264" s="5"/>
      <c r="P264" s="5">
        <f>E264/D263</f>
        <v>0.93333333333333335</v>
      </c>
      <c r="Q264" s="20">
        <v>125</v>
      </c>
      <c r="R264" s="3">
        <f t="shared" si="60"/>
        <v>0.96899224806201545</v>
      </c>
      <c r="S264" s="5">
        <f t="shared" si="61"/>
        <v>3.1007751937984551E-2</v>
      </c>
      <c r="AA264" s="26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</row>
    <row r="265" spans="1:41" ht="12.75" customHeight="1">
      <c r="A265" s="34" t="s">
        <v>21</v>
      </c>
      <c r="F265" s="26">
        <v>103</v>
      </c>
      <c r="L265" s="38"/>
      <c r="M265" s="5"/>
      <c r="N265" s="5"/>
      <c r="P265" s="5">
        <f>F265/E264</f>
        <v>0.9196428571428571</v>
      </c>
      <c r="Q265" s="20">
        <v>119</v>
      </c>
      <c r="R265" s="3">
        <f t="shared" si="60"/>
        <v>0.95199999999999996</v>
      </c>
      <c r="S265" s="5">
        <f t="shared" si="61"/>
        <v>4.8000000000000043E-2</v>
      </c>
      <c r="AA265" s="26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</row>
    <row r="266" spans="1:41" ht="12.75" customHeight="1">
      <c r="A266" s="34" t="s">
        <v>22</v>
      </c>
      <c r="G266" s="26">
        <v>103</v>
      </c>
      <c r="L266" s="38"/>
      <c r="M266" s="5"/>
      <c r="N266" s="5"/>
      <c r="P266" s="5">
        <f>G266/F265</f>
        <v>1</v>
      </c>
      <c r="Q266" s="20">
        <v>118</v>
      </c>
      <c r="R266" s="3">
        <f t="shared" si="60"/>
        <v>0.99159663865546221</v>
      </c>
      <c r="S266" s="5">
        <f t="shared" si="61"/>
        <v>8.4033613445377853E-3</v>
      </c>
      <c r="AA266" s="26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</row>
    <row r="267" spans="1:41" ht="12.75" customHeight="1">
      <c r="A267" s="34" t="s">
        <v>40</v>
      </c>
      <c r="H267" s="26">
        <v>99</v>
      </c>
      <c r="L267" s="38">
        <v>1</v>
      </c>
      <c r="M267" s="5"/>
      <c r="N267" s="5"/>
      <c r="P267" s="5">
        <f>H267/G266</f>
        <v>0.96116504854368934</v>
      </c>
      <c r="Q267" s="20">
        <v>114</v>
      </c>
      <c r="R267" s="3">
        <f t="shared" si="60"/>
        <v>0.96610169491525422</v>
      </c>
      <c r="S267" s="5">
        <f t="shared" si="61"/>
        <v>3.3898305084745783E-2</v>
      </c>
      <c r="AA267" s="26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</row>
    <row r="268" spans="1:41" ht="12.75" customHeight="1">
      <c r="A268" s="34" t="s">
        <v>41</v>
      </c>
      <c r="I268" s="26">
        <v>98</v>
      </c>
      <c r="L268" s="38"/>
      <c r="M268" s="5"/>
      <c r="N268" s="5"/>
      <c r="P268" s="5">
        <f>I268/H267</f>
        <v>0.98989898989898994</v>
      </c>
      <c r="Q268" s="20">
        <v>113</v>
      </c>
      <c r="R268" s="3">
        <f t="shared" si="60"/>
        <v>0.99122807017543857</v>
      </c>
      <c r="S268" s="5">
        <f t="shared" si="61"/>
        <v>8.7719298245614308E-3</v>
      </c>
      <c r="AA268" s="26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</row>
    <row r="269" spans="1:41" ht="12.75" customHeight="1">
      <c r="A269" s="34" t="s">
        <v>42</v>
      </c>
      <c r="J269" s="26">
        <v>94</v>
      </c>
      <c r="L269" s="38"/>
      <c r="M269" s="5"/>
      <c r="N269" s="5"/>
      <c r="P269" s="5">
        <f>J269/I268</f>
        <v>0.95918367346938771</v>
      </c>
      <c r="Q269" s="20">
        <v>111</v>
      </c>
      <c r="R269" s="3">
        <f t="shared" si="60"/>
        <v>0.98230088495575218</v>
      </c>
      <c r="S269" s="5">
        <f t="shared" si="61"/>
        <v>1.7699115044247815E-2</v>
      </c>
      <c r="AA269" s="26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</row>
    <row r="270" spans="1:41" ht="12.75" customHeight="1">
      <c r="A270" s="34" t="s">
        <v>43</v>
      </c>
      <c r="K270" s="26">
        <v>93</v>
      </c>
      <c r="L270" s="38">
        <v>90</v>
      </c>
      <c r="M270" s="5"/>
      <c r="N270" s="5"/>
      <c r="P270" s="5">
        <f>K270/J269</f>
        <v>0.98936170212765961</v>
      </c>
      <c r="Q270" s="20">
        <v>108</v>
      </c>
      <c r="R270" s="3">
        <f t="shared" si="60"/>
        <v>0.97297297297297303</v>
      </c>
      <c r="S270" s="5">
        <f t="shared" si="61"/>
        <v>2.7027027027026973E-2</v>
      </c>
      <c r="AA270" s="26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</row>
    <row r="271" spans="1:41" ht="12.75" customHeight="1">
      <c r="A271" s="34" t="s">
        <v>48</v>
      </c>
      <c r="K271" s="26">
        <v>10</v>
      </c>
      <c r="L271" s="38">
        <v>10</v>
      </c>
      <c r="M271" s="5"/>
      <c r="N271" s="5"/>
      <c r="P271" s="5"/>
      <c r="Q271" s="20">
        <v>18</v>
      </c>
      <c r="R271" s="3"/>
      <c r="S271" s="5"/>
      <c r="AA271" s="26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</row>
    <row r="272" spans="1:41" ht="12.75" customHeight="1">
      <c r="A272" s="34" t="s">
        <v>49</v>
      </c>
      <c r="K272" s="26">
        <v>2</v>
      </c>
      <c r="L272" s="38">
        <v>2</v>
      </c>
      <c r="M272" s="5"/>
      <c r="N272" s="5"/>
      <c r="P272" s="5"/>
      <c r="Q272" s="20">
        <v>6</v>
      </c>
      <c r="R272" s="3"/>
      <c r="S272" s="5"/>
      <c r="AA272" s="26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</row>
    <row r="273" spans="1:41" ht="12.75" customHeight="1">
      <c r="A273" s="34" t="s">
        <v>50</v>
      </c>
      <c r="K273" s="26">
        <v>2</v>
      </c>
      <c r="L273" s="38"/>
      <c r="M273" s="5"/>
      <c r="N273" s="5"/>
      <c r="P273" s="5"/>
      <c r="Q273" s="20">
        <v>7</v>
      </c>
      <c r="R273" s="3"/>
      <c r="S273" s="5"/>
      <c r="AA273" s="26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</row>
    <row r="274" spans="1:41" ht="12.75" customHeight="1">
      <c r="A274" s="34" t="s">
        <v>51</v>
      </c>
      <c r="K274" s="26">
        <v>2</v>
      </c>
      <c r="L274" s="38">
        <v>1</v>
      </c>
      <c r="M274" s="5"/>
      <c r="N274" s="5"/>
      <c r="P274" s="5"/>
      <c r="Q274" s="20">
        <v>6</v>
      </c>
      <c r="R274" s="3"/>
      <c r="S274" s="5"/>
      <c r="AA274" s="26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</row>
    <row r="275" spans="1:41" ht="12.75" customHeight="1">
      <c r="A275" s="34" t="s">
        <v>52</v>
      </c>
      <c r="K275" s="26">
        <v>1</v>
      </c>
      <c r="L275" s="38">
        <v>1</v>
      </c>
      <c r="M275" s="5"/>
      <c r="N275" s="5"/>
      <c r="P275" s="5"/>
      <c r="Q275" s="20">
        <v>3</v>
      </c>
      <c r="R275" s="3"/>
      <c r="S275" s="5"/>
      <c r="AA275" s="26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</row>
    <row r="276" spans="1:41" ht="12.75" customHeight="1">
      <c r="A276" s="34" t="s">
        <v>53</v>
      </c>
      <c r="K276" s="26">
        <v>1</v>
      </c>
      <c r="L276" s="38"/>
      <c r="M276" s="5"/>
      <c r="N276" s="5"/>
      <c r="P276" s="5"/>
      <c r="Q276" s="20">
        <v>4</v>
      </c>
      <c r="R276" s="3"/>
      <c r="S276" s="5"/>
      <c r="AA276" s="26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</row>
    <row r="277" spans="1:41" ht="12.75" customHeight="1">
      <c r="A277" s="34" t="s">
        <v>64</v>
      </c>
      <c r="K277" s="26">
        <v>2</v>
      </c>
      <c r="L277" s="38"/>
      <c r="M277" s="5"/>
      <c r="N277" s="5"/>
      <c r="P277" s="5"/>
      <c r="Q277" s="20">
        <v>2</v>
      </c>
      <c r="R277" s="3"/>
      <c r="S277" s="5"/>
      <c r="AA277" s="26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</row>
    <row r="278" spans="1:41" ht="12.75" customHeight="1">
      <c r="A278" s="34" t="s">
        <v>66</v>
      </c>
      <c r="K278" s="26">
        <v>1</v>
      </c>
      <c r="L278" s="38">
        <v>1</v>
      </c>
      <c r="M278" s="5"/>
      <c r="N278" s="5"/>
      <c r="P278" s="5"/>
      <c r="Q278" s="20">
        <v>1</v>
      </c>
      <c r="R278" s="3"/>
      <c r="S278" s="5"/>
      <c r="AA278" s="26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</row>
    <row r="279" spans="1:41" ht="12.75" customHeight="1">
      <c r="L279" s="26">
        <f>SUM(L267:L278)</f>
        <v>106</v>
      </c>
      <c r="M279" s="5">
        <f>SUM(L267:L270)/B261</f>
        <v>0.61904761904761907</v>
      </c>
      <c r="N279" s="5">
        <f>L279/B261</f>
        <v>0.72108843537414968</v>
      </c>
      <c r="O279" s="5">
        <f>N279-M279</f>
        <v>0.10204081632653061</v>
      </c>
      <c r="P279" s="5"/>
      <c r="Q279" s="6"/>
      <c r="R279" s="6"/>
      <c r="S279" s="5"/>
      <c r="AA279" s="26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</row>
    <row r="280" spans="1:41" ht="12.75" customHeight="1">
      <c r="A280" s="52" t="s">
        <v>67</v>
      </c>
      <c r="M280" s="5"/>
      <c r="N280" s="5"/>
      <c r="P280" s="5"/>
      <c r="Q280" s="6"/>
      <c r="R280" s="6"/>
      <c r="S280" s="5"/>
      <c r="AA280" s="52"/>
      <c r="AB280" s="53"/>
      <c r="AC280" s="53"/>
      <c r="AD280" s="53"/>
      <c r="AE280" s="53"/>
      <c r="AF280" s="53"/>
      <c r="AG280" s="53"/>
      <c r="AH280" s="53"/>
      <c r="AI280" s="53"/>
      <c r="AJ280" s="53"/>
      <c r="AK280" s="53"/>
      <c r="AL280" s="53"/>
      <c r="AM280" s="53"/>
      <c r="AN280" s="3"/>
      <c r="AO280" s="3"/>
    </row>
    <row r="281" spans="1:41" ht="25.5" customHeight="1">
      <c r="B281" s="245" t="s">
        <v>1</v>
      </c>
      <c r="C281" s="240"/>
      <c r="D281" s="240"/>
      <c r="E281" s="240"/>
      <c r="F281" s="240"/>
      <c r="G281" s="240"/>
      <c r="H281" s="240"/>
      <c r="I281" s="240"/>
      <c r="J281" s="240"/>
      <c r="K281" s="1"/>
      <c r="M281" s="7" t="s">
        <v>2</v>
      </c>
      <c r="N281" s="7" t="s">
        <v>3</v>
      </c>
      <c r="O281" s="8" t="s">
        <v>4</v>
      </c>
      <c r="P281" s="7" t="s">
        <v>5</v>
      </c>
      <c r="Q281" s="9" t="s">
        <v>6</v>
      </c>
      <c r="R281" s="9" t="s">
        <v>7</v>
      </c>
      <c r="S281" s="10" t="s">
        <v>8</v>
      </c>
      <c r="AA281" s="26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</row>
    <row r="282" spans="1:41" ht="12.75" customHeight="1">
      <c r="A282" s="12" t="s">
        <v>9</v>
      </c>
      <c r="B282" s="13">
        <v>1</v>
      </c>
      <c r="C282" s="13">
        <v>2</v>
      </c>
      <c r="D282" s="13">
        <v>3</v>
      </c>
      <c r="E282" s="13">
        <v>4</v>
      </c>
      <c r="F282" s="13">
        <v>5</v>
      </c>
      <c r="G282" s="13">
        <v>6</v>
      </c>
      <c r="H282" s="13">
        <v>7</v>
      </c>
      <c r="I282" s="13">
        <v>8</v>
      </c>
      <c r="J282" s="13">
        <v>9</v>
      </c>
      <c r="K282" s="13">
        <v>10</v>
      </c>
      <c r="L282" s="14" t="s">
        <v>10</v>
      </c>
      <c r="M282" s="48"/>
      <c r="N282" s="15"/>
      <c r="O282" s="16"/>
      <c r="P282" s="17"/>
      <c r="Q282" s="6"/>
      <c r="R282" s="6"/>
      <c r="S282" s="5"/>
      <c r="AA282" s="4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3"/>
      <c r="AO282" s="3"/>
    </row>
    <row r="283" spans="1:41" ht="12.75" customHeight="1">
      <c r="A283" s="31" t="s">
        <v>18</v>
      </c>
      <c r="B283" s="13">
        <v>125</v>
      </c>
      <c r="C283" s="13"/>
      <c r="D283" s="13"/>
      <c r="E283" s="13"/>
      <c r="F283" s="13"/>
      <c r="G283" s="13"/>
      <c r="H283" s="13"/>
      <c r="I283" s="13"/>
      <c r="J283" s="13"/>
      <c r="K283" s="13"/>
      <c r="L283" s="38"/>
      <c r="M283" s="48"/>
      <c r="N283" s="15"/>
      <c r="O283" s="16"/>
      <c r="P283" s="17"/>
      <c r="Q283" s="20">
        <f>B283</f>
        <v>125</v>
      </c>
      <c r="R283" s="6"/>
      <c r="S283" s="5"/>
      <c r="AA283" s="34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"/>
      <c r="AO283" s="3"/>
    </row>
    <row r="284" spans="1:41" ht="12.75" customHeight="1">
      <c r="A284" s="31" t="s">
        <v>19</v>
      </c>
      <c r="C284" s="26">
        <v>106</v>
      </c>
      <c r="L284" s="38"/>
      <c r="M284" s="5"/>
      <c r="N284" s="5"/>
      <c r="P284" s="5">
        <f>C284/B283</f>
        <v>0.84799999999999998</v>
      </c>
      <c r="Q284" s="20">
        <v>111</v>
      </c>
      <c r="R284" s="3">
        <f t="shared" ref="R284:R292" si="62">Q284/Q283</f>
        <v>0.88800000000000001</v>
      </c>
      <c r="S284" s="5">
        <f t="shared" ref="S284:S292" si="63">100%-R284</f>
        <v>0.11199999999999999</v>
      </c>
      <c r="AA284" s="26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</row>
    <row r="285" spans="1:41" ht="12.75" customHeight="1">
      <c r="A285" s="31" t="s">
        <v>20</v>
      </c>
      <c r="D285" s="26">
        <v>106</v>
      </c>
      <c r="L285" s="38"/>
      <c r="M285" s="5"/>
      <c r="N285" s="5"/>
      <c r="P285" s="5">
        <f>D285/C284</f>
        <v>1</v>
      </c>
      <c r="Q285" s="20">
        <v>109</v>
      </c>
      <c r="R285" s="3">
        <f t="shared" si="62"/>
        <v>0.98198198198198194</v>
      </c>
      <c r="S285" s="5">
        <f t="shared" si="63"/>
        <v>1.8018018018018056E-2</v>
      </c>
      <c r="AA285" s="26"/>
      <c r="AN285" s="3"/>
      <c r="AO285" s="3"/>
    </row>
    <row r="286" spans="1:41" ht="12.75" customHeight="1">
      <c r="A286" s="34" t="s">
        <v>21</v>
      </c>
      <c r="E286" s="26">
        <v>105</v>
      </c>
      <c r="L286" s="38"/>
      <c r="M286" s="5"/>
      <c r="N286" s="5"/>
      <c r="P286" s="5">
        <f>E286/D285</f>
        <v>0.99056603773584906</v>
      </c>
      <c r="Q286" s="20">
        <v>112</v>
      </c>
      <c r="R286" s="3">
        <f t="shared" si="62"/>
        <v>1.0275229357798166</v>
      </c>
      <c r="S286" s="5">
        <f t="shared" si="63"/>
        <v>-2.7522935779816571E-2</v>
      </c>
      <c r="AA286" s="26"/>
      <c r="AN286" s="3"/>
      <c r="AO286" s="3"/>
    </row>
    <row r="287" spans="1:41" ht="12.75" customHeight="1">
      <c r="A287" s="34" t="s">
        <v>22</v>
      </c>
      <c r="F287" s="26">
        <v>96</v>
      </c>
      <c r="L287" s="38"/>
      <c r="M287" s="5"/>
      <c r="N287" s="5"/>
      <c r="P287" s="5">
        <f>F287/E286</f>
        <v>0.91428571428571426</v>
      </c>
      <c r="Q287" s="20">
        <v>110</v>
      </c>
      <c r="R287" s="3">
        <f t="shared" si="62"/>
        <v>0.9821428571428571</v>
      </c>
      <c r="S287" s="5">
        <f t="shared" si="63"/>
        <v>1.7857142857142905E-2</v>
      </c>
      <c r="AA287" s="26"/>
      <c r="AN287" s="3"/>
      <c r="AO287" s="3"/>
    </row>
    <row r="288" spans="1:41" ht="12.75" customHeight="1">
      <c r="A288" s="34" t="s">
        <v>40</v>
      </c>
      <c r="G288" s="26">
        <v>92</v>
      </c>
      <c r="L288" s="38"/>
      <c r="M288" s="5"/>
      <c r="N288" s="5"/>
      <c r="P288" s="5">
        <f>G288/F287</f>
        <v>0.95833333333333337</v>
      </c>
      <c r="Q288" s="20">
        <v>106</v>
      </c>
      <c r="R288" s="3">
        <f t="shared" si="62"/>
        <v>0.96363636363636362</v>
      </c>
      <c r="S288" s="5">
        <f t="shared" si="63"/>
        <v>3.6363636363636376E-2</v>
      </c>
      <c r="AA288" s="26"/>
      <c r="AN288" s="3"/>
      <c r="AO288" s="3"/>
    </row>
    <row r="289" spans="1:41" ht="12.75" customHeight="1">
      <c r="A289" s="34" t="s">
        <v>41</v>
      </c>
      <c r="H289" s="26">
        <v>92</v>
      </c>
      <c r="L289" s="38">
        <v>2</v>
      </c>
      <c r="M289" s="5"/>
      <c r="N289" s="5"/>
      <c r="P289" s="5">
        <f>H289/G288</f>
        <v>1</v>
      </c>
      <c r="Q289" s="20">
        <v>105</v>
      </c>
      <c r="R289" s="3">
        <f t="shared" si="62"/>
        <v>0.99056603773584906</v>
      </c>
      <c r="S289" s="5">
        <f t="shared" si="63"/>
        <v>9.4339622641509413E-3</v>
      </c>
      <c r="AA289" s="26"/>
      <c r="AN289" s="3"/>
      <c r="AO289" s="3"/>
    </row>
    <row r="290" spans="1:41" ht="12.75" customHeight="1">
      <c r="A290" s="34" t="s">
        <v>42</v>
      </c>
      <c r="I290" s="26">
        <v>90</v>
      </c>
      <c r="L290" s="38">
        <v>1</v>
      </c>
      <c r="M290" s="5"/>
      <c r="N290" s="5"/>
      <c r="P290" s="5">
        <f>I290/H289</f>
        <v>0.97826086956521741</v>
      </c>
      <c r="Q290" s="20">
        <v>103</v>
      </c>
      <c r="R290" s="3">
        <f t="shared" si="62"/>
        <v>0.98095238095238091</v>
      </c>
      <c r="S290" s="5">
        <f t="shared" si="63"/>
        <v>1.9047619047619091E-2</v>
      </c>
      <c r="AA290" s="26"/>
      <c r="AN290" s="3"/>
      <c r="AO290" s="3"/>
    </row>
    <row r="291" spans="1:41" ht="12.75" customHeight="1">
      <c r="A291" s="34" t="s">
        <v>43</v>
      </c>
      <c r="J291" s="26">
        <v>85</v>
      </c>
      <c r="L291" s="38">
        <v>2</v>
      </c>
      <c r="M291" s="5"/>
      <c r="N291" s="5"/>
      <c r="P291" s="5">
        <f>J291/I290</f>
        <v>0.94444444444444442</v>
      </c>
      <c r="Q291" s="20">
        <v>100</v>
      </c>
      <c r="R291" s="3">
        <f t="shared" si="62"/>
        <v>0.970873786407767</v>
      </c>
      <c r="S291" s="5">
        <f t="shared" si="63"/>
        <v>2.9126213592232997E-2</v>
      </c>
      <c r="AA291" s="26"/>
      <c r="AN291" s="3"/>
      <c r="AO291" s="3"/>
    </row>
    <row r="292" spans="1:41" ht="12.75" customHeight="1">
      <c r="A292" s="34" t="s">
        <v>48</v>
      </c>
      <c r="K292" s="26">
        <v>83</v>
      </c>
      <c r="L292" s="38">
        <v>82</v>
      </c>
      <c r="M292" s="5"/>
      <c r="N292" s="5"/>
      <c r="P292" s="5">
        <f>K292/J291</f>
        <v>0.97647058823529409</v>
      </c>
      <c r="Q292" s="20">
        <v>99</v>
      </c>
      <c r="R292" s="3">
        <f t="shared" si="62"/>
        <v>0.99</v>
      </c>
      <c r="S292" s="5">
        <f t="shared" si="63"/>
        <v>1.0000000000000009E-2</v>
      </c>
      <c r="AA292" s="26"/>
      <c r="AN292" s="3"/>
      <c r="AO292" s="3"/>
    </row>
    <row r="293" spans="1:41" ht="12.75" customHeight="1">
      <c r="A293" s="34" t="s">
        <v>49</v>
      </c>
      <c r="K293" s="26">
        <v>11</v>
      </c>
      <c r="L293" s="38">
        <v>10</v>
      </c>
      <c r="M293" s="5"/>
      <c r="N293" s="5"/>
      <c r="P293" s="5"/>
      <c r="Q293" s="20">
        <v>15</v>
      </c>
      <c r="R293" s="3"/>
      <c r="S293" s="5"/>
      <c r="AA293" s="26"/>
      <c r="AN293" s="3"/>
      <c r="AO293" s="3"/>
    </row>
    <row r="294" spans="1:41" ht="12.75" customHeight="1">
      <c r="A294" s="34" t="s">
        <v>50</v>
      </c>
      <c r="K294" s="26">
        <v>2</v>
      </c>
      <c r="L294" s="38">
        <v>2</v>
      </c>
      <c r="M294" s="5"/>
      <c r="N294" s="5"/>
      <c r="P294" s="5"/>
      <c r="Q294" s="20">
        <v>4</v>
      </c>
      <c r="R294" s="3"/>
      <c r="S294" s="5"/>
      <c r="AA294" s="26"/>
      <c r="AN294" s="3"/>
      <c r="AO294" s="3"/>
    </row>
    <row r="295" spans="1:41" ht="12.75" customHeight="1">
      <c r="A295" s="34" t="s">
        <v>51</v>
      </c>
      <c r="K295" s="26">
        <v>1</v>
      </c>
      <c r="L295" s="38">
        <v>1</v>
      </c>
      <c r="M295" s="5"/>
      <c r="N295" s="5"/>
      <c r="P295" s="5"/>
      <c r="Q295" s="20">
        <v>2</v>
      </c>
      <c r="R295" s="3"/>
      <c r="S295" s="5"/>
      <c r="AA295" s="26"/>
      <c r="AN295" s="3"/>
      <c r="AO295" s="3"/>
    </row>
    <row r="296" spans="1:41" ht="12.75" customHeight="1">
      <c r="A296" s="34" t="s">
        <v>52</v>
      </c>
      <c r="K296" s="26">
        <v>1</v>
      </c>
      <c r="L296" s="38"/>
      <c r="M296" s="5"/>
      <c r="N296" s="5"/>
      <c r="P296" s="5"/>
      <c r="Q296" s="20">
        <v>1</v>
      </c>
      <c r="R296" s="3"/>
      <c r="S296" s="5"/>
      <c r="AA296" s="26"/>
      <c r="AN296" s="3"/>
      <c r="AO296" s="3"/>
    </row>
    <row r="297" spans="1:41" ht="12.75" customHeight="1">
      <c r="A297" s="34" t="s">
        <v>53</v>
      </c>
      <c r="K297" s="26">
        <v>1</v>
      </c>
      <c r="L297" s="38"/>
      <c r="M297" s="5"/>
      <c r="N297" s="5"/>
      <c r="P297" s="5"/>
      <c r="Q297" s="20">
        <v>1</v>
      </c>
      <c r="R297" s="3"/>
      <c r="S297" s="5"/>
      <c r="AA297" s="26"/>
      <c r="AN297" s="3"/>
      <c r="AO297" s="3"/>
    </row>
    <row r="298" spans="1:41" ht="12.75" customHeight="1">
      <c r="L298" s="26">
        <f>SUM(L289:L295)</f>
        <v>100</v>
      </c>
      <c r="M298" s="5">
        <f>SUM(L289:L292)/B283</f>
        <v>0.69599999999999995</v>
      </c>
      <c r="N298" s="5">
        <f>L298/B283</f>
        <v>0.8</v>
      </c>
      <c r="O298" s="5">
        <f>N298-M298</f>
        <v>0.10400000000000009</v>
      </c>
      <c r="P298" s="5"/>
      <c r="Q298" s="6"/>
      <c r="R298" s="6"/>
      <c r="S298" s="5"/>
      <c r="AA298" s="26"/>
      <c r="AN298" s="3"/>
      <c r="AO298" s="3"/>
    </row>
    <row r="299" spans="1:41" ht="12.75" customHeight="1">
      <c r="A299" s="52" t="s">
        <v>68</v>
      </c>
      <c r="M299" s="5"/>
      <c r="N299" s="5"/>
      <c r="P299" s="5"/>
      <c r="Q299" s="6"/>
      <c r="R299" s="6"/>
      <c r="S299" s="5"/>
      <c r="AA299" s="52"/>
      <c r="AB299" s="53"/>
      <c r="AC299" s="53"/>
      <c r="AD299" s="53"/>
      <c r="AE299" s="53"/>
      <c r="AF299" s="53"/>
      <c r="AG299" s="53"/>
      <c r="AH299" s="53"/>
      <c r="AI299" s="53"/>
      <c r="AJ299" s="53"/>
      <c r="AK299" s="53"/>
      <c r="AL299" s="53"/>
      <c r="AM299" s="53"/>
      <c r="AN299" s="3"/>
      <c r="AO299" s="3"/>
    </row>
    <row r="300" spans="1:41" ht="25.5" customHeight="1">
      <c r="B300" s="245" t="s">
        <v>1</v>
      </c>
      <c r="C300" s="240"/>
      <c r="D300" s="240"/>
      <c r="E300" s="240"/>
      <c r="F300" s="240"/>
      <c r="G300" s="240"/>
      <c r="H300" s="240"/>
      <c r="I300" s="240"/>
      <c r="J300" s="240"/>
      <c r="K300" s="1"/>
      <c r="M300" s="7" t="s">
        <v>2</v>
      </c>
      <c r="N300" s="7" t="s">
        <v>3</v>
      </c>
      <c r="O300" s="8" t="s">
        <v>4</v>
      </c>
      <c r="P300" s="7" t="s">
        <v>5</v>
      </c>
      <c r="Q300" s="9" t="s">
        <v>6</v>
      </c>
      <c r="R300" s="9" t="s">
        <v>7</v>
      </c>
      <c r="S300" s="10" t="s">
        <v>8</v>
      </c>
      <c r="AA300" s="26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</row>
    <row r="301" spans="1:41" ht="12.75" customHeight="1">
      <c r="A301" s="12" t="s">
        <v>9</v>
      </c>
      <c r="B301" s="13">
        <v>1</v>
      </c>
      <c r="C301" s="13">
        <v>2</v>
      </c>
      <c r="D301" s="13">
        <v>3</v>
      </c>
      <c r="E301" s="13">
        <v>4</v>
      </c>
      <c r="F301" s="13">
        <v>5</v>
      </c>
      <c r="G301" s="13">
        <v>6</v>
      </c>
      <c r="H301" s="13">
        <v>7</v>
      </c>
      <c r="I301" s="13">
        <v>8</v>
      </c>
      <c r="J301" s="13">
        <v>9</v>
      </c>
      <c r="K301" s="13">
        <v>10</v>
      </c>
      <c r="L301" s="14" t="s">
        <v>10</v>
      </c>
      <c r="M301" s="48"/>
      <c r="N301" s="15"/>
      <c r="O301" s="16"/>
      <c r="P301" s="17"/>
      <c r="Q301" s="6"/>
      <c r="R301" s="6"/>
      <c r="S301" s="5"/>
      <c r="AA301" s="4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3"/>
      <c r="AO301" s="3"/>
    </row>
    <row r="302" spans="1:41" ht="12.75" customHeight="1">
      <c r="A302" s="31" t="s">
        <v>19</v>
      </c>
      <c r="B302" s="13">
        <v>114</v>
      </c>
      <c r="C302" s="13"/>
      <c r="D302" s="13"/>
      <c r="E302" s="13"/>
      <c r="F302" s="13"/>
      <c r="G302" s="13"/>
      <c r="H302" s="13"/>
      <c r="I302" s="13"/>
      <c r="J302" s="13"/>
      <c r="K302" s="13"/>
      <c r="L302" s="38"/>
      <c r="M302" s="48"/>
      <c r="N302" s="15"/>
      <c r="O302" s="16"/>
      <c r="P302" s="17"/>
      <c r="Q302" s="20">
        <f>B302</f>
        <v>114</v>
      </c>
      <c r="R302" s="6"/>
      <c r="S302" s="5"/>
      <c r="AA302" s="34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"/>
      <c r="AO302" s="3"/>
    </row>
    <row r="303" spans="1:41" ht="12.75" customHeight="1">
      <c r="A303" s="31" t="s">
        <v>20</v>
      </c>
      <c r="C303" s="26">
        <v>92</v>
      </c>
      <c r="L303" s="38"/>
      <c r="M303" s="5"/>
      <c r="N303" s="5"/>
      <c r="P303" s="5">
        <f>C303/B302</f>
        <v>0.80701754385964908</v>
      </c>
      <c r="Q303" s="20">
        <v>99</v>
      </c>
      <c r="R303" s="3">
        <f t="shared" ref="R303:R311" si="64">Q303/Q302</f>
        <v>0.86842105263157898</v>
      </c>
      <c r="S303" s="5">
        <f t="shared" ref="S303:S311" si="65">100%-R303</f>
        <v>0.13157894736842102</v>
      </c>
      <c r="AA303" s="26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</row>
    <row r="304" spans="1:41" ht="12.75" customHeight="1">
      <c r="A304" s="34" t="s">
        <v>21</v>
      </c>
      <c r="D304" s="26">
        <v>89</v>
      </c>
      <c r="L304" s="38"/>
      <c r="M304" s="5"/>
      <c r="N304" s="5"/>
      <c r="P304" s="5">
        <f>D304/C303</f>
        <v>0.96739130434782605</v>
      </c>
      <c r="Q304" s="20">
        <v>92</v>
      </c>
      <c r="R304" s="3">
        <f t="shared" si="64"/>
        <v>0.92929292929292928</v>
      </c>
      <c r="S304" s="5">
        <f t="shared" si="65"/>
        <v>7.0707070707070718E-2</v>
      </c>
      <c r="AA304" s="26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</row>
    <row r="305" spans="1:41" ht="12.75" customHeight="1">
      <c r="A305" s="34" t="s">
        <v>22</v>
      </c>
      <c r="E305" s="26">
        <v>81</v>
      </c>
      <c r="L305" s="38"/>
      <c r="M305" s="5"/>
      <c r="N305" s="5"/>
      <c r="P305" s="5">
        <f>E305/D304</f>
        <v>0.9101123595505618</v>
      </c>
      <c r="Q305" s="20">
        <v>89</v>
      </c>
      <c r="R305" s="3">
        <f t="shared" si="64"/>
        <v>0.96739130434782605</v>
      </c>
      <c r="S305" s="5">
        <f t="shared" si="65"/>
        <v>3.2608695652173947E-2</v>
      </c>
      <c r="AA305" s="26"/>
      <c r="AN305" s="3"/>
      <c r="AO305" s="3"/>
    </row>
    <row r="306" spans="1:41" ht="12.75" customHeight="1">
      <c r="A306" s="34" t="s">
        <v>40</v>
      </c>
      <c r="F306" s="26">
        <v>75</v>
      </c>
      <c r="L306" s="38"/>
      <c r="M306" s="5"/>
      <c r="N306" s="5"/>
      <c r="P306" s="5">
        <f>F306/E305</f>
        <v>0.92592592592592593</v>
      </c>
      <c r="Q306" s="20">
        <v>83</v>
      </c>
      <c r="R306" s="3">
        <f t="shared" si="64"/>
        <v>0.93258426966292129</v>
      </c>
      <c r="S306" s="5">
        <f t="shared" si="65"/>
        <v>6.7415730337078705E-2</v>
      </c>
      <c r="AA306" s="26"/>
      <c r="AN306" s="3"/>
      <c r="AO306" s="3"/>
    </row>
    <row r="307" spans="1:41" ht="12.75" customHeight="1">
      <c r="A307" s="34" t="s">
        <v>41</v>
      </c>
      <c r="G307" s="26">
        <v>68</v>
      </c>
      <c r="L307" s="38"/>
      <c r="M307" s="5"/>
      <c r="N307" s="5"/>
      <c r="P307" s="5">
        <f>G307/F306</f>
        <v>0.90666666666666662</v>
      </c>
      <c r="Q307" s="20">
        <v>86</v>
      </c>
      <c r="R307" s="3">
        <f t="shared" si="64"/>
        <v>1.036144578313253</v>
      </c>
      <c r="S307" s="5">
        <f t="shared" si="65"/>
        <v>-3.6144578313253017E-2</v>
      </c>
      <c r="AA307" s="26"/>
      <c r="AN307" s="3"/>
      <c r="AO307" s="3"/>
    </row>
    <row r="308" spans="1:41" ht="12.75" customHeight="1">
      <c r="A308" s="34" t="s">
        <v>42</v>
      </c>
      <c r="H308" s="26">
        <v>59</v>
      </c>
      <c r="L308" s="38"/>
      <c r="M308" s="5"/>
      <c r="N308" s="5"/>
      <c r="P308" s="5">
        <f>H308/G307</f>
        <v>0.86764705882352944</v>
      </c>
      <c r="Q308" s="20">
        <v>82</v>
      </c>
      <c r="R308" s="3">
        <f t="shared" si="64"/>
        <v>0.95348837209302328</v>
      </c>
      <c r="S308" s="5">
        <f t="shared" si="65"/>
        <v>4.6511627906976716E-2</v>
      </c>
      <c r="AA308" s="26"/>
      <c r="AN308" s="3"/>
      <c r="AO308" s="3"/>
    </row>
    <row r="309" spans="1:41" ht="12.75" customHeight="1">
      <c r="A309" s="34" t="s">
        <v>43</v>
      </c>
      <c r="I309" s="26">
        <v>59</v>
      </c>
      <c r="L309" s="38"/>
      <c r="M309" s="5"/>
      <c r="N309" s="5"/>
      <c r="P309" s="5">
        <f>I309/H308</f>
        <v>1</v>
      </c>
      <c r="Q309" s="20">
        <v>82</v>
      </c>
      <c r="R309" s="3">
        <f t="shared" si="64"/>
        <v>1</v>
      </c>
      <c r="S309" s="5">
        <f t="shared" si="65"/>
        <v>0</v>
      </c>
      <c r="AA309" s="26"/>
      <c r="AN309" s="3"/>
      <c r="AO309" s="3"/>
    </row>
    <row r="310" spans="1:41" ht="12.75" customHeight="1">
      <c r="A310" s="34" t="s">
        <v>48</v>
      </c>
      <c r="J310" s="26">
        <v>57</v>
      </c>
      <c r="L310" s="38">
        <v>1</v>
      </c>
      <c r="M310" s="5"/>
      <c r="N310" s="5"/>
      <c r="P310" s="5">
        <f>J310/I309</f>
        <v>0.96610169491525422</v>
      </c>
      <c r="Q310" s="20">
        <v>72</v>
      </c>
      <c r="R310" s="3">
        <f t="shared" si="64"/>
        <v>0.87804878048780488</v>
      </c>
      <c r="S310" s="5">
        <f t="shared" si="65"/>
        <v>0.12195121951219512</v>
      </c>
      <c r="AA310" s="26"/>
      <c r="AN310" s="3"/>
      <c r="AO310" s="3"/>
    </row>
    <row r="311" spans="1:41" ht="12.75" customHeight="1">
      <c r="A311" s="34" t="s">
        <v>49</v>
      </c>
      <c r="K311" s="26">
        <v>57</v>
      </c>
      <c r="L311" s="38">
        <v>53</v>
      </c>
      <c r="M311" s="5"/>
      <c r="N311" s="5"/>
      <c r="P311" s="5">
        <f>K311/J310</f>
        <v>1</v>
      </c>
      <c r="Q311" s="20">
        <v>70</v>
      </c>
      <c r="R311" s="3">
        <f t="shared" si="64"/>
        <v>0.97222222222222221</v>
      </c>
      <c r="S311" s="5">
        <f t="shared" si="65"/>
        <v>2.777777777777779E-2</v>
      </c>
      <c r="AA311" s="26"/>
      <c r="AN311" s="3"/>
      <c r="AO311" s="3"/>
    </row>
    <row r="312" spans="1:41" ht="12.75" customHeight="1">
      <c r="A312" s="34" t="s">
        <v>50</v>
      </c>
      <c r="K312" s="26">
        <v>6</v>
      </c>
      <c r="L312" s="38">
        <v>5</v>
      </c>
      <c r="M312" s="5"/>
      <c r="N312" s="5"/>
      <c r="P312" s="5"/>
      <c r="Q312" s="20">
        <v>16</v>
      </c>
      <c r="R312" s="3"/>
      <c r="S312" s="5"/>
      <c r="AA312" s="26"/>
      <c r="AN312" s="3"/>
      <c r="AO312" s="3"/>
    </row>
    <row r="313" spans="1:41" ht="12.75" customHeight="1">
      <c r="A313" s="34" t="s">
        <v>51</v>
      </c>
      <c r="K313" s="26">
        <v>10</v>
      </c>
      <c r="L313" s="38">
        <v>9</v>
      </c>
      <c r="M313" s="5"/>
      <c r="N313" s="5"/>
      <c r="P313" s="5"/>
      <c r="Q313" s="20">
        <v>11</v>
      </c>
      <c r="R313" s="3"/>
      <c r="S313" s="5"/>
      <c r="AA313" s="26"/>
      <c r="AN313" s="3"/>
      <c r="AO313" s="3"/>
    </row>
    <row r="314" spans="1:41" ht="12.75" customHeight="1">
      <c r="A314" s="34" t="s">
        <v>52</v>
      </c>
      <c r="K314" s="26">
        <v>1</v>
      </c>
      <c r="L314" s="38">
        <v>1</v>
      </c>
      <c r="M314" s="5"/>
      <c r="N314" s="5"/>
      <c r="P314" s="5"/>
      <c r="Q314" s="20">
        <v>1</v>
      </c>
      <c r="R314" s="3"/>
      <c r="S314" s="5"/>
      <c r="AA314" s="26"/>
      <c r="AN314" s="3"/>
      <c r="AO314" s="3"/>
    </row>
    <row r="315" spans="1:41" ht="12.75" customHeight="1">
      <c r="A315" s="34" t="s">
        <v>53</v>
      </c>
      <c r="K315" s="26">
        <v>1</v>
      </c>
      <c r="L315" s="38"/>
      <c r="M315" s="5"/>
      <c r="N315" s="5"/>
      <c r="P315" s="5"/>
      <c r="Q315" s="20">
        <v>1</v>
      </c>
      <c r="R315" s="3"/>
      <c r="S315" s="5"/>
      <c r="AA315" s="26"/>
      <c r="AN315" s="3"/>
      <c r="AO315" s="3"/>
    </row>
    <row r="316" spans="1:41" ht="12.75" customHeight="1">
      <c r="A316" s="34" t="s">
        <v>64</v>
      </c>
      <c r="K316" s="26">
        <v>2</v>
      </c>
      <c r="L316" s="38"/>
      <c r="M316" s="5"/>
      <c r="N316" s="5"/>
      <c r="P316" s="5"/>
      <c r="Q316" s="20">
        <v>2</v>
      </c>
      <c r="R316" s="3"/>
      <c r="S316" s="5"/>
      <c r="AA316" s="26"/>
      <c r="AN316" s="3"/>
      <c r="AO316" s="3"/>
    </row>
    <row r="317" spans="1:41" ht="12.75" customHeight="1">
      <c r="L317" s="26">
        <f>SUM(L310:L314)</f>
        <v>69</v>
      </c>
      <c r="M317" s="5">
        <f>SUM(L310:L311)/B302</f>
        <v>0.47368421052631576</v>
      </c>
      <c r="N317" s="5">
        <f>L317/B302</f>
        <v>0.60526315789473684</v>
      </c>
      <c r="O317" s="5">
        <f>N317-M317</f>
        <v>0.13157894736842107</v>
      </c>
      <c r="P317" s="5"/>
      <c r="Q317" s="6"/>
      <c r="R317" s="6"/>
      <c r="S317" s="5"/>
      <c r="AA317" s="26"/>
      <c r="AN317" s="3"/>
      <c r="AO317" s="3"/>
    </row>
    <row r="318" spans="1:41" ht="12.75" customHeight="1">
      <c r="A318" s="52" t="s">
        <v>69</v>
      </c>
      <c r="M318" s="5"/>
      <c r="N318" s="5"/>
      <c r="P318" s="5"/>
      <c r="Q318" s="6"/>
      <c r="R318" s="6"/>
      <c r="S318" s="5"/>
      <c r="AA318" s="26"/>
      <c r="AN318" s="3"/>
      <c r="AO318" s="3"/>
    </row>
    <row r="319" spans="1:41" ht="25.5" customHeight="1">
      <c r="B319" s="245" t="s">
        <v>1</v>
      </c>
      <c r="C319" s="240"/>
      <c r="D319" s="240"/>
      <c r="E319" s="240"/>
      <c r="F319" s="240"/>
      <c r="G319" s="240"/>
      <c r="H319" s="240"/>
      <c r="I319" s="240"/>
      <c r="J319" s="240"/>
      <c r="K319" s="1"/>
      <c r="M319" s="7" t="s">
        <v>2</v>
      </c>
      <c r="N319" s="7" t="s">
        <v>3</v>
      </c>
      <c r="O319" s="8" t="s">
        <v>4</v>
      </c>
      <c r="P319" s="7" t="s">
        <v>5</v>
      </c>
      <c r="Q319" s="9" t="s">
        <v>6</v>
      </c>
      <c r="R319" s="9" t="s">
        <v>7</v>
      </c>
      <c r="S319" s="10" t="s">
        <v>8</v>
      </c>
      <c r="AA319" s="26"/>
      <c r="AN319" s="3"/>
      <c r="AO319" s="3"/>
    </row>
    <row r="320" spans="1:41" ht="12.75" customHeight="1">
      <c r="A320" s="12" t="s">
        <v>9</v>
      </c>
      <c r="B320" s="13">
        <v>1</v>
      </c>
      <c r="C320" s="13">
        <v>2</v>
      </c>
      <c r="D320" s="13">
        <v>3</v>
      </c>
      <c r="E320" s="13">
        <v>4</v>
      </c>
      <c r="F320" s="13">
        <v>5</v>
      </c>
      <c r="G320" s="13">
        <v>6</v>
      </c>
      <c r="H320" s="13">
        <v>7</v>
      </c>
      <c r="I320" s="13">
        <v>8</v>
      </c>
      <c r="J320" s="13">
        <v>9</v>
      </c>
      <c r="K320" s="13">
        <v>10</v>
      </c>
      <c r="L320" s="14" t="s">
        <v>10</v>
      </c>
      <c r="M320" s="48"/>
      <c r="N320" s="15"/>
      <c r="O320" s="16"/>
      <c r="P320" s="17"/>
      <c r="Q320" s="6"/>
      <c r="R320" s="6"/>
      <c r="S320" s="5"/>
      <c r="AA320" s="26"/>
      <c r="AN320" s="3"/>
      <c r="AO320" s="3"/>
    </row>
    <row r="321" spans="1:41" ht="12.75" customHeight="1">
      <c r="A321" s="31" t="s">
        <v>20</v>
      </c>
      <c r="B321" s="26">
        <v>103</v>
      </c>
      <c r="L321" s="38"/>
      <c r="M321" s="5"/>
      <c r="N321" s="5"/>
      <c r="P321" s="5"/>
      <c r="Q321" s="20">
        <f>B321</f>
        <v>103</v>
      </c>
      <c r="R321" s="3"/>
      <c r="S321" s="5"/>
      <c r="AA321" s="26"/>
      <c r="AN321" s="3"/>
      <c r="AO321" s="3"/>
    </row>
    <row r="322" spans="1:41" ht="12.75" customHeight="1">
      <c r="A322" s="34" t="s">
        <v>21</v>
      </c>
      <c r="C322" s="26">
        <v>97</v>
      </c>
      <c r="L322" s="38"/>
      <c r="M322" s="5"/>
      <c r="N322" s="5"/>
      <c r="P322" s="5">
        <f>C322/B321</f>
        <v>0.94174757281553401</v>
      </c>
      <c r="Q322" s="20">
        <v>96</v>
      </c>
      <c r="R322" s="3">
        <f t="shared" ref="R322:R330" si="66">Q322/Q321</f>
        <v>0.93203883495145634</v>
      </c>
      <c r="S322" s="5">
        <f t="shared" ref="S322:S330" si="67">100%-R322</f>
        <v>6.7961165048543659E-2</v>
      </c>
      <c r="AA322" s="26"/>
      <c r="AN322" s="3"/>
      <c r="AO322" s="3"/>
    </row>
    <row r="323" spans="1:41" ht="12.75" customHeight="1">
      <c r="A323" s="34" t="s">
        <v>22</v>
      </c>
      <c r="D323" s="26">
        <v>95</v>
      </c>
      <c r="L323" s="38"/>
      <c r="M323" s="5"/>
      <c r="N323" s="5"/>
      <c r="P323" s="5">
        <f>D323/C322</f>
        <v>0.97938144329896903</v>
      </c>
      <c r="Q323" s="20">
        <v>96</v>
      </c>
      <c r="R323" s="3">
        <f t="shared" si="66"/>
        <v>1</v>
      </c>
      <c r="S323" s="5">
        <f t="shared" si="67"/>
        <v>0</v>
      </c>
      <c r="AN323" s="3"/>
      <c r="AO323" s="3"/>
    </row>
    <row r="324" spans="1:41" ht="12.75" customHeight="1">
      <c r="A324" s="34" t="s">
        <v>40</v>
      </c>
      <c r="E324" s="26">
        <v>91</v>
      </c>
      <c r="L324" s="38"/>
      <c r="M324" s="5"/>
      <c r="N324" s="5"/>
      <c r="P324" s="5">
        <f>E324/D323</f>
        <v>0.95789473684210524</v>
      </c>
      <c r="Q324" s="20">
        <v>95</v>
      </c>
      <c r="R324" s="3">
        <f t="shared" si="66"/>
        <v>0.98958333333333337</v>
      </c>
      <c r="S324" s="5">
        <f t="shared" si="67"/>
        <v>1.041666666666663E-2</v>
      </c>
      <c r="AN324" s="3"/>
      <c r="AO324" s="3"/>
    </row>
    <row r="325" spans="1:41" ht="12.75" customHeight="1">
      <c r="A325" s="34" t="s">
        <v>41</v>
      </c>
      <c r="F325" s="26">
        <v>87</v>
      </c>
      <c r="L325" s="38"/>
      <c r="M325" s="5"/>
      <c r="N325" s="5"/>
      <c r="P325" s="5">
        <f>F325/E324</f>
        <v>0.95604395604395609</v>
      </c>
      <c r="Q325" s="20">
        <v>96</v>
      </c>
      <c r="R325" s="3">
        <f t="shared" si="66"/>
        <v>1.0105263157894737</v>
      </c>
      <c r="S325" s="5">
        <f t="shared" si="67"/>
        <v>-1.0526315789473717E-2</v>
      </c>
      <c r="AN325" s="3"/>
      <c r="AO325" s="3"/>
    </row>
    <row r="326" spans="1:41" ht="12.75" customHeight="1">
      <c r="A326" s="34" t="s">
        <v>42</v>
      </c>
      <c r="G326" s="26">
        <v>87</v>
      </c>
      <c r="L326" s="38"/>
      <c r="M326" s="5"/>
      <c r="N326" s="5"/>
      <c r="P326" s="5">
        <f>G326/F325</f>
        <v>1</v>
      </c>
      <c r="Q326" s="20">
        <v>96</v>
      </c>
      <c r="R326" s="3">
        <f t="shared" si="66"/>
        <v>1</v>
      </c>
      <c r="S326" s="5">
        <f t="shared" si="67"/>
        <v>0</v>
      </c>
      <c r="AN326" s="3"/>
      <c r="AO326" s="3"/>
    </row>
    <row r="327" spans="1:41" ht="12.75" customHeight="1">
      <c r="A327" s="34" t="s">
        <v>43</v>
      </c>
      <c r="H327" s="26">
        <v>83</v>
      </c>
      <c r="L327" s="38"/>
      <c r="M327" s="5"/>
      <c r="N327" s="5"/>
      <c r="P327" s="5">
        <f>H327/G326</f>
        <v>0.95402298850574707</v>
      </c>
      <c r="Q327" s="20">
        <v>93</v>
      </c>
      <c r="R327" s="3">
        <f t="shared" si="66"/>
        <v>0.96875</v>
      </c>
      <c r="S327" s="5">
        <f t="shared" si="67"/>
        <v>3.125E-2</v>
      </c>
      <c r="AN327" s="3"/>
      <c r="AO327" s="3"/>
    </row>
    <row r="328" spans="1:41" ht="12.75" customHeight="1">
      <c r="A328" s="34" t="s">
        <v>48</v>
      </c>
      <c r="I328" s="26">
        <v>83</v>
      </c>
      <c r="L328" s="38"/>
      <c r="M328" s="5"/>
      <c r="N328" s="5"/>
      <c r="P328" s="5">
        <f>I328/H327</f>
        <v>1</v>
      </c>
      <c r="Q328" s="20">
        <v>93</v>
      </c>
      <c r="R328" s="3">
        <f t="shared" si="66"/>
        <v>1</v>
      </c>
      <c r="S328" s="5">
        <f t="shared" si="67"/>
        <v>0</v>
      </c>
      <c r="AN328" s="3"/>
      <c r="AO328" s="3"/>
    </row>
    <row r="329" spans="1:41" ht="12.75" customHeight="1">
      <c r="A329" s="34" t="s">
        <v>49</v>
      </c>
      <c r="J329" s="26">
        <v>83</v>
      </c>
      <c r="L329" s="38"/>
      <c r="M329" s="5"/>
      <c r="N329" s="5"/>
      <c r="P329" s="5">
        <f>J329/I328</f>
        <v>1</v>
      </c>
      <c r="Q329" s="20">
        <v>90</v>
      </c>
      <c r="R329" s="3">
        <f t="shared" si="66"/>
        <v>0.967741935483871</v>
      </c>
      <c r="S329" s="5">
        <f t="shared" si="67"/>
        <v>3.2258064516129004E-2</v>
      </c>
      <c r="AN329" s="3"/>
      <c r="AO329" s="3"/>
    </row>
    <row r="330" spans="1:41" ht="12.75" customHeight="1">
      <c r="A330" s="34" t="s">
        <v>50</v>
      </c>
      <c r="K330" s="26">
        <v>83</v>
      </c>
      <c r="L330" s="38">
        <v>79</v>
      </c>
      <c r="M330" s="5"/>
      <c r="N330" s="5"/>
      <c r="P330" s="5">
        <f>K330/J329</f>
        <v>1</v>
      </c>
      <c r="Q330" s="20">
        <v>90</v>
      </c>
      <c r="R330" s="3">
        <f t="shared" si="66"/>
        <v>1</v>
      </c>
      <c r="S330" s="5">
        <f t="shared" si="67"/>
        <v>0</v>
      </c>
      <c r="AN330" s="3"/>
      <c r="AO330" s="3"/>
    </row>
    <row r="331" spans="1:41" ht="12.75" customHeight="1">
      <c r="A331" s="34" t="s">
        <v>51</v>
      </c>
      <c r="K331" s="26">
        <v>8</v>
      </c>
      <c r="L331" s="38">
        <v>6</v>
      </c>
      <c r="M331" s="5"/>
      <c r="N331" s="5"/>
      <c r="P331" s="5"/>
      <c r="Q331" s="20">
        <v>10</v>
      </c>
      <c r="R331" s="3"/>
      <c r="S331" s="5"/>
      <c r="AN331" s="3"/>
      <c r="AO331" s="3"/>
    </row>
    <row r="332" spans="1:41" ht="12.75" customHeight="1">
      <c r="A332" s="34" t="s">
        <v>52</v>
      </c>
      <c r="K332" s="26">
        <v>3</v>
      </c>
      <c r="L332" s="38">
        <v>4</v>
      </c>
      <c r="M332" s="5"/>
      <c r="N332" s="5"/>
      <c r="P332" s="5"/>
      <c r="Q332" s="20">
        <v>4</v>
      </c>
      <c r="R332" s="3"/>
      <c r="S332" s="5"/>
      <c r="AN332" s="3"/>
      <c r="AO332" s="3"/>
    </row>
    <row r="333" spans="1:41" ht="12.75" customHeight="1">
      <c r="A333" s="34" t="s">
        <v>53</v>
      </c>
      <c r="L333" s="38"/>
      <c r="M333" s="5"/>
      <c r="N333" s="5"/>
      <c r="P333" s="5"/>
      <c r="Q333" s="20"/>
      <c r="R333" s="3"/>
      <c r="S333" s="5"/>
      <c r="AN333" s="3"/>
      <c r="AO333" s="3"/>
    </row>
    <row r="334" spans="1:41" ht="12.75" customHeight="1">
      <c r="A334" s="34" t="s">
        <v>64</v>
      </c>
      <c r="L334" s="38"/>
      <c r="M334" s="5"/>
      <c r="N334" s="5"/>
      <c r="P334" s="5"/>
      <c r="Q334" s="20"/>
      <c r="R334" s="3"/>
      <c r="S334" s="5"/>
      <c r="AN334" s="3"/>
      <c r="AO334" s="3"/>
    </row>
    <row r="335" spans="1:41" ht="12.75" customHeight="1">
      <c r="L335" s="26">
        <f>SUM(L330:L332)</f>
        <v>89</v>
      </c>
      <c r="M335" s="5">
        <f>L330/B321</f>
        <v>0.76699029126213591</v>
      </c>
      <c r="N335" s="5">
        <f>L335/B321</f>
        <v>0.86407766990291257</v>
      </c>
      <c r="O335" s="5">
        <f>N335-M335</f>
        <v>9.7087378640776656E-2</v>
      </c>
      <c r="P335" s="5"/>
      <c r="Q335" s="6"/>
      <c r="R335" s="6"/>
      <c r="S335" s="5"/>
      <c r="AN335" s="3"/>
      <c r="AO335" s="3"/>
    </row>
    <row r="336" spans="1:41" ht="12.75" customHeight="1">
      <c r="A336" s="52" t="s">
        <v>70</v>
      </c>
      <c r="L336" s="5"/>
      <c r="M336" s="5"/>
      <c r="O336" s="5"/>
      <c r="S336" s="5"/>
      <c r="AN336" s="3"/>
      <c r="AO336" s="3"/>
    </row>
    <row r="337" spans="1:41" ht="25.5" customHeight="1">
      <c r="B337" s="243" t="s">
        <v>1</v>
      </c>
      <c r="C337" s="244"/>
      <c r="D337" s="244"/>
      <c r="E337" s="244"/>
      <c r="F337" s="244"/>
      <c r="G337" s="244"/>
      <c r="H337" s="244"/>
      <c r="I337" s="244"/>
      <c r="J337" s="244"/>
      <c r="M337" s="10" t="s">
        <v>2</v>
      </c>
      <c r="N337" s="10" t="s">
        <v>3</v>
      </c>
      <c r="O337" s="70" t="s">
        <v>4</v>
      </c>
      <c r="P337" s="10" t="s">
        <v>5</v>
      </c>
      <c r="Q337" s="9" t="s">
        <v>6</v>
      </c>
      <c r="R337" s="9" t="s">
        <v>7</v>
      </c>
      <c r="S337" s="10" t="s">
        <v>8</v>
      </c>
      <c r="T337" s="5"/>
      <c r="AN337" s="3"/>
      <c r="AO337" s="3"/>
    </row>
    <row r="338" spans="1:41" ht="12.75" customHeight="1">
      <c r="A338" s="71" t="s">
        <v>9</v>
      </c>
      <c r="B338" s="72">
        <v>1</v>
      </c>
      <c r="C338" s="72">
        <v>2</v>
      </c>
      <c r="D338" s="72">
        <v>3</v>
      </c>
      <c r="E338" s="72">
        <v>4</v>
      </c>
      <c r="F338" s="72">
        <v>5</v>
      </c>
      <c r="G338" s="72">
        <v>6</v>
      </c>
      <c r="H338" s="72">
        <v>7</v>
      </c>
      <c r="I338" s="72">
        <v>8</v>
      </c>
      <c r="J338" s="72">
        <v>9</v>
      </c>
      <c r="L338" s="73" t="s">
        <v>10</v>
      </c>
      <c r="M338" s="5"/>
      <c r="N338" s="5"/>
      <c r="P338" s="5"/>
      <c r="Q338" s="6"/>
      <c r="R338" s="6"/>
      <c r="S338" s="5"/>
      <c r="T338" s="5"/>
      <c r="AN338" s="3"/>
      <c r="AO338" s="3"/>
    </row>
    <row r="339" spans="1:41" ht="12.75" customHeight="1">
      <c r="A339" s="34" t="s">
        <v>21</v>
      </c>
      <c r="B339" s="26">
        <v>102</v>
      </c>
      <c r="L339" s="38"/>
      <c r="M339" s="5"/>
      <c r="N339" s="5"/>
      <c r="P339" s="5"/>
      <c r="Q339" s="20">
        <f>B339</f>
        <v>102</v>
      </c>
      <c r="R339" s="6"/>
      <c r="S339" s="5"/>
      <c r="T339" s="5"/>
      <c r="AN339" s="3"/>
      <c r="AO339" s="3"/>
    </row>
    <row r="340" spans="1:41" ht="12.75" customHeight="1">
      <c r="A340" s="34" t="s">
        <v>22</v>
      </c>
      <c r="C340" s="26">
        <v>102</v>
      </c>
      <c r="L340" s="38"/>
      <c r="M340" s="5"/>
      <c r="N340" s="5"/>
      <c r="P340" s="5">
        <f>C340/B339</f>
        <v>1</v>
      </c>
      <c r="Q340" s="20">
        <v>103</v>
      </c>
      <c r="R340" s="3">
        <f t="shared" ref="R340:R348" si="68">Q340/Q339</f>
        <v>1.0098039215686274</v>
      </c>
      <c r="S340" s="5">
        <f t="shared" ref="S340:S348" si="69">100%-R340</f>
        <v>-9.8039215686274161E-3</v>
      </c>
      <c r="T340" s="5"/>
      <c r="AN340" s="3"/>
      <c r="AO340" s="3"/>
    </row>
    <row r="341" spans="1:41" ht="12.75" customHeight="1">
      <c r="A341" s="34" t="s">
        <v>40</v>
      </c>
      <c r="D341" s="26">
        <v>86</v>
      </c>
      <c r="L341" s="38"/>
      <c r="M341" s="5"/>
      <c r="N341" s="5"/>
      <c r="P341" s="5">
        <f>D341/C340</f>
        <v>0.84313725490196079</v>
      </c>
      <c r="Q341" s="20">
        <v>98</v>
      </c>
      <c r="R341" s="3">
        <f t="shared" si="68"/>
        <v>0.95145631067961167</v>
      </c>
      <c r="S341" s="5">
        <f t="shared" si="69"/>
        <v>4.8543689320388328E-2</v>
      </c>
      <c r="T341" s="5"/>
      <c r="AN341" s="3"/>
      <c r="AO341" s="3"/>
    </row>
    <row r="342" spans="1:41" ht="12.75" customHeight="1">
      <c r="A342" s="34" t="s">
        <v>41</v>
      </c>
      <c r="E342" s="26">
        <v>72</v>
      </c>
      <c r="L342" s="38"/>
      <c r="M342" s="5"/>
      <c r="N342" s="5"/>
      <c r="P342" s="5">
        <f>E342/D341</f>
        <v>0.83720930232558144</v>
      </c>
      <c r="Q342" s="20">
        <v>100</v>
      </c>
      <c r="R342" s="3">
        <f t="shared" si="68"/>
        <v>1.0204081632653061</v>
      </c>
      <c r="S342" s="5">
        <f t="shared" si="69"/>
        <v>-2.0408163265306145E-2</v>
      </c>
      <c r="T342" s="5"/>
      <c r="AN342" s="3"/>
      <c r="AO342" s="3"/>
    </row>
    <row r="343" spans="1:41" ht="12.75" customHeight="1">
      <c r="A343" s="34" t="s">
        <v>42</v>
      </c>
      <c r="F343" s="26">
        <v>52</v>
      </c>
      <c r="L343" s="38"/>
      <c r="M343" s="5"/>
      <c r="N343" s="5"/>
      <c r="O343" s="5"/>
      <c r="P343" s="5">
        <f>F343/E342</f>
        <v>0.72222222222222221</v>
      </c>
      <c r="Q343" s="74">
        <v>88</v>
      </c>
      <c r="R343" s="3">
        <f t="shared" si="68"/>
        <v>0.88</v>
      </c>
      <c r="S343" s="5">
        <f t="shared" si="69"/>
        <v>0.12</v>
      </c>
      <c r="T343" s="5"/>
      <c r="AN343" s="3"/>
      <c r="AO343" s="3"/>
    </row>
    <row r="344" spans="1:41" ht="12.75" customHeight="1">
      <c r="A344" s="34" t="s">
        <v>43</v>
      </c>
      <c r="G344" s="26">
        <v>49</v>
      </c>
      <c r="L344" s="38"/>
      <c r="M344" s="5"/>
      <c r="N344" s="5"/>
      <c r="O344" s="5"/>
      <c r="P344" s="5">
        <f>G344/F343</f>
        <v>0.94230769230769229</v>
      </c>
      <c r="Q344" s="74">
        <v>82</v>
      </c>
      <c r="R344" s="3">
        <f t="shared" si="68"/>
        <v>0.93181818181818177</v>
      </c>
      <c r="S344" s="5">
        <f t="shared" si="69"/>
        <v>6.8181818181818232E-2</v>
      </c>
      <c r="T344" s="5"/>
      <c r="AN344" s="3"/>
      <c r="AO344" s="3"/>
    </row>
    <row r="345" spans="1:41" ht="12.75" customHeight="1">
      <c r="A345" s="34" t="s">
        <v>48</v>
      </c>
      <c r="H345" s="26">
        <v>45</v>
      </c>
      <c r="L345" s="38"/>
      <c r="M345" s="5"/>
      <c r="N345" s="5"/>
      <c r="O345" s="5"/>
      <c r="P345" s="5">
        <f>H345/G344</f>
        <v>0.91836734693877553</v>
      </c>
      <c r="Q345" s="74">
        <v>83</v>
      </c>
      <c r="R345" s="3">
        <f t="shared" si="68"/>
        <v>1.0121951219512195</v>
      </c>
      <c r="S345" s="5">
        <f t="shared" si="69"/>
        <v>-1.2195121951219523E-2</v>
      </c>
      <c r="T345" s="5"/>
      <c r="AN345" s="3"/>
      <c r="AO345" s="3"/>
    </row>
    <row r="346" spans="1:41" ht="12.75" customHeight="1">
      <c r="A346" s="34" t="s">
        <v>49</v>
      </c>
      <c r="I346" s="26">
        <v>44</v>
      </c>
      <c r="L346" s="38"/>
      <c r="M346" s="5"/>
      <c r="N346" s="5"/>
      <c r="O346" s="5"/>
      <c r="P346" s="5">
        <f>I346/H345</f>
        <v>0.97777777777777775</v>
      </c>
      <c r="Q346" s="74">
        <v>78</v>
      </c>
      <c r="R346" s="3">
        <f t="shared" si="68"/>
        <v>0.93975903614457834</v>
      </c>
      <c r="S346" s="5">
        <f t="shared" si="69"/>
        <v>6.0240963855421659E-2</v>
      </c>
      <c r="T346" s="5"/>
      <c r="AN346" s="3"/>
      <c r="AO346" s="3"/>
    </row>
    <row r="347" spans="1:41" ht="12.75" customHeight="1">
      <c r="A347" s="34" t="s">
        <v>50</v>
      </c>
      <c r="J347" s="26">
        <v>43</v>
      </c>
      <c r="L347" s="38"/>
      <c r="M347" s="5"/>
      <c r="N347" s="5"/>
      <c r="O347" s="5"/>
      <c r="P347" s="5">
        <f>J347/I346</f>
        <v>0.97727272727272729</v>
      </c>
      <c r="Q347" s="74">
        <v>75</v>
      </c>
      <c r="R347" s="3">
        <f t="shared" si="68"/>
        <v>0.96153846153846156</v>
      </c>
      <c r="S347" s="5">
        <f t="shared" si="69"/>
        <v>3.8461538461538436E-2</v>
      </c>
      <c r="T347" s="5"/>
      <c r="AN347" s="3"/>
      <c r="AO347" s="3"/>
    </row>
    <row r="348" spans="1:41" ht="12.75" customHeight="1">
      <c r="A348" s="34" t="s">
        <v>51</v>
      </c>
      <c r="K348" s="26">
        <v>43</v>
      </c>
      <c r="L348" s="38">
        <v>37</v>
      </c>
      <c r="M348" s="5"/>
      <c r="N348" s="5"/>
      <c r="O348" s="5"/>
      <c r="P348" s="5">
        <f>K348/J347</f>
        <v>1</v>
      </c>
      <c r="Q348" s="74">
        <v>76</v>
      </c>
      <c r="R348" s="3">
        <f t="shared" si="68"/>
        <v>1.0133333333333334</v>
      </c>
      <c r="S348" s="5">
        <f t="shared" si="69"/>
        <v>-1.3333333333333419E-2</v>
      </c>
      <c r="T348" s="5"/>
      <c r="AN348" s="3"/>
      <c r="AO348" s="3"/>
    </row>
    <row r="349" spans="1:41" ht="12.75" customHeight="1">
      <c r="A349" s="34" t="s">
        <v>52</v>
      </c>
      <c r="K349" s="26">
        <v>18</v>
      </c>
      <c r="L349" s="38">
        <v>18</v>
      </c>
      <c r="M349" s="5"/>
      <c r="N349" s="5"/>
      <c r="O349" s="5"/>
      <c r="P349" s="5"/>
      <c r="Q349" s="74">
        <v>32</v>
      </c>
      <c r="R349" s="3"/>
      <c r="S349" s="5"/>
      <c r="T349" s="5"/>
      <c r="AN349" s="3"/>
      <c r="AO349" s="3"/>
    </row>
    <row r="350" spans="1:41" ht="12.75" customHeight="1">
      <c r="A350" s="34" t="s">
        <v>53</v>
      </c>
      <c r="K350" s="26">
        <v>7</v>
      </c>
      <c r="L350" s="38">
        <v>3</v>
      </c>
      <c r="M350" s="5"/>
      <c r="N350" s="5"/>
      <c r="O350" s="5"/>
      <c r="P350" s="5"/>
      <c r="Q350" s="74">
        <v>14</v>
      </c>
      <c r="R350" s="3"/>
      <c r="S350" s="5"/>
      <c r="T350" s="5"/>
      <c r="AN350" s="3"/>
      <c r="AO350" s="3"/>
    </row>
    <row r="351" spans="1:41" ht="12.75" customHeight="1">
      <c r="A351" s="34" t="s">
        <v>64</v>
      </c>
      <c r="K351" s="26">
        <v>6</v>
      </c>
      <c r="L351" s="38">
        <v>4</v>
      </c>
      <c r="M351" s="5"/>
      <c r="N351" s="5"/>
      <c r="O351" s="5"/>
      <c r="P351" s="5"/>
      <c r="Q351" s="74">
        <v>9</v>
      </c>
      <c r="R351" s="3"/>
      <c r="S351" s="5"/>
      <c r="T351" s="5"/>
      <c r="AN351" s="3"/>
      <c r="AO351" s="3"/>
    </row>
    <row r="352" spans="1:41" ht="12.75" customHeight="1">
      <c r="A352" s="34" t="s">
        <v>66</v>
      </c>
      <c r="K352" s="26">
        <v>1</v>
      </c>
      <c r="L352" s="38">
        <v>2</v>
      </c>
      <c r="M352" s="5"/>
      <c r="N352" s="5"/>
      <c r="O352" s="5"/>
      <c r="P352" s="5"/>
      <c r="Q352" s="74">
        <v>4</v>
      </c>
      <c r="R352" s="3"/>
      <c r="S352" s="5"/>
      <c r="T352" s="5"/>
      <c r="AN352" s="3"/>
      <c r="AO352" s="3"/>
    </row>
    <row r="353" spans="1:41" ht="12.75" customHeight="1">
      <c r="A353" s="34" t="s">
        <v>71</v>
      </c>
      <c r="K353" s="26">
        <v>2</v>
      </c>
      <c r="L353" s="38">
        <v>1</v>
      </c>
      <c r="M353" s="5"/>
      <c r="N353" s="5"/>
      <c r="O353" s="5"/>
      <c r="P353" s="5"/>
      <c r="Q353" s="74">
        <v>3</v>
      </c>
      <c r="R353" s="3"/>
      <c r="S353" s="5"/>
      <c r="T353" s="5"/>
      <c r="AN353" s="3"/>
      <c r="AO353" s="3"/>
    </row>
    <row r="354" spans="1:41" ht="12.75" customHeight="1">
      <c r="A354" s="34" t="s">
        <v>72</v>
      </c>
      <c r="K354" s="26">
        <v>1</v>
      </c>
      <c r="L354" s="38"/>
      <c r="M354" s="5"/>
      <c r="N354" s="5"/>
      <c r="O354" s="5"/>
      <c r="P354" s="5"/>
      <c r="Q354" s="74">
        <v>1</v>
      </c>
      <c r="R354" s="3"/>
      <c r="S354" s="5"/>
      <c r="T354" s="5"/>
      <c r="AN354" s="3"/>
      <c r="AO354" s="3"/>
    </row>
    <row r="355" spans="1:41" ht="12.75" customHeight="1">
      <c r="L355" s="26">
        <f>SUM(L348:L353)</f>
        <v>65</v>
      </c>
      <c r="M355" s="5">
        <f>L348/B339</f>
        <v>0.36274509803921567</v>
      </c>
      <c r="N355" s="5">
        <f>L355/B339</f>
        <v>0.63725490196078427</v>
      </c>
      <c r="O355" s="5">
        <f>N355-M355</f>
        <v>0.2745098039215686</v>
      </c>
      <c r="P355" s="5"/>
      <c r="Q355" s="74"/>
      <c r="R355" s="25"/>
      <c r="S355" s="5"/>
      <c r="T355" s="5"/>
      <c r="AN355" s="3"/>
      <c r="AO355" s="3"/>
    </row>
    <row r="356" spans="1:41" ht="12.75" customHeight="1">
      <c r="A356" s="52" t="s">
        <v>73</v>
      </c>
      <c r="N356" s="5"/>
      <c r="O356" s="5"/>
      <c r="Q356" s="5"/>
      <c r="AN356" s="3"/>
      <c r="AO356" s="3"/>
    </row>
    <row r="357" spans="1:41" ht="25.5" customHeight="1">
      <c r="B357" s="243" t="s">
        <v>1</v>
      </c>
      <c r="C357" s="244"/>
      <c r="D357" s="244"/>
      <c r="E357" s="244"/>
      <c r="F357" s="244"/>
      <c r="G357" s="244"/>
      <c r="H357" s="244"/>
      <c r="I357" s="244"/>
      <c r="J357" s="244"/>
      <c r="M357" s="10" t="s">
        <v>2</v>
      </c>
      <c r="N357" s="10" t="s">
        <v>3</v>
      </c>
      <c r="O357" s="70" t="s">
        <v>4</v>
      </c>
      <c r="P357" s="10" t="s">
        <v>5</v>
      </c>
      <c r="Q357" s="9" t="s">
        <v>6</v>
      </c>
      <c r="R357" s="9" t="s">
        <v>7</v>
      </c>
      <c r="S357" s="10" t="s">
        <v>8</v>
      </c>
      <c r="AN357" s="3"/>
      <c r="AO357" s="3"/>
    </row>
    <row r="358" spans="1:41" ht="12.75" customHeight="1">
      <c r="A358" s="71" t="s">
        <v>9</v>
      </c>
      <c r="B358" s="72">
        <v>1</v>
      </c>
      <c r="C358" s="72">
        <v>2</v>
      </c>
      <c r="D358" s="72">
        <v>3</v>
      </c>
      <c r="E358" s="72">
        <v>4</v>
      </c>
      <c r="F358" s="72">
        <v>5</v>
      </c>
      <c r="G358" s="72">
        <v>6</v>
      </c>
      <c r="H358" s="72">
        <v>7</v>
      </c>
      <c r="I358" s="72">
        <v>8</v>
      </c>
      <c r="J358" s="72">
        <v>9</v>
      </c>
      <c r="K358" s="75">
        <v>10</v>
      </c>
      <c r="L358" s="73" t="s">
        <v>10</v>
      </c>
      <c r="M358" s="5"/>
      <c r="N358" s="5"/>
      <c r="P358" s="5"/>
      <c r="Q358" s="6"/>
      <c r="R358" s="6"/>
      <c r="S358" s="5"/>
      <c r="AN358" s="3"/>
      <c r="AO358" s="3"/>
    </row>
    <row r="359" spans="1:41" ht="12.75" customHeight="1">
      <c r="A359" s="34" t="s">
        <v>22</v>
      </c>
      <c r="B359" s="26">
        <v>142</v>
      </c>
      <c r="K359" s="13"/>
      <c r="L359" s="38"/>
      <c r="M359" s="5"/>
      <c r="N359" s="5"/>
      <c r="P359" s="5"/>
      <c r="Q359" s="20">
        <f>B359</f>
        <v>142</v>
      </c>
      <c r="R359" s="6"/>
      <c r="S359" s="5"/>
      <c r="AN359" s="3"/>
      <c r="AO359" s="3"/>
    </row>
    <row r="360" spans="1:41" ht="12.75" customHeight="1">
      <c r="A360" s="34" t="s">
        <v>40</v>
      </c>
      <c r="C360" s="26">
        <v>137</v>
      </c>
      <c r="L360" s="38"/>
      <c r="M360" s="5"/>
      <c r="N360" s="5"/>
      <c r="O360" s="5"/>
      <c r="P360" s="5">
        <f>C360/B359</f>
        <v>0.96478873239436624</v>
      </c>
      <c r="Q360" s="74">
        <v>138</v>
      </c>
      <c r="R360" s="25">
        <f t="shared" ref="R360:R368" si="70">Q360/Q359</f>
        <v>0.971830985915493</v>
      </c>
      <c r="S360" s="5">
        <f t="shared" ref="S360:S368" si="71">100%-R360</f>
        <v>2.8169014084507005E-2</v>
      </c>
      <c r="AN360" s="3"/>
      <c r="AO360" s="3"/>
    </row>
    <row r="361" spans="1:41" ht="12.75" customHeight="1">
      <c r="A361" s="34" t="s">
        <v>41</v>
      </c>
      <c r="D361" s="26">
        <v>126</v>
      </c>
      <c r="L361" s="38"/>
      <c r="M361" s="5"/>
      <c r="N361" s="5"/>
      <c r="O361" s="5"/>
      <c r="P361" s="5">
        <f>D361/C360</f>
        <v>0.91970802919708028</v>
      </c>
      <c r="Q361" s="74">
        <v>137</v>
      </c>
      <c r="R361" s="25">
        <f t="shared" si="70"/>
        <v>0.99275362318840576</v>
      </c>
      <c r="S361" s="5">
        <f t="shared" si="71"/>
        <v>7.2463768115942351E-3</v>
      </c>
      <c r="AN361" s="3"/>
      <c r="AO361" s="3"/>
    </row>
    <row r="362" spans="1:41" ht="12.75" customHeight="1">
      <c r="A362" s="34" t="s">
        <v>42</v>
      </c>
      <c r="E362" s="26">
        <v>117</v>
      </c>
      <c r="K362" s="26"/>
      <c r="L362" s="38"/>
      <c r="M362" s="5"/>
      <c r="N362" s="5"/>
      <c r="O362" s="5"/>
      <c r="P362" s="5">
        <f>E362/D361</f>
        <v>0.9285714285714286</v>
      </c>
      <c r="Q362" s="74">
        <v>140</v>
      </c>
      <c r="R362" s="25">
        <f t="shared" si="70"/>
        <v>1.0218978102189782</v>
      </c>
      <c r="S362" s="5">
        <f t="shared" si="71"/>
        <v>-2.1897810218978186E-2</v>
      </c>
      <c r="AN362" s="3"/>
      <c r="AO362" s="3"/>
    </row>
    <row r="363" spans="1:41" ht="12.75" customHeight="1">
      <c r="A363" s="34" t="s">
        <v>43</v>
      </c>
      <c r="F363" s="26">
        <v>117</v>
      </c>
      <c r="K363" s="26"/>
      <c r="L363" s="38"/>
      <c r="M363" s="5"/>
      <c r="N363" s="5"/>
      <c r="O363" s="5"/>
      <c r="P363" s="5">
        <f>F363/E362</f>
        <v>1</v>
      </c>
      <c r="Q363" s="74">
        <v>133</v>
      </c>
      <c r="R363" s="25">
        <f t="shared" si="70"/>
        <v>0.95</v>
      </c>
      <c r="S363" s="5">
        <f t="shared" si="71"/>
        <v>5.0000000000000044E-2</v>
      </c>
      <c r="AN363" s="3"/>
      <c r="AO363" s="3"/>
    </row>
    <row r="364" spans="1:41" ht="12.75" customHeight="1">
      <c r="A364" s="34" t="s">
        <v>48</v>
      </c>
      <c r="G364" s="26">
        <v>109</v>
      </c>
      <c r="K364" s="26"/>
      <c r="L364" s="38"/>
      <c r="M364" s="5"/>
      <c r="N364" s="5"/>
      <c r="O364" s="5"/>
      <c r="P364" s="5">
        <f>G364/F363</f>
        <v>0.93162393162393164</v>
      </c>
      <c r="Q364" s="74">
        <v>129</v>
      </c>
      <c r="R364" s="25">
        <f t="shared" si="70"/>
        <v>0.96992481203007519</v>
      </c>
      <c r="S364" s="5">
        <f t="shared" si="71"/>
        <v>3.007518796992481E-2</v>
      </c>
      <c r="AN364" s="3"/>
      <c r="AO364" s="3"/>
    </row>
    <row r="365" spans="1:41" ht="12.75" customHeight="1">
      <c r="A365" s="34" t="s">
        <v>49</v>
      </c>
      <c r="H365" s="26">
        <v>105</v>
      </c>
      <c r="K365" s="26"/>
      <c r="L365" s="38"/>
      <c r="M365" s="5"/>
      <c r="N365" s="5"/>
      <c r="O365" s="5"/>
      <c r="P365" s="5">
        <f>H365/G364</f>
        <v>0.96330275229357798</v>
      </c>
      <c r="Q365" s="74">
        <v>122</v>
      </c>
      <c r="R365" s="25">
        <f t="shared" si="70"/>
        <v>0.94573643410852715</v>
      </c>
      <c r="S365" s="5">
        <f t="shared" si="71"/>
        <v>5.4263565891472854E-2</v>
      </c>
      <c r="AN365" s="3"/>
      <c r="AO365" s="3"/>
    </row>
    <row r="366" spans="1:41" ht="12.75" customHeight="1">
      <c r="A366" s="34" t="s">
        <v>50</v>
      </c>
      <c r="I366" s="26">
        <v>105</v>
      </c>
      <c r="K366" s="26"/>
      <c r="L366" s="38"/>
      <c r="M366" s="5"/>
      <c r="N366" s="5"/>
      <c r="O366" s="5"/>
      <c r="P366" s="5">
        <f>I366/H365</f>
        <v>1</v>
      </c>
      <c r="Q366" s="74">
        <v>124</v>
      </c>
      <c r="R366" s="25">
        <f t="shared" si="70"/>
        <v>1.0163934426229508</v>
      </c>
      <c r="S366" s="5">
        <f t="shared" si="71"/>
        <v>-1.6393442622950838E-2</v>
      </c>
      <c r="AN366" s="3"/>
      <c r="AO366" s="3"/>
    </row>
    <row r="367" spans="1:41" ht="12.75" customHeight="1">
      <c r="A367" s="34" t="s">
        <v>51</v>
      </c>
      <c r="J367" s="26">
        <v>103</v>
      </c>
      <c r="K367" s="26"/>
      <c r="L367" s="38"/>
      <c r="M367" s="5"/>
      <c r="N367" s="5"/>
      <c r="O367" s="5"/>
      <c r="P367" s="5">
        <f>J367/I366</f>
        <v>0.98095238095238091</v>
      </c>
      <c r="Q367" s="74">
        <v>122</v>
      </c>
      <c r="R367" s="25">
        <f t="shared" si="70"/>
        <v>0.9838709677419355</v>
      </c>
      <c r="S367" s="5">
        <f t="shared" si="71"/>
        <v>1.6129032258064502E-2</v>
      </c>
      <c r="AN367" s="3"/>
      <c r="AO367" s="3"/>
    </row>
    <row r="368" spans="1:41" ht="12.75" customHeight="1">
      <c r="A368" s="34" t="s">
        <v>52</v>
      </c>
      <c r="K368" s="26">
        <v>103</v>
      </c>
      <c r="L368" s="38">
        <v>96</v>
      </c>
      <c r="M368" s="5"/>
      <c r="N368" s="5"/>
      <c r="O368" s="5"/>
      <c r="P368" s="5">
        <f>K368/J367</f>
        <v>1</v>
      </c>
      <c r="Q368" s="74">
        <v>122</v>
      </c>
      <c r="R368" s="25">
        <f t="shared" si="70"/>
        <v>1</v>
      </c>
      <c r="S368" s="5">
        <f t="shared" si="71"/>
        <v>0</v>
      </c>
      <c r="AN368" s="3"/>
      <c r="AO368" s="3"/>
    </row>
    <row r="369" spans="1:41" ht="12.75" customHeight="1">
      <c r="A369" s="34" t="s">
        <v>53</v>
      </c>
      <c r="K369" s="26">
        <v>19</v>
      </c>
      <c r="L369" s="38">
        <v>15</v>
      </c>
      <c r="M369" s="5"/>
      <c r="N369" s="5"/>
      <c r="O369" s="5"/>
      <c r="P369" s="5"/>
      <c r="Q369" s="74">
        <v>21</v>
      </c>
      <c r="R369" s="25"/>
      <c r="S369" s="5"/>
      <c r="AN369" s="3"/>
      <c r="AO369" s="3"/>
    </row>
    <row r="370" spans="1:41" ht="12.75" customHeight="1">
      <c r="A370" s="34" t="s">
        <v>64</v>
      </c>
      <c r="K370" s="26">
        <v>3</v>
      </c>
      <c r="L370" s="38">
        <v>2</v>
      </c>
      <c r="M370" s="5"/>
      <c r="N370" s="5"/>
      <c r="O370" s="5"/>
      <c r="P370" s="5"/>
      <c r="Q370" s="74">
        <v>4</v>
      </c>
      <c r="R370" s="25"/>
      <c r="S370" s="5"/>
      <c r="AN370" s="3"/>
      <c r="AO370" s="3"/>
    </row>
    <row r="371" spans="1:41" ht="12.75" customHeight="1">
      <c r="A371" s="34" t="s">
        <v>66</v>
      </c>
      <c r="K371" s="26">
        <v>1</v>
      </c>
      <c r="L371" s="38">
        <v>2</v>
      </c>
      <c r="M371" s="5"/>
      <c r="N371" s="5"/>
      <c r="O371" s="5"/>
      <c r="P371" s="5"/>
      <c r="Q371" s="74">
        <v>4</v>
      </c>
      <c r="R371" s="25"/>
      <c r="S371" s="5"/>
      <c r="AN371" s="3"/>
      <c r="AO371" s="3"/>
    </row>
    <row r="372" spans="1:41" ht="12.75" customHeight="1">
      <c r="A372" s="34" t="s">
        <v>71</v>
      </c>
      <c r="K372" s="26">
        <v>2</v>
      </c>
      <c r="L372" s="38">
        <v>2</v>
      </c>
      <c r="M372" s="5"/>
      <c r="N372" s="5"/>
      <c r="O372" s="5"/>
      <c r="P372" s="5"/>
      <c r="Q372" s="74">
        <v>2</v>
      </c>
      <c r="R372" s="25"/>
      <c r="S372" s="5"/>
      <c r="AN372" s="3"/>
      <c r="AO372" s="3"/>
    </row>
    <row r="373" spans="1:41" ht="12.75" customHeight="1">
      <c r="K373" s="26"/>
      <c r="L373" s="26">
        <f>SUM(L368:L372)</f>
        <v>117</v>
      </c>
      <c r="M373" s="5">
        <f>L368/B359</f>
        <v>0.676056338028169</v>
      </c>
      <c r="N373" s="5">
        <f>L373/B359</f>
        <v>0.823943661971831</v>
      </c>
      <c r="O373" s="5">
        <f>N373-M373</f>
        <v>0.147887323943662</v>
      </c>
      <c r="P373" s="26"/>
      <c r="Q373" s="25"/>
      <c r="R373" s="5"/>
      <c r="S373" s="5"/>
      <c r="AN373" s="3"/>
      <c r="AO373" s="3"/>
    </row>
    <row r="374" spans="1:41" ht="12.75" customHeight="1">
      <c r="A374" s="52" t="s">
        <v>74</v>
      </c>
      <c r="N374" s="5"/>
      <c r="O374" s="5"/>
      <c r="Q374" s="5"/>
      <c r="AN374" s="3"/>
      <c r="AO374" s="3"/>
    </row>
    <row r="375" spans="1:41" ht="25.5" customHeight="1">
      <c r="B375" s="243" t="s">
        <v>1</v>
      </c>
      <c r="C375" s="244"/>
      <c r="D375" s="244"/>
      <c r="E375" s="244"/>
      <c r="F375" s="244"/>
      <c r="G375" s="244"/>
      <c r="H375" s="244"/>
      <c r="I375" s="244"/>
      <c r="J375" s="244"/>
      <c r="M375" s="10" t="s">
        <v>2</v>
      </c>
      <c r="N375" s="10" t="s">
        <v>3</v>
      </c>
      <c r="O375" s="70" t="s">
        <v>4</v>
      </c>
      <c r="P375" s="10" t="s">
        <v>5</v>
      </c>
      <c r="Q375" s="9" t="s">
        <v>6</v>
      </c>
      <c r="R375" s="9" t="s">
        <v>7</v>
      </c>
      <c r="S375" s="10" t="s">
        <v>8</v>
      </c>
      <c r="AN375" s="3"/>
      <c r="AO375" s="3"/>
    </row>
    <row r="376" spans="1:41" ht="12.75" customHeight="1">
      <c r="A376" s="71" t="s">
        <v>9</v>
      </c>
      <c r="B376" s="72">
        <v>1</v>
      </c>
      <c r="C376" s="72">
        <v>2</v>
      </c>
      <c r="D376" s="72">
        <v>3</v>
      </c>
      <c r="E376" s="72">
        <v>4</v>
      </c>
      <c r="F376" s="72">
        <v>5</v>
      </c>
      <c r="G376" s="72">
        <v>6</v>
      </c>
      <c r="H376" s="72">
        <v>7</v>
      </c>
      <c r="I376" s="72">
        <v>8</v>
      </c>
      <c r="J376" s="72">
        <v>9</v>
      </c>
      <c r="K376" s="75">
        <v>10</v>
      </c>
      <c r="L376" s="73" t="s">
        <v>10</v>
      </c>
      <c r="M376" s="5"/>
      <c r="N376" s="5"/>
      <c r="P376" s="5"/>
      <c r="Q376" s="6"/>
      <c r="R376" s="6"/>
      <c r="S376" s="5"/>
      <c r="AN376" s="3"/>
      <c r="AO376" s="3"/>
    </row>
    <row r="377" spans="1:41" ht="12.75" customHeight="1">
      <c r="A377" s="34" t="s">
        <v>40</v>
      </c>
      <c r="B377" s="26">
        <v>97</v>
      </c>
      <c r="K377" s="13"/>
      <c r="L377" s="38"/>
      <c r="M377" s="5"/>
      <c r="N377" s="5"/>
      <c r="P377" s="5"/>
      <c r="Q377" s="20">
        <f>B377</f>
        <v>97</v>
      </c>
      <c r="R377" s="6"/>
      <c r="S377" s="5"/>
      <c r="AN377" s="3"/>
      <c r="AO377" s="3"/>
    </row>
    <row r="378" spans="1:41" ht="12.75" customHeight="1">
      <c r="A378" s="34" t="s">
        <v>41</v>
      </c>
      <c r="C378" s="26">
        <v>87</v>
      </c>
      <c r="L378" s="38"/>
      <c r="M378" s="5"/>
      <c r="N378" s="5"/>
      <c r="O378" s="5"/>
      <c r="P378" s="5">
        <f>C378/B377</f>
        <v>0.89690721649484539</v>
      </c>
      <c r="Q378" s="74">
        <v>87</v>
      </c>
      <c r="R378" s="25">
        <f t="shared" ref="R378:R386" si="72">Q378/Q377</f>
        <v>0.89690721649484539</v>
      </c>
      <c r="S378" s="5">
        <f t="shared" ref="S378:S386" si="73">100%-R378</f>
        <v>0.10309278350515461</v>
      </c>
      <c r="AA378" s="26"/>
      <c r="AN378" s="3"/>
      <c r="AO378" s="3"/>
    </row>
    <row r="379" spans="1:41" ht="12.75" customHeight="1">
      <c r="A379" s="34" t="s">
        <v>42</v>
      </c>
      <c r="D379" s="26">
        <v>80</v>
      </c>
      <c r="L379" s="38"/>
      <c r="M379" s="5"/>
      <c r="N379" s="5"/>
      <c r="O379" s="5"/>
      <c r="P379" s="5">
        <f>D379/C378</f>
        <v>0.91954022988505746</v>
      </c>
      <c r="Q379" s="74">
        <v>95</v>
      </c>
      <c r="R379" s="25">
        <f t="shared" si="72"/>
        <v>1.0919540229885059</v>
      </c>
      <c r="S379" s="5">
        <f t="shared" si="73"/>
        <v>-9.1954022988505857E-2</v>
      </c>
      <c r="AA379" s="26"/>
      <c r="AN379" s="3"/>
      <c r="AO379" s="3"/>
    </row>
    <row r="380" spans="1:41" ht="12.75" customHeight="1">
      <c r="A380" s="34" t="s">
        <v>43</v>
      </c>
      <c r="E380" s="26">
        <v>66</v>
      </c>
      <c r="L380" s="38"/>
      <c r="M380" s="5"/>
      <c r="N380" s="5"/>
      <c r="P380" s="5">
        <f>E380/D379</f>
        <v>0.82499999999999996</v>
      </c>
      <c r="Q380" s="74">
        <v>94</v>
      </c>
      <c r="R380" s="25">
        <f t="shared" si="72"/>
        <v>0.98947368421052628</v>
      </c>
      <c r="S380" s="5">
        <f t="shared" si="73"/>
        <v>1.0526315789473717E-2</v>
      </c>
      <c r="AA380" s="26"/>
      <c r="AN380" s="3"/>
      <c r="AO380" s="3"/>
    </row>
    <row r="381" spans="1:41" ht="12.75" customHeight="1">
      <c r="A381" s="34" t="s">
        <v>48</v>
      </c>
      <c r="F381" s="26">
        <v>61</v>
      </c>
      <c r="L381" s="38"/>
      <c r="M381" s="5"/>
      <c r="N381" s="5"/>
      <c r="P381" s="5">
        <f>F381/E380</f>
        <v>0.9242424242424242</v>
      </c>
      <c r="Q381" s="74">
        <v>83</v>
      </c>
      <c r="R381" s="25">
        <f t="shared" si="72"/>
        <v>0.88297872340425532</v>
      </c>
      <c r="S381" s="5">
        <f t="shared" si="73"/>
        <v>0.11702127659574468</v>
      </c>
      <c r="AA381" s="26"/>
      <c r="AN381" s="3"/>
      <c r="AO381" s="3"/>
    </row>
    <row r="382" spans="1:41" ht="12.75" customHeight="1">
      <c r="A382" s="34" t="s">
        <v>49</v>
      </c>
      <c r="G382" s="26">
        <v>56</v>
      </c>
      <c r="L382" s="38"/>
      <c r="M382" s="5"/>
      <c r="N382" s="5"/>
      <c r="P382" s="5">
        <f>G382/F381</f>
        <v>0.91803278688524592</v>
      </c>
      <c r="Q382" s="74">
        <v>78</v>
      </c>
      <c r="R382" s="25">
        <f t="shared" si="72"/>
        <v>0.93975903614457834</v>
      </c>
      <c r="S382" s="5">
        <f t="shared" si="73"/>
        <v>6.0240963855421659E-2</v>
      </c>
      <c r="AA382" s="26"/>
      <c r="AN382" s="3"/>
      <c r="AO382" s="3"/>
    </row>
    <row r="383" spans="1:41" ht="12.75" customHeight="1">
      <c r="A383" s="34" t="s">
        <v>50</v>
      </c>
      <c r="H383" s="26">
        <v>52</v>
      </c>
      <c r="L383" s="38"/>
      <c r="M383" s="5"/>
      <c r="N383" s="5"/>
      <c r="P383" s="5">
        <f>H383/G382</f>
        <v>0.9285714285714286</v>
      </c>
      <c r="Q383" s="74">
        <v>77</v>
      </c>
      <c r="R383" s="25">
        <f t="shared" si="72"/>
        <v>0.98717948717948723</v>
      </c>
      <c r="S383" s="5">
        <f t="shared" si="73"/>
        <v>1.2820512820512775E-2</v>
      </c>
      <c r="AA383" s="26"/>
      <c r="AN383" s="3"/>
      <c r="AO383" s="3"/>
    </row>
    <row r="384" spans="1:41" ht="12.75" customHeight="1">
      <c r="A384" s="34" t="s">
        <v>51</v>
      </c>
      <c r="I384" s="26">
        <v>52</v>
      </c>
      <c r="L384" s="38"/>
      <c r="M384" s="5"/>
      <c r="N384" s="5"/>
      <c r="P384" s="5">
        <f>I384/H383</f>
        <v>1</v>
      </c>
      <c r="Q384" s="74">
        <v>72</v>
      </c>
      <c r="R384" s="25">
        <f t="shared" si="72"/>
        <v>0.93506493506493504</v>
      </c>
      <c r="S384" s="5">
        <f t="shared" si="73"/>
        <v>6.4935064935064957E-2</v>
      </c>
      <c r="AA384" s="26"/>
      <c r="AN384" s="3"/>
      <c r="AO384" s="3"/>
    </row>
    <row r="385" spans="1:41" ht="12.75" customHeight="1">
      <c r="A385" s="34" t="s">
        <v>52</v>
      </c>
      <c r="J385" s="26">
        <v>52</v>
      </c>
      <c r="L385" s="38"/>
      <c r="M385" s="5"/>
      <c r="N385" s="5"/>
      <c r="P385" s="5">
        <f>J385/I384</f>
        <v>1</v>
      </c>
      <c r="Q385" s="74">
        <v>71</v>
      </c>
      <c r="R385" s="25">
        <f t="shared" si="72"/>
        <v>0.98611111111111116</v>
      </c>
      <c r="S385" s="5">
        <f t="shared" si="73"/>
        <v>1.388888888888884E-2</v>
      </c>
      <c r="AA385" s="26"/>
      <c r="AN385" s="3"/>
      <c r="AO385" s="3"/>
    </row>
    <row r="386" spans="1:41" ht="12.75" customHeight="1">
      <c r="A386" s="34" t="s">
        <v>53</v>
      </c>
      <c r="K386" s="26">
        <v>52</v>
      </c>
      <c r="L386" s="38">
        <v>47</v>
      </c>
      <c r="M386" s="5"/>
      <c r="N386" s="5"/>
      <c r="P386" s="5">
        <f>K386/J385</f>
        <v>1</v>
      </c>
      <c r="Q386" s="74">
        <v>69</v>
      </c>
      <c r="R386" s="25">
        <f t="shared" si="72"/>
        <v>0.971830985915493</v>
      </c>
      <c r="S386" s="5">
        <f t="shared" si="73"/>
        <v>2.8169014084507005E-2</v>
      </c>
      <c r="AA386" s="26"/>
      <c r="AN386" s="3"/>
      <c r="AO386" s="3"/>
    </row>
    <row r="387" spans="1:41" ht="12.75" customHeight="1">
      <c r="A387" s="34" t="s">
        <v>64</v>
      </c>
      <c r="K387" s="26">
        <v>9</v>
      </c>
      <c r="L387" s="38">
        <v>6</v>
      </c>
      <c r="M387" s="5"/>
      <c r="N387" s="5"/>
      <c r="P387" s="5"/>
      <c r="Q387" s="74">
        <v>18</v>
      </c>
      <c r="R387" s="25"/>
      <c r="S387" s="5"/>
      <c r="AA387" s="26"/>
      <c r="AN387" s="3"/>
      <c r="AO387" s="3"/>
    </row>
    <row r="388" spans="1:41" ht="12.75" customHeight="1">
      <c r="A388" s="34" t="s">
        <v>66</v>
      </c>
      <c r="K388" s="26">
        <v>5</v>
      </c>
      <c r="L388" s="38">
        <v>3</v>
      </c>
      <c r="M388" s="5"/>
      <c r="N388" s="5"/>
      <c r="P388" s="5"/>
      <c r="Q388" s="74">
        <v>11</v>
      </c>
      <c r="R388" s="25"/>
      <c r="S388" s="5"/>
      <c r="AA388" s="26"/>
      <c r="AN388" s="3"/>
      <c r="AO388" s="3"/>
    </row>
    <row r="389" spans="1:41" ht="12.75" customHeight="1">
      <c r="A389" s="34" t="s">
        <v>71</v>
      </c>
      <c r="K389" s="26">
        <v>4</v>
      </c>
      <c r="L389" s="38">
        <v>2</v>
      </c>
      <c r="M389" s="5"/>
      <c r="N389" s="5"/>
      <c r="P389" s="5"/>
      <c r="Q389" s="74">
        <v>5</v>
      </c>
      <c r="R389" s="25"/>
      <c r="S389" s="5"/>
      <c r="AA389" s="26"/>
      <c r="AN389" s="3"/>
      <c r="AO389" s="3"/>
    </row>
    <row r="390" spans="1:41" ht="12.75" customHeight="1">
      <c r="A390" s="34" t="s">
        <v>72</v>
      </c>
      <c r="K390" s="26">
        <v>3</v>
      </c>
      <c r="L390" s="38"/>
      <c r="M390" s="5"/>
      <c r="N390" s="5"/>
      <c r="P390" s="5"/>
      <c r="Q390" s="74">
        <v>4</v>
      </c>
      <c r="R390" s="25"/>
      <c r="S390" s="5"/>
      <c r="AA390" s="26"/>
      <c r="AN390" s="3"/>
      <c r="AO390" s="3"/>
    </row>
    <row r="391" spans="1:41" ht="12.75" customHeight="1">
      <c r="A391" s="34" t="s">
        <v>75</v>
      </c>
      <c r="K391" s="26">
        <v>3</v>
      </c>
      <c r="L391" s="38">
        <v>2</v>
      </c>
      <c r="M391" s="5"/>
      <c r="N391" s="5"/>
      <c r="P391" s="5"/>
      <c r="Q391" s="74">
        <v>3</v>
      </c>
      <c r="R391" s="25"/>
      <c r="S391" s="5"/>
      <c r="AA391" s="26"/>
      <c r="AN391" s="3"/>
      <c r="AO391" s="3"/>
    </row>
    <row r="392" spans="1:41" ht="12.75" customHeight="1">
      <c r="L392" s="26">
        <f>SUM(L386:L391)</f>
        <v>60</v>
      </c>
      <c r="M392" s="5">
        <f>L386/B377</f>
        <v>0.4845360824742268</v>
      </c>
      <c r="N392" s="5">
        <f>L392/B377</f>
        <v>0.61855670103092786</v>
      </c>
      <c r="O392" s="5">
        <f>N392-M392</f>
        <v>0.13402061855670105</v>
      </c>
      <c r="P392" s="5"/>
      <c r="Q392" s="6"/>
      <c r="R392" s="6"/>
      <c r="S392" s="5"/>
      <c r="AA392" s="26"/>
      <c r="AN392" s="3"/>
      <c r="AO392" s="3"/>
    </row>
    <row r="393" spans="1:41" ht="12.75" customHeight="1">
      <c r="A393" s="52" t="s">
        <v>76</v>
      </c>
      <c r="N393" s="5"/>
      <c r="O393" s="5"/>
      <c r="Q393" s="5"/>
      <c r="AA393" s="26"/>
      <c r="AN393" s="3"/>
      <c r="AO393" s="3"/>
    </row>
    <row r="394" spans="1:41" ht="25.5" customHeight="1">
      <c r="B394" s="243" t="s">
        <v>1</v>
      </c>
      <c r="C394" s="244"/>
      <c r="D394" s="244"/>
      <c r="E394" s="244"/>
      <c r="F394" s="244"/>
      <c r="G394" s="244"/>
      <c r="H394" s="244"/>
      <c r="I394" s="244"/>
      <c r="J394" s="244"/>
      <c r="M394" s="10" t="s">
        <v>2</v>
      </c>
      <c r="N394" s="10" t="s">
        <v>3</v>
      </c>
      <c r="O394" s="70" t="s">
        <v>4</v>
      </c>
      <c r="P394" s="10" t="s">
        <v>5</v>
      </c>
      <c r="Q394" s="9" t="s">
        <v>6</v>
      </c>
      <c r="R394" s="9" t="s">
        <v>7</v>
      </c>
      <c r="S394" s="10" t="s">
        <v>8</v>
      </c>
      <c r="AA394" s="26"/>
      <c r="AN394" s="3"/>
      <c r="AO394" s="3"/>
    </row>
    <row r="395" spans="1:41" ht="12.75" customHeight="1">
      <c r="A395" s="71" t="s">
        <v>9</v>
      </c>
      <c r="B395" s="72">
        <v>1</v>
      </c>
      <c r="C395" s="72">
        <v>2</v>
      </c>
      <c r="D395" s="72">
        <v>3</v>
      </c>
      <c r="E395" s="72">
        <v>4</v>
      </c>
      <c r="F395" s="72">
        <v>5</v>
      </c>
      <c r="G395" s="72">
        <v>6</v>
      </c>
      <c r="H395" s="72">
        <v>7</v>
      </c>
      <c r="I395" s="72">
        <v>8</v>
      </c>
      <c r="J395" s="72">
        <v>9</v>
      </c>
      <c r="K395" s="75">
        <v>10</v>
      </c>
      <c r="L395" s="73" t="s">
        <v>10</v>
      </c>
      <c r="M395" s="5"/>
      <c r="N395" s="5"/>
      <c r="P395" s="5"/>
      <c r="Q395" s="6"/>
      <c r="R395" s="6"/>
      <c r="S395" s="5"/>
      <c r="AA395" s="26"/>
      <c r="AN395" s="3"/>
      <c r="AO395" s="3"/>
    </row>
    <row r="396" spans="1:41" ht="12.75" customHeight="1">
      <c r="A396" s="34" t="s">
        <v>41</v>
      </c>
      <c r="B396" s="26">
        <v>92</v>
      </c>
      <c r="K396" s="13"/>
      <c r="L396" s="38"/>
      <c r="M396" s="5"/>
      <c r="N396" s="5"/>
      <c r="P396" s="5"/>
      <c r="Q396" s="20">
        <f>B396</f>
        <v>92</v>
      </c>
      <c r="R396" s="6"/>
      <c r="S396" s="5"/>
      <c r="AA396" s="26"/>
      <c r="AN396" s="3"/>
      <c r="AO396" s="3"/>
    </row>
    <row r="397" spans="1:41" ht="12.75" customHeight="1">
      <c r="A397" s="34" t="s">
        <v>42</v>
      </c>
      <c r="C397" s="26">
        <v>88</v>
      </c>
      <c r="L397" s="38"/>
      <c r="M397" s="5"/>
      <c r="N397" s="5"/>
      <c r="O397" s="5"/>
      <c r="P397" s="5">
        <f>C397/B396</f>
        <v>0.95652173913043481</v>
      </c>
      <c r="Q397" s="74">
        <v>91</v>
      </c>
      <c r="R397" s="25">
        <f t="shared" ref="R397:R405" si="74">Q397/Q396</f>
        <v>0.98913043478260865</v>
      </c>
      <c r="S397" s="5">
        <f t="shared" ref="S397:S405" si="75">100%-R397</f>
        <v>1.0869565217391353E-2</v>
      </c>
      <c r="AA397" s="26"/>
      <c r="AN397" s="3"/>
      <c r="AO397" s="3"/>
    </row>
    <row r="398" spans="1:41" ht="12.75" customHeight="1">
      <c r="A398" s="34" t="s">
        <v>43</v>
      </c>
      <c r="D398" s="26">
        <v>84</v>
      </c>
      <c r="L398" s="38"/>
      <c r="M398" s="5"/>
      <c r="N398" s="5"/>
      <c r="O398" s="5"/>
      <c r="P398" s="5">
        <f>D398/C397</f>
        <v>0.95454545454545459</v>
      </c>
      <c r="Q398" s="74">
        <v>88</v>
      </c>
      <c r="R398" s="25">
        <f t="shared" si="74"/>
        <v>0.96703296703296704</v>
      </c>
      <c r="S398" s="5">
        <f t="shared" si="75"/>
        <v>3.2967032967032961E-2</v>
      </c>
      <c r="AA398" s="26"/>
      <c r="AN398" s="3"/>
      <c r="AO398" s="3"/>
    </row>
    <row r="399" spans="1:41" ht="12.75" customHeight="1">
      <c r="A399" s="34" t="s">
        <v>48</v>
      </c>
      <c r="E399" s="26">
        <v>84</v>
      </c>
      <c r="L399" s="38"/>
      <c r="M399" s="5"/>
      <c r="N399" s="5"/>
      <c r="P399" s="5">
        <f>E399/D398</f>
        <v>1</v>
      </c>
      <c r="Q399" s="74">
        <v>96</v>
      </c>
      <c r="R399" s="25">
        <f t="shared" si="74"/>
        <v>1.0909090909090908</v>
      </c>
      <c r="S399" s="5">
        <f t="shared" si="75"/>
        <v>-9.0909090909090828E-2</v>
      </c>
      <c r="AA399" s="26"/>
      <c r="AN399" s="3"/>
      <c r="AO399" s="3"/>
    </row>
    <row r="400" spans="1:41" ht="12.75" customHeight="1">
      <c r="A400" s="34" t="s">
        <v>49</v>
      </c>
      <c r="F400" s="26">
        <v>83</v>
      </c>
      <c r="L400" s="38"/>
      <c r="M400" s="5"/>
      <c r="N400" s="5"/>
      <c r="P400" s="5">
        <f>F400/E399</f>
        <v>0.98809523809523814</v>
      </c>
      <c r="Q400" s="74">
        <v>97</v>
      </c>
      <c r="R400" s="25">
        <f t="shared" si="74"/>
        <v>1.0104166666666667</v>
      </c>
      <c r="S400" s="5">
        <f t="shared" si="75"/>
        <v>-1.0416666666666741E-2</v>
      </c>
      <c r="AA400" s="26"/>
      <c r="AN400" s="3"/>
      <c r="AO400" s="3"/>
    </row>
    <row r="401" spans="1:41" ht="12.75" customHeight="1">
      <c r="A401" s="34" t="s">
        <v>50</v>
      </c>
      <c r="G401" s="26">
        <v>82</v>
      </c>
      <c r="L401" s="38"/>
      <c r="M401" s="5"/>
      <c r="N401" s="5"/>
      <c r="P401" s="5">
        <f>G401/F400</f>
        <v>0.98795180722891562</v>
      </c>
      <c r="Q401" s="74">
        <v>95</v>
      </c>
      <c r="R401" s="25">
        <f t="shared" si="74"/>
        <v>0.97938144329896903</v>
      </c>
      <c r="S401" s="5">
        <f t="shared" si="75"/>
        <v>2.0618556701030966E-2</v>
      </c>
      <c r="AA401" s="26"/>
      <c r="AN401" s="3"/>
      <c r="AO401" s="3"/>
    </row>
    <row r="402" spans="1:41" ht="12.75" customHeight="1">
      <c r="A402" s="34" t="s">
        <v>51</v>
      </c>
      <c r="H402" s="26">
        <v>82</v>
      </c>
      <c r="L402" s="38"/>
      <c r="M402" s="5"/>
      <c r="N402" s="5"/>
      <c r="P402" s="5">
        <f>H402/G401</f>
        <v>1</v>
      </c>
      <c r="Q402" s="74">
        <v>83</v>
      </c>
      <c r="R402" s="25">
        <f t="shared" si="74"/>
        <v>0.87368421052631584</v>
      </c>
      <c r="S402" s="5">
        <f t="shared" si="75"/>
        <v>0.12631578947368416</v>
      </c>
      <c r="AA402" s="26"/>
      <c r="AN402" s="3"/>
      <c r="AO402" s="3"/>
    </row>
    <row r="403" spans="1:41" ht="12.75" customHeight="1">
      <c r="A403" s="34" t="s">
        <v>52</v>
      </c>
      <c r="I403" s="26">
        <v>82</v>
      </c>
      <c r="L403" s="38"/>
      <c r="M403" s="5"/>
      <c r="N403" s="5"/>
      <c r="P403" s="5">
        <f>I403/H402</f>
        <v>1</v>
      </c>
      <c r="Q403" s="74">
        <v>80</v>
      </c>
      <c r="R403" s="25">
        <f t="shared" si="74"/>
        <v>0.96385542168674698</v>
      </c>
      <c r="S403" s="5">
        <f t="shared" si="75"/>
        <v>3.6144578313253017E-2</v>
      </c>
      <c r="AA403" s="26"/>
      <c r="AN403" s="3"/>
      <c r="AO403" s="3"/>
    </row>
    <row r="404" spans="1:41" ht="12.75" customHeight="1">
      <c r="A404" s="34" t="s">
        <v>53</v>
      </c>
      <c r="J404" s="26">
        <v>82</v>
      </c>
      <c r="L404" s="38"/>
      <c r="M404" s="5"/>
      <c r="N404" s="5"/>
      <c r="P404" s="5">
        <f>J404/I403</f>
        <v>1</v>
      </c>
      <c r="Q404" s="74">
        <v>85</v>
      </c>
      <c r="R404" s="25">
        <f t="shared" si="74"/>
        <v>1.0625</v>
      </c>
      <c r="S404" s="5">
        <f t="shared" si="75"/>
        <v>-6.25E-2</v>
      </c>
      <c r="AA404" s="26"/>
      <c r="AN404" s="3"/>
      <c r="AO404" s="3"/>
    </row>
    <row r="405" spans="1:41" ht="12.75" customHeight="1">
      <c r="A405" s="34" t="s">
        <v>64</v>
      </c>
      <c r="K405" s="26">
        <v>82</v>
      </c>
      <c r="L405" s="38">
        <v>63</v>
      </c>
      <c r="M405" s="5"/>
      <c r="N405" s="5"/>
      <c r="P405" s="5">
        <f>K405/J404</f>
        <v>1</v>
      </c>
      <c r="Q405" s="74">
        <v>84</v>
      </c>
      <c r="R405" s="25">
        <f t="shared" si="74"/>
        <v>0.9882352941176471</v>
      </c>
      <c r="S405" s="5">
        <f t="shared" si="75"/>
        <v>1.1764705882352899E-2</v>
      </c>
      <c r="AA405" s="26"/>
      <c r="AN405" s="3"/>
      <c r="AO405" s="3"/>
    </row>
    <row r="406" spans="1:41" ht="12.75" customHeight="1">
      <c r="A406" s="34" t="s">
        <v>66</v>
      </c>
      <c r="K406" s="26">
        <v>5</v>
      </c>
      <c r="L406" s="38">
        <v>4</v>
      </c>
      <c r="M406" s="5"/>
      <c r="N406" s="5"/>
      <c r="P406" s="5"/>
      <c r="Q406" s="74">
        <v>9</v>
      </c>
      <c r="R406" s="25"/>
      <c r="S406" s="5"/>
      <c r="AA406" s="26"/>
      <c r="AN406" s="3"/>
      <c r="AO406" s="3"/>
    </row>
    <row r="407" spans="1:41" ht="12.75" customHeight="1">
      <c r="A407" s="34" t="s">
        <v>71</v>
      </c>
      <c r="K407" s="26">
        <v>4</v>
      </c>
      <c r="L407" s="38">
        <v>2</v>
      </c>
      <c r="M407" s="5"/>
      <c r="N407" s="5"/>
      <c r="P407" s="5"/>
      <c r="Q407" s="74">
        <v>6</v>
      </c>
      <c r="R407" s="25"/>
      <c r="S407" s="5"/>
      <c r="AA407" s="26"/>
      <c r="AN407" s="3"/>
      <c r="AO407" s="3"/>
    </row>
    <row r="408" spans="1:41" ht="12.75" customHeight="1">
      <c r="A408" s="34" t="s">
        <v>72</v>
      </c>
      <c r="K408" s="26">
        <v>3</v>
      </c>
      <c r="L408" s="38">
        <v>1</v>
      </c>
      <c r="M408" s="5"/>
      <c r="N408" s="5"/>
      <c r="P408" s="5"/>
      <c r="Q408" s="74">
        <v>4</v>
      </c>
      <c r="R408" s="25"/>
      <c r="S408" s="5"/>
      <c r="AA408" s="26"/>
      <c r="AN408" s="3"/>
      <c r="AO408" s="3"/>
    </row>
    <row r="409" spans="1:41" ht="12.75" customHeight="1">
      <c r="A409" s="34" t="s">
        <v>75</v>
      </c>
      <c r="K409" s="26">
        <v>3</v>
      </c>
      <c r="L409" s="38">
        <v>2</v>
      </c>
      <c r="M409" s="5"/>
      <c r="N409" s="5"/>
      <c r="P409" s="5"/>
      <c r="Q409" s="74">
        <v>3</v>
      </c>
      <c r="R409" s="25"/>
      <c r="S409" s="5"/>
      <c r="AA409" s="26"/>
      <c r="AN409" s="3"/>
      <c r="AO409" s="3"/>
    </row>
    <row r="410" spans="1:41" ht="12.75" customHeight="1">
      <c r="A410" s="34" t="s">
        <v>77</v>
      </c>
      <c r="K410" s="26">
        <v>1</v>
      </c>
      <c r="L410" s="38"/>
      <c r="M410" s="5"/>
      <c r="N410" s="5"/>
      <c r="P410" s="5"/>
      <c r="Q410" s="74">
        <v>1</v>
      </c>
      <c r="R410" s="25"/>
      <c r="S410" s="5"/>
      <c r="AA410" s="26"/>
      <c r="AN410" s="3"/>
      <c r="AO410" s="3"/>
    </row>
    <row r="411" spans="1:41" ht="12.75" customHeight="1">
      <c r="L411" s="26">
        <f>SUM(L405:L409)</f>
        <v>72</v>
      </c>
      <c r="M411" s="5">
        <f>L405/B396</f>
        <v>0.68478260869565222</v>
      </c>
      <c r="N411" s="5">
        <f>L411/B396</f>
        <v>0.78260869565217395</v>
      </c>
      <c r="O411" s="5">
        <f>N411-M411</f>
        <v>9.7826086956521729E-2</v>
      </c>
      <c r="P411" s="5"/>
      <c r="Q411" s="6"/>
      <c r="R411" s="6"/>
      <c r="S411" s="5"/>
      <c r="AA411" s="26"/>
      <c r="AN411" s="3"/>
      <c r="AO411" s="3"/>
    </row>
    <row r="412" spans="1:41" ht="12.75" customHeight="1">
      <c r="A412" s="52" t="s">
        <v>78</v>
      </c>
      <c r="N412" s="5"/>
      <c r="O412" s="5"/>
      <c r="Q412" s="5"/>
      <c r="AA412" s="26"/>
      <c r="AN412" s="3"/>
      <c r="AO412" s="3"/>
    </row>
    <row r="413" spans="1:41" ht="25.5" customHeight="1">
      <c r="B413" s="243" t="s">
        <v>1</v>
      </c>
      <c r="C413" s="244"/>
      <c r="D413" s="244"/>
      <c r="E413" s="244"/>
      <c r="F413" s="244"/>
      <c r="G413" s="244"/>
      <c r="H413" s="244"/>
      <c r="I413" s="244"/>
      <c r="J413" s="244"/>
      <c r="M413" s="10" t="s">
        <v>2</v>
      </c>
      <c r="N413" s="10" t="s">
        <v>3</v>
      </c>
      <c r="O413" s="70" t="s">
        <v>4</v>
      </c>
      <c r="P413" s="10" t="s">
        <v>5</v>
      </c>
      <c r="Q413" s="9" t="s">
        <v>6</v>
      </c>
      <c r="R413" s="9" t="s">
        <v>7</v>
      </c>
      <c r="S413" s="10" t="s">
        <v>8</v>
      </c>
      <c r="AA413" s="26"/>
      <c r="AN413" s="3"/>
      <c r="AO413" s="3"/>
    </row>
    <row r="414" spans="1:41" ht="12.75" customHeight="1">
      <c r="A414" s="71" t="s">
        <v>9</v>
      </c>
      <c r="B414" s="72">
        <v>1</v>
      </c>
      <c r="C414" s="72">
        <v>2</v>
      </c>
      <c r="D414" s="72">
        <v>3</v>
      </c>
      <c r="E414" s="72">
        <v>4</v>
      </c>
      <c r="F414" s="72">
        <v>5</v>
      </c>
      <c r="G414" s="72">
        <v>6</v>
      </c>
      <c r="H414" s="72">
        <v>7</v>
      </c>
      <c r="I414" s="72">
        <v>8</v>
      </c>
      <c r="J414" s="72">
        <v>9</v>
      </c>
      <c r="K414" s="75">
        <v>10</v>
      </c>
      <c r="L414" s="73" t="s">
        <v>10</v>
      </c>
      <c r="M414" s="5"/>
      <c r="N414" s="5"/>
      <c r="P414" s="5"/>
      <c r="Q414" s="6"/>
      <c r="R414" s="6"/>
      <c r="S414" s="5"/>
      <c r="AA414" s="26"/>
      <c r="AN414" s="3"/>
      <c r="AO414" s="3"/>
    </row>
    <row r="415" spans="1:41" ht="12.75" customHeight="1">
      <c r="A415" s="34" t="s">
        <v>42</v>
      </c>
      <c r="B415" s="26">
        <v>94</v>
      </c>
      <c r="K415" s="13"/>
      <c r="L415" s="38"/>
      <c r="M415" s="5"/>
      <c r="N415" s="5"/>
      <c r="P415" s="5"/>
      <c r="Q415" s="20">
        <f>B415</f>
        <v>94</v>
      </c>
      <c r="R415" s="6"/>
      <c r="S415" s="5"/>
      <c r="AA415" s="26"/>
      <c r="AN415" s="3"/>
      <c r="AO415" s="3"/>
    </row>
    <row r="416" spans="1:41" ht="12.75" customHeight="1">
      <c r="A416" s="34" t="s">
        <v>43</v>
      </c>
      <c r="C416" s="26">
        <v>90</v>
      </c>
      <c r="L416" s="38"/>
      <c r="M416" s="5"/>
      <c r="N416" s="5"/>
      <c r="O416" s="5"/>
      <c r="P416" s="5">
        <f>C416/B415</f>
        <v>0.95744680851063835</v>
      </c>
      <c r="Q416" s="74">
        <v>90</v>
      </c>
      <c r="R416" s="25">
        <f t="shared" ref="R416:R424" si="76">Q416/Q415</f>
        <v>0.95744680851063835</v>
      </c>
      <c r="S416" s="5">
        <f t="shared" ref="S416:S424" si="77">100%-R416</f>
        <v>4.2553191489361653E-2</v>
      </c>
      <c r="AA416" s="26"/>
      <c r="AN416" s="3"/>
      <c r="AO416" s="3"/>
    </row>
    <row r="417" spans="1:41" ht="12.75" customHeight="1">
      <c r="A417" s="34" t="s">
        <v>48</v>
      </c>
      <c r="D417" s="26">
        <v>76</v>
      </c>
      <c r="L417" s="38"/>
      <c r="M417" s="5"/>
      <c r="N417" s="5"/>
      <c r="O417" s="5"/>
      <c r="P417" s="5">
        <f>D417/C416</f>
        <v>0.84444444444444444</v>
      </c>
      <c r="Q417" s="74">
        <v>87</v>
      </c>
      <c r="R417" s="25">
        <f t="shared" si="76"/>
        <v>0.96666666666666667</v>
      </c>
      <c r="S417" s="5">
        <f t="shared" si="77"/>
        <v>3.3333333333333326E-2</v>
      </c>
      <c r="AA417" s="26"/>
      <c r="AN417" s="3"/>
      <c r="AO417" s="3"/>
    </row>
    <row r="418" spans="1:41" ht="12.75" customHeight="1">
      <c r="A418" s="34" t="s">
        <v>49</v>
      </c>
      <c r="E418" s="26">
        <v>75</v>
      </c>
      <c r="L418" s="38"/>
      <c r="M418" s="5"/>
      <c r="N418" s="5"/>
      <c r="O418" s="5"/>
      <c r="P418" s="5">
        <f>E418/D417</f>
        <v>0.98684210526315785</v>
      </c>
      <c r="Q418" s="74">
        <v>84</v>
      </c>
      <c r="R418" s="25">
        <f t="shared" si="76"/>
        <v>0.96551724137931039</v>
      </c>
      <c r="S418" s="5">
        <f t="shared" si="77"/>
        <v>3.4482758620689613E-2</v>
      </c>
      <c r="AA418" s="26"/>
      <c r="AN418" s="3"/>
      <c r="AO418" s="3"/>
    </row>
    <row r="419" spans="1:41" ht="12.75" customHeight="1">
      <c r="A419" s="34" t="s">
        <v>50</v>
      </c>
      <c r="F419" s="26">
        <v>72</v>
      </c>
      <c r="L419" s="38"/>
      <c r="M419" s="5"/>
      <c r="N419" s="5"/>
      <c r="O419" s="5"/>
      <c r="P419" s="5">
        <f>F419/E418</f>
        <v>0.96</v>
      </c>
      <c r="Q419" s="74">
        <v>83</v>
      </c>
      <c r="R419" s="25">
        <f t="shared" si="76"/>
        <v>0.98809523809523814</v>
      </c>
      <c r="S419" s="5">
        <f t="shared" si="77"/>
        <v>1.1904761904761862E-2</v>
      </c>
      <c r="AA419" s="26"/>
      <c r="AN419" s="3"/>
      <c r="AO419" s="3"/>
    </row>
    <row r="420" spans="1:41" ht="12.75" customHeight="1">
      <c r="A420" s="34" t="s">
        <v>51</v>
      </c>
      <c r="G420" s="26">
        <v>71</v>
      </c>
      <c r="L420" s="38"/>
      <c r="M420" s="5"/>
      <c r="N420" s="5"/>
      <c r="O420" s="5"/>
      <c r="P420" s="5">
        <f>G420/F419</f>
        <v>0.98611111111111116</v>
      </c>
      <c r="Q420" s="74">
        <v>85</v>
      </c>
      <c r="R420" s="25">
        <f t="shared" si="76"/>
        <v>1.0240963855421688</v>
      </c>
      <c r="S420" s="5">
        <f t="shared" si="77"/>
        <v>-2.4096385542168752E-2</v>
      </c>
      <c r="AA420" s="26"/>
      <c r="AN420" s="3"/>
      <c r="AO420" s="3"/>
    </row>
    <row r="421" spans="1:41" ht="12.75" customHeight="1">
      <c r="A421" s="34" t="s">
        <v>52</v>
      </c>
      <c r="H421" s="26">
        <v>71</v>
      </c>
      <c r="L421" s="38"/>
      <c r="M421" s="5"/>
      <c r="N421" s="5"/>
      <c r="O421" s="5"/>
      <c r="P421" s="5">
        <f>H421/G420</f>
        <v>1</v>
      </c>
      <c r="Q421" s="74">
        <v>86</v>
      </c>
      <c r="R421" s="25">
        <f t="shared" si="76"/>
        <v>1.0117647058823529</v>
      </c>
      <c r="S421" s="5">
        <f t="shared" si="77"/>
        <v>-1.1764705882352899E-2</v>
      </c>
      <c r="AA421" s="26"/>
      <c r="AN421" s="3"/>
      <c r="AO421" s="3"/>
    </row>
    <row r="422" spans="1:41" ht="12.75" customHeight="1">
      <c r="A422" s="34" t="s">
        <v>53</v>
      </c>
      <c r="I422" s="26">
        <v>71</v>
      </c>
      <c r="L422" s="38"/>
      <c r="M422" s="5"/>
      <c r="N422" s="5"/>
      <c r="O422" s="5"/>
      <c r="P422" s="5">
        <f>I422/H421</f>
        <v>1</v>
      </c>
      <c r="Q422" s="74">
        <v>86</v>
      </c>
      <c r="R422" s="25">
        <f t="shared" si="76"/>
        <v>1</v>
      </c>
      <c r="S422" s="5">
        <f t="shared" si="77"/>
        <v>0</v>
      </c>
      <c r="AA422" s="26"/>
      <c r="AN422" s="3"/>
      <c r="AO422" s="3"/>
    </row>
    <row r="423" spans="1:41" ht="12.75" customHeight="1">
      <c r="A423" s="34" t="s">
        <v>64</v>
      </c>
      <c r="J423" s="26">
        <v>70</v>
      </c>
      <c r="L423" s="38"/>
      <c r="M423" s="5"/>
      <c r="N423" s="5"/>
      <c r="O423" s="5"/>
      <c r="P423" s="5">
        <f>J423/I422</f>
        <v>0.9859154929577465</v>
      </c>
      <c r="Q423" s="74">
        <v>86</v>
      </c>
      <c r="R423" s="25">
        <f t="shared" si="76"/>
        <v>1</v>
      </c>
      <c r="S423" s="5">
        <f t="shared" si="77"/>
        <v>0</v>
      </c>
      <c r="AA423" s="26"/>
      <c r="AN423" s="3"/>
      <c r="AO423" s="3"/>
    </row>
    <row r="424" spans="1:41" ht="12.75" customHeight="1">
      <c r="A424" s="34" t="s">
        <v>66</v>
      </c>
      <c r="K424" s="26">
        <v>66</v>
      </c>
      <c r="L424" s="38">
        <v>59</v>
      </c>
      <c r="M424" s="5"/>
      <c r="N424" s="5"/>
      <c r="O424" s="5"/>
      <c r="P424" s="5">
        <f>K424/J423</f>
        <v>0.94285714285714284</v>
      </c>
      <c r="Q424" s="74">
        <v>82</v>
      </c>
      <c r="R424" s="25">
        <f t="shared" si="76"/>
        <v>0.95348837209302328</v>
      </c>
      <c r="S424" s="5">
        <f t="shared" si="77"/>
        <v>4.6511627906976716E-2</v>
      </c>
      <c r="AA424" s="26"/>
      <c r="AN424" s="3"/>
      <c r="AO424" s="3"/>
    </row>
    <row r="425" spans="1:41" ht="12.75" customHeight="1">
      <c r="A425" s="34" t="s">
        <v>71</v>
      </c>
      <c r="K425" s="26">
        <v>9</v>
      </c>
      <c r="L425" s="38">
        <v>6</v>
      </c>
      <c r="M425" s="5"/>
      <c r="N425" s="5"/>
      <c r="O425" s="5"/>
      <c r="P425" s="5"/>
      <c r="Q425" s="74">
        <v>18</v>
      </c>
      <c r="R425" s="25"/>
      <c r="S425" s="5"/>
      <c r="AA425" s="26"/>
      <c r="AN425" s="3"/>
      <c r="AO425" s="3"/>
    </row>
    <row r="426" spans="1:41" ht="12.75" customHeight="1">
      <c r="A426" s="34" t="s">
        <v>72</v>
      </c>
      <c r="K426" s="26">
        <v>5</v>
      </c>
      <c r="L426" s="38">
        <v>4</v>
      </c>
      <c r="M426" s="5"/>
      <c r="N426" s="5"/>
      <c r="O426" s="5"/>
      <c r="P426" s="5"/>
      <c r="Q426" s="74">
        <v>11</v>
      </c>
      <c r="R426" s="25"/>
      <c r="S426" s="5"/>
      <c r="AA426" s="26"/>
      <c r="AN426" s="3"/>
      <c r="AO426" s="3"/>
    </row>
    <row r="427" spans="1:41" ht="12.75" customHeight="1">
      <c r="A427" s="34" t="s">
        <v>75</v>
      </c>
      <c r="K427" s="26">
        <v>3</v>
      </c>
      <c r="L427" s="38">
        <v>2</v>
      </c>
      <c r="M427" s="5"/>
      <c r="N427" s="5"/>
      <c r="O427" s="5"/>
      <c r="P427" s="5"/>
      <c r="Q427" s="74">
        <v>3</v>
      </c>
      <c r="R427" s="25"/>
      <c r="S427" s="5"/>
      <c r="AA427" s="26"/>
      <c r="AN427" s="3"/>
      <c r="AO427" s="3"/>
    </row>
    <row r="428" spans="1:41" ht="12.75" customHeight="1">
      <c r="A428" s="34" t="s">
        <v>77</v>
      </c>
      <c r="K428" s="26">
        <v>1</v>
      </c>
      <c r="L428" s="38">
        <v>1</v>
      </c>
      <c r="M428" s="5"/>
      <c r="N428" s="5"/>
      <c r="O428" s="5"/>
      <c r="P428" s="5"/>
      <c r="Q428" s="74">
        <v>1</v>
      </c>
      <c r="R428" s="25"/>
      <c r="S428" s="5"/>
      <c r="AA428" s="26"/>
      <c r="AN428" s="3"/>
      <c r="AO428" s="3"/>
    </row>
    <row r="429" spans="1:41" ht="12.75" customHeight="1">
      <c r="L429" s="26">
        <f>SUM(L424:L428)</f>
        <v>72</v>
      </c>
      <c r="M429" s="5">
        <f>L424/B415</f>
        <v>0.62765957446808507</v>
      </c>
      <c r="N429" s="5">
        <f>L429/B415</f>
        <v>0.76595744680851063</v>
      </c>
      <c r="O429" s="5">
        <f>N429-M429</f>
        <v>0.13829787234042556</v>
      </c>
      <c r="P429" s="5"/>
      <c r="Q429" s="6"/>
      <c r="R429" s="6"/>
      <c r="S429" s="5"/>
      <c r="AA429" s="26"/>
      <c r="AN429" s="3"/>
      <c r="AO429" s="3"/>
    </row>
    <row r="430" spans="1:41" ht="12.75" customHeight="1">
      <c r="A430" s="52" t="s">
        <v>79</v>
      </c>
      <c r="N430" s="5"/>
      <c r="O430" s="5"/>
      <c r="Q430" s="5"/>
      <c r="AA430" s="26"/>
      <c r="AN430" s="3"/>
      <c r="AO430" s="3"/>
    </row>
    <row r="431" spans="1:41" ht="25.5" customHeight="1">
      <c r="B431" s="243" t="s">
        <v>1</v>
      </c>
      <c r="C431" s="244"/>
      <c r="D431" s="244"/>
      <c r="E431" s="244"/>
      <c r="F431" s="244"/>
      <c r="G431" s="244"/>
      <c r="H431" s="244"/>
      <c r="I431" s="244"/>
      <c r="J431" s="244"/>
      <c r="M431" s="10" t="s">
        <v>2</v>
      </c>
      <c r="N431" s="10" t="s">
        <v>3</v>
      </c>
      <c r="O431" s="70" t="s">
        <v>4</v>
      </c>
      <c r="P431" s="10" t="s">
        <v>5</v>
      </c>
      <c r="Q431" s="9" t="s">
        <v>6</v>
      </c>
      <c r="R431" s="9" t="s">
        <v>7</v>
      </c>
      <c r="S431" s="10" t="s">
        <v>8</v>
      </c>
      <c r="AA431" s="26"/>
      <c r="AN431" s="3"/>
      <c r="AO431" s="3"/>
    </row>
    <row r="432" spans="1:41" ht="12.75" customHeight="1">
      <c r="A432" s="71" t="s">
        <v>9</v>
      </c>
      <c r="B432" s="72">
        <v>1</v>
      </c>
      <c r="C432" s="72">
        <v>2</v>
      </c>
      <c r="D432" s="72">
        <v>3</v>
      </c>
      <c r="E432" s="72">
        <v>4</v>
      </c>
      <c r="F432" s="72">
        <v>5</v>
      </c>
      <c r="G432" s="72">
        <v>6</v>
      </c>
      <c r="H432" s="72">
        <v>7</v>
      </c>
      <c r="I432" s="72">
        <v>8</v>
      </c>
      <c r="J432" s="72">
        <v>9</v>
      </c>
      <c r="K432" s="75">
        <v>10</v>
      </c>
      <c r="L432" s="73" t="s">
        <v>10</v>
      </c>
      <c r="M432" s="5"/>
      <c r="N432" s="5"/>
      <c r="P432" s="5"/>
      <c r="Q432" s="6"/>
      <c r="R432" s="6"/>
      <c r="S432" s="5"/>
      <c r="AA432" s="26"/>
      <c r="AN432" s="3"/>
      <c r="AO432" s="3"/>
    </row>
    <row r="433" spans="1:41" ht="12.75" customHeight="1">
      <c r="A433" s="34" t="s">
        <v>43</v>
      </c>
      <c r="B433" s="26">
        <v>97</v>
      </c>
      <c r="K433" s="13"/>
      <c r="L433" s="38"/>
      <c r="M433" s="5"/>
      <c r="N433" s="5"/>
      <c r="P433" s="5"/>
      <c r="Q433" s="20">
        <f>B433</f>
        <v>97</v>
      </c>
      <c r="R433" s="6"/>
      <c r="S433" s="5"/>
      <c r="AA433" s="26"/>
      <c r="AN433" s="3"/>
      <c r="AO433" s="3"/>
    </row>
    <row r="434" spans="1:41" ht="12.75" customHeight="1">
      <c r="A434" s="34" t="s">
        <v>48</v>
      </c>
      <c r="C434" s="26">
        <v>93</v>
      </c>
      <c r="L434" s="38"/>
      <c r="M434" s="5"/>
      <c r="N434" s="5"/>
      <c r="O434" s="5"/>
      <c r="P434" s="5">
        <f>C434/B433</f>
        <v>0.95876288659793818</v>
      </c>
      <c r="Q434" s="74">
        <v>97</v>
      </c>
      <c r="R434" s="25">
        <f t="shared" ref="R434:R442" si="78">Q434/Q433</f>
        <v>1</v>
      </c>
      <c r="S434" s="5">
        <f t="shared" ref="S434:S442" si="79">100%-R434</f>
        <v>0</v>
      </c>
      <c r="AA434" s="26"/>
      <c r="AN434" s="3"/>
      <c r="AO434" s="3"/>
    </row>
    <row r="435" spans="1:41" ht="12.75" customHeight="1">
      <c r="A435" s="34" t="s">
        <v>49</v>
      </c>
      <c r="D435" s="26">
        <v>92</v>
      </c>
      <c r="L435" s="38"/>
      <c r="M435" s="5"/>
      <c r="N435" s="5"/>
      <c r="P435" s="5">
        <f>D435/C434</f>
        <v>0.989247311827957</v>
      </c>
      <c r="Q435" s="74">
        <v>95</v>
      </c>
      <c r="R435" s="25">
        <f t="shared" si="78"/>
        <v>0.97938144329896903</v>
      </c>
      <c r="S435" s="5">
        <f t="shared" si="79"/>
        <v>2.0618556701030966E-2</v>
      </c>
      <c r="AA435" s="26"/>
      <c r="AN435" s="3"/>
      <c r="AO435" s="3"/>
    </row>
    <row r="436" spans="1:41" ht="12.75" customHeight="1">
      <c r="A436" s="34" t="s">
        <v>50</v>
      </c>
      <c r="E436" s="26">
        <v>90</v>
      </c>
      <c r="L436" s="38"/>
      <c r="M436" s="5"/>
      <c r="N436" s="5"/>
      <c r="P436" s="5">
        <f>E436/D435</f>
        <v>0.97826086956521741</v>
      </c>
      <c r="Q436" s="74">
        <v>93</v>
      </c>
      <c r="R436" s="25">
        <f t="shared" si="78"/>
        <v>0.97894736842105268</v>
      </c>
      <c r="S436" s="5">
        <f t="shared" si="79"/>
        <v>2.1052631578947323E-2</v>
      </c>
      <c r="AA436" s="26"/>
      <c r="AN436" s="3"/>
      <c r="AO436" s="3"/>
    </row>
    <row r="437" spans="1:41" ht="12.75" customHeight="1">
      <c r="A437" s="34" t="s">
        <v>51</v>
      </c>
      <c r="F437" s="26">
        <v>88</v>
      </c>
      <c r="L437" s="38"/>
      <c r="M437" s="5"/>
      <c r="N437" s="5"/>
      <c r="P437" s="5">
        <f>F437/E436</f>
        <v>0.97777777777777775</v>
      </c>
      <c r="Q437" s="74">
        <v>90</v>
      </c>
      <c r="R437" s="25">
        <f t="shared" si="78"/>
        <v>0.967741935483871</v>
      </c>
      <c r="S437" s="5">
        <f t="shared" si="79"/>
        <v>3.2258064516129004E-2</v>
      </c>
      <c r="AA437" s="26"/>
      <c r="AN437" s="3"/>
      <c r="AO437" s="3"/>
    </row>
    <row r="438" spans="1:41" ht="12.75" customHeight="1">
      <c r="A438" s="34" t="s">
        <v>52</v>
      </c>
      <c r="G438" s="26">
        <v>86</v>
      </c>
      <c r="L438" s="38"/>
      <c r="M438" s="5"/>
      <c r="N438" s="5"/>
      <c r="P438" s="5">
        <f>G438/F437</f>
        <v>0.97727272727272729</v>
      </c>
      <c r="Q438" s="74">
        <v>89</v>
      </c>
      <c r="R438" s="25">
        <f t="shared" si="78"/>
        <v>0.98888888888888893</v>
      </c>
      <c r="S438" s="5">
        <f t="shared" si="79"/>
        <v>1.1111111111111072E-2</v>
      </c>
      <c r="AA438" s="26"/>
      <c r="AN438" s="3"/>
      <c r="AO438" s="3"/>
    </row>
    <row r="439" spans="1:41" ht="12.75" customHeight="1">
      <c r="A439" s="34" t="s">
        <v>53</v>
      </c>
      <c r="H439" s="26">
        <v>86</v>
      </c>
      <c r="L439" s="38"/>
      <c r="M439" s="5"/>
      <c r="N439" s="5"/>
      <c r="P439" s="5">
        <f>H439/G438</f>
        <v>1</v>
      </c>
      <c r="Q439" s="74">
        <v>88</v>
      </c>
      <c r="R439" s="25">
        <f t="shared" si="78"/>
        <v>0.9887640449438202</v>
      </c>
      <c r="S439" s="5">
        <f t="shared" si="79"/>
        <v>1.1235955056179803E-2</v>
      </c>
      <c r="AA439" s="26"/>
      <c r="AN439" s="3"/>
      <c r="AO439" s="3"/>
    </row>
    <row r="440" spans="1:41" ht="12.75" customHeight="1">
      <c r="A440" s="34" t="s">
        <v>64</v>
      </c>
      <c r="I440" s="26">
        <v>85</v>
      </c>
      <c r="L440" s="38"/>
      <c r="M440" s="5"/>
      <c r="N440" s="5"/>
      <c r="P440" s="5">
        <f>I440/H439</f>
        <v>0.98837209302325579</v>
      </c>
      <c r="Q440" s="74">
        <v>89</v>
      </c>
      <c r="R440" s="25">
        <f t="shared" si="78"/>
        <v>1.0113636363636365</v>
      </c>
      <c r="S440" s="5">
        <f t="shared" si="79"/>
        <v>-1.1363636363636465E-2</v>
      </c>
      <c r="AA440" s="26"/>
      <c r="AN440" s="3"/>
      <c r="AO440" s="3"/>
    </row>
    <row r="441" spans="1:41" ht="12.75" customHeight="1">
      <c r="A441" s="34" t="s">
        <v>66</v>
      </c>
      <c r="J441" s="26">
        <v>85</v>
      </c>
      <c r="L441" s="38"/>
      <c r="M441" s="5"/>
      <c r="N441" s="5"/>
      <c r="P441" s="5">
        <f>J441/I440</f>
        <v>1</v>
      </c>
      <c r="Q441" s="74">
        <v>93</v>
      </c>
      <c r="R441" s="25">
        <f t="shared" si="78"/>
        <v>1.0449438202247192</v>
      </c>
      <c r="S441" s="5">
        <f t="shared" si="79"/>
        <v>-4.4943820224719211E-2</v>
      </c>
      <c r="AA441" s="26"/>
      <c r="AN441" s="3"/>
      <c r="AO441" s="3"/>
    </row>
    <row r="442" spans="1:41" ht="12.75" customHeight="1">
      <c r="A442" s="34" t="s">
        <v>71</v>
      </c>
      <c r="K442" s="26">
        <v>85</v>
      </c>
      <c r="L442" s="38">
        <v>82</v>
      </c>
      <c r="M442" s="5"/>
      <c r="N442" s="5"/>
      <c r="P442" s="5">
        <f>K442/J441</f>
        <v>1</v>
      </c>
      <c r="Q442" s="74">
        <v>94</v>
      </c>
      <c r="R442" s="25">
        <f t="shared" si="78"/>
        <v>1.010752688172043</v>
      </c>
      <c r="S442" s="5">
        <f t="shared" si="79"/>
        <v>-1.0752688172043001E-2</v>
      </c>
      <c r="T442" s="26" t="s">
        <v>80</v>
      </c>
      <c r="U442" s="26">
        <v>92</v>
      </c>
      <c r="V442" s="26">
        <f>L448</f>
        <v>92</v>
      </c>
      <c r="W442" s="26" t="s">
        <v>10</v>
      </c>
      <c r="AA442" s="26"/>
      <c r="AN442" s="3"/>
      <c r="AO442" s="3"/>
    </row>
    <row r="443" spans="1:41" ht="12.75" customHeight="1">
      <c r="A443" s="34" t="s">
        <v>72</v>
      </c>
      <c r="K443" s="26">
        <v>7</v>
      </c>
      <c r="L443" s="38">
        <v>4</v>
      </c>
      <c r="M443" s="5"/>
      <c r="N443" s="5"/>
      <c r="P443" s="5"/>
      <c r="Q443" s="74">
        <v>10</v>
      </c>
      <c r="R443" s="25"/>
      <c r="S443" s="5"/>
      <c r="T443" s="26" t="s">
        <v>81</v>
      </c>
      <c r="U443" s="25">
        <f>U442/B433</f>
        <v>0.94845360824742264</v>
      </c>
      <c r="V443" s="25">
        <f>U442/V442</f>
        <v>1</v>
      </c>
      <c r="W443" s="26" t="s">
        <v>82</v>
      </c>
      <c r="AA443" s="26"/>
      <c r="AN443" s="3"/>
      <c r="AO443" s="3"/>
    </row>
    <row r="444" spans="1:41" ht="12.75" customHeight="1">
      <c r="A444" s="34" t="s">
        <v>75</v>
      </c>
      <c r="K444" s="26">
        <v>3</v>
      </c>
      <c r="L444" s="38">
        <v>3</v>
      </c>
      <c r="M444" s="5"/>
      <c r="N444" s="5"/>
      <c r="P444" s="5"/>
      <c r="Q444" s="74">
        <v>5</v>
      </c>
      <c r="R444" s="25"/>
      <c r="S444" s="5"/>
      <c r="AA444" s="26"/>
      <c r="AN444" s="3"/>
      <c r="AO444" s="3"/>
    </row>
    <row r="445" spans="1:41" ht="12.75" customHeight="1">
      <c r="A445" s="34" t="s">
        <v>77</v>
      </c>
      <c r="K445" s="26">
        <v>2</v>
      </c>
      <c r="L445" s="38">
        <v>1</v>
      </c>
      <c r="M445" s="5"/>
      <c r="N445" s="5"/>
      <c r="P445" s="5"/>
      <c r="Q445" s="74">
        <v>2</v>
      </c>
      <c r="R445" s="25"/>
      <c r="S445" s="5"/>
      <c r="AA445" s="26"/>
      <c r="AN445" s="3"/>
      <c r="AO445" s="3"/>
    </row>
    <row r="446" spans="1:41" ht="12.75" customHeight="1">
      <c r="A446" s="34" t="s">
        <v>83</v>
      </c>
      <c r="K446" s="26">
        <v>1</v>
      </c>
      <c r="L446" s="38">
        <v>1</v>
      </c>
      <c r="M446" s="5"/>
      <c r="N446" s="5"/>
      <c r="P446" s="5"/>
      <c r="Q446" s="74">
        <v>2</v>
      </c>
      <c r="R446" s="25"/>
      <c r="S446" s="5"/>
      <c r="AA446" s="26"/>
      <c r="AN446" s="3"/>
      <c r="AO446" s="3"/>
    </row>
    <row r="447" spans="1:41" ht="12.75" customHeight="1">
      <c r="A447" s="34" t="s">
        <v>84</v>
      </c>
      <c r="K447" s="26">
        <v>1</v>
      </c>
      <c r="L447" s="38">
        <v>1</v>
      </c>
      <c r="M447" s="5"/>
      <c r="N447" s="5"/>
      <c r="P447" s="5"/>
      <c r="Q447" s="74">
        <v>1</v>
      </c>
      <c r="R447" s="25"/>
      <c r="S447" s="5"/>
      <c r="AA447" s="26"/>
      <c r="AN447" s="3"/>
      <c r="AO447" s="3"/>
    </row>
    <row r="448" spans="1:41" ht="12.75" customHeight="1">
      <c r="L448" s="26">
        <f>SUM(L442:L447)</f>
        <v>92</v>
      </c>
      <c r="M448" s="5">
        <f>L442/B433</f>
        <v>0.84536082474226804</v>
      </c>
      <c r="N448" s="5">
        <f>L448/B433</f>
        <v>0.94845360824742264</v>
      </c>
      <c r="O448" s="5">
        <f>N448-M448</f>
        <v>0.10309278350515461</v>
      </c>
      <c r="P448" s="5"/>
      <c r="Q448" s="6"/>
      <c r="R448" s="6"/>
      <c r="S448" s="5"/>
      <c r="AA448" s="26"/>
      <c r="AN448" s="3"/>
      <c r="AO448" s="3"/>
    </row>
    <row r="449" spans="1:41" ht="12.75" customHeight="1">
      <c r="A449" s="52" t="s">
        <v>85</v>
      </c>
      <c r="N449" s="5"/>
      <c r="O449" s="5"/>
      <c r="Q449" s="5"/>
      <c r="AA449" s="26"/>
      <c r="AN449" s="3"/>
      <c r="AO449" s="3"/>
    </row>
    <row r="450" spans="1:41" ht="25.5" customHeight="1">
      <c r="B450" s="243" t="s">
        <v>1</v>
      </c>
      <c r="C450" s="244"/>
      <c r="D450" s="244"/>
      <c r="E450" s="244"/>
      <c r="F450" s="244"/>
      <c r="G450" s="244"/>
      <c r="H450" s="244"/>
      <c r="I450" s="244"/>
      <c r="J450" s="244"/>
      <c r="M450" s="10" t="s">
        <v>2</v>
      </c>
      <c r="N450" s="10" t="s">
        <v>3</v>
      </c>
      <c r="O450" s="70" t="s">
        <v>4</v>
      </c>
      <c r="P450" s="10" t="s">
        <v>5</v>
      </c>
      <c r="Q450" s="9" t="s">
        <v>6</v>
      </c>
      <c r="R450" s="9" t="s">
        <v>7</v>
      </c>
      <c r="S450" s="10" t="s">
        <v>8</v>
      </c>
      <c r="AA450" s="26"/>
      <c r="AN450" s="3"/>
      <c r="AO450" s="3"/>
    </row>
    <row r="451" spans="1:41" ht="12.75" customHeight="1">
      <c r="A451" s="71" t="s">
        <v>9</v>
      </c>
      <c r="B451" s="72">
        <v>1</v>
      </c>
      <c r="C451" s="72">
        <v>2</v>
      </c>
      <c r="D451" s="72">
        <v>3</v>
      </c>
      <c r="E451" s="72">
        <v>4</v>
      </c>
      <c r="F451" s="72">
        <v>5</v>
      </c>
      <c r="G451" s="72">
        <v>6</v>
      </c>
      <c r="H451" s="72">
        <v>7</v>
      </c>
      <c r="I451" s="72">
        <v>8</v>
      </c>
      <c r="J451" s="72">
        <v>9</v>
      </c>
      <c r="K451" s="75">
        <v>10</v>
      </c>
      <c r="L451" s="73" t="s">
        <v>10</v>
      </c>
      <c r="M451" s="5"/>
      <c r="N451" s="5"/>
      <c r="P451" s="5"/>
      <c r="Q451" s="6"/>
      <c r="R451" s="6"/>
      <c r="S451" s="5"/>
      <c r="AA451" s="26"/>
      <c r="AN451" s="3"/>
      <c r="AO451" s="3"/>
    </row>
    <row r="452" spans="1:41" ht="12.75" customHeight="1">
      <c r="A452" s="34" t="s">
        <v>48</v>
      </c>
      <c r="B452" s="26">
        <v>78</v>
      </c>
      <c r="K452" s="13"/>
      <c r="L452" s="38"/>
      <c r="M452" s="5"/>
      <c r="N452" s="5"/>
      <c r="P452" s="5"/>
      <c r="Q452" s="20">
        <f>B452</f>
        <v>78</v>
      </c>
      <c r="R452" s="6"/>
      <c r="S452" s="5"/>
      <c r="AA452" s="26"/>
      <c r="AN452" s="3"/>
      <c r="AO452" s="3"/>
    </row>
    <row r="453" spans="1:41" ht="12.75" customHeight="1">
      <c r="A453" s="34" t="s">
        <v>49</v>
      </c>
      <c r="C453" s="26">
        <v>76</v>
      </c>
      <c r="L453" s="38"/>
      <c r="M453" s="5"/>
      <c r="N453" s="5"/>
      <c r="O453" s="5"/>
      <c r="P453" s="5">
        <f>C453/B452</f>
        <v>0.97435897435897434</v>
      </c>
      <c r="Q453" s="74">
        <v>75</v>
      </c>
      <c r="R453" s="25">
        <f t="shared" ref="R453:R461" si="80">Q453/Q452</f>
        <v>0.96153846153846156</v>
      </c>
      <c r="S453" s="5">
        <f t="shared" ref="S453:S461" si="81">100%-R453</f>
        <v>3.8461538461538436E-2</v>
      </c>
      <c r="AA453" s="26"/>
      <c r="AN453" s="3"/>
      <c r="AO453" s="3"/>
    </row>
    <row r="454" spans="1:41" ht="12.75" customHeight="1">
      <c r="A454" s="34" t="s">
        <v>50</v>
      </c>
      <c r="D454" s="26">
        <v>70</v>
      </c>
      <c r="L454" s="38"/>
      <c r="M454" s="5"/>
      <c r="N454" s="5"/>
      <c r="P454" s="5">
        <f>D454/C453</f>
        <v>0.92105263157894735</v>
      </c>
      <c r="Q454" s="74">
        <v>73</v>
      </c>
      <c r="R454" s="25">
        <f t="shared" si="80"/>
        <v>0.97333333333333338</v>
      </c>
      <c r="S454" s="5">
        <f t="shared" si="81"/>
        <v>2.6666666666666616E-2</v>
      </c>
      <c r="AA454" s="26"/>
      <c r="AN454" s="3"/>
      <c r="AO454" s="3"/>
    </row>
    <row r="455" spans="1:41" ht="12.75" customHeight="1">
      <c r="A455" s="34" t="s">
        <v>51</v>
      </c>
      <c r="E455" s="26">
        <v>68</v>
      </c>
      <c r="L455" s="38"/>
      <c r="M455" s="5"/>
      <c r="N455" s="5"/>
      <c r="P455" s="5">
        <f>E455/D454</f>
        <v>0.97142857142857142</v>
      </c>
      <c r="Q455" s="74">
        <v>70</v>
      </c>
      <c r="R455" s="25">
        <f t="shared" si="80"/>
        <v>0.95890410958904104</v>
      </c>
      <c r="S455" s="5">
        <f t="shared" si="81"/>
        <v>4.1095890410958957E-2</v>
      </c>
      <c r="AA455" s="26"/>
      <c r="AN455" s="3"/>
      <c r="AO455" s="3"/>
    </row>
    <row r="456" spans="1:41" ht="12.75" customHeight="1">
      <c r="A456" s="34" t="s">
        <v>52</v>
      </c>
      <c r="F456" s="26">
        <v>66</v>
      </c>
      <c r="L456" s="38"/>
      <c r="M456" s="5"/>
      <c r="N456" s="5"/>
      <c r="P456" s="5">
        <f>F456/E455</f>
        <v>0.97058823529411764</v>
      </c>
      <c r="Q456" s="74">
        <v>70</v>
      </c>
      <c r="R456" s="25">
        <f t="shared" si="80"/>
        <v>1</v>
      </c>
      <c r="S456" s="5">
        <f t="shared" si="81"/>
        <v>0</v>
      </c>
      <c r="AA456" s="26"/>
      <c r="AN456" s="3"/>
      <c r="AO456" s="3"/>
    </row>
    <row r="457" spans="1:41" ht="12.75" customHeight="1">
      <c r="A457" s="34" t="s">
        <v>53</v>
      </c>
      <c r="G457" s="26">
        <v>65</v>
      </c>
      <c r="L457" s="38"/>
      <c r="M457" s="5"/>
      <c r="N457" s="5"/>
      <c r="P457" s="5">
        <f>G457/F456</f>
        <v>0.98484848484848486</v>
      </c>
      <c r="Q457" s="74">
        <v>70</v>
      </c>
      <c r="R457" s="25">
        <f t="shared" si="80"/>
        <v>1</v>
      </c>
      <c r="S457" s="5">
        <f t="shared" si="81"/>
        <v>0</v>
      </c>
      <c r="AA457" s="26"/>
      <c r="AN457" s="3"/>
      <c r="AO457" s="3"/>
    </row>
    <row r="458" spans="1:41" ht="12.75" customHeight="1">
      <c r="A458" s="34" t="s">
        <v>64</v>
      </c>
      <c r="H458" s="26">
        <v>58</v>
      </c>
      <c r="L458" s="38"/>
      <c r="M458" s="5"/>
      <c r="N458" s="5"/>
      <c r="P458" s="5">
        <f>H458/G457</f>
        <v>0.89230769230769236</v>
      </c>
      <c r="Q458" s="74">
        <v>71</v>
      </c>
      <c r="R458" s="25">
        <f t="shared" si="80"/>
        <v>1.0142857142857142</v>
      </c>
      <c r="S458" s="5">
        <f t="shared" si="81"/>
        <v>-1.4285714285714235E-2</v>
      </c>
      <c r="AA458" s="26"/>
      <c r="AN458" s="3"/>
      <c r="AO458" s="3"/>
    </row>
    <row r="459" spans="1:41" ht="12.75" customHeight="1">
      <c r="A459" s="34" t="s">
        <v>66</v>
      </c>
      <c r="I459" s="26">
        <v>54</v>
      </c>
      <c r="L459" s="38"/>
      <c r="M459" s="5"/>
      <c r="N459" s="5"/>
      <c r="P459" s="5">
        <f>I459/H458</f>
        <v>0.93103448275862066</v>
      </c>
      <c r="Q459" s="74">
        <v>68</v>
      </c>
      <c r="R459" s="25">
        <f t="shared" si="80"/>
        <v>0.95774647887323938</v>
      </c>
      <c r="S459" s="5">
        <f t="shared" si="81"/>
        <v>4.2253521126760618E-2</v>
      </c>
      <c r="AA459" s="26"/>
      <c r="AN459" s="3"/>
      <c r="AO459" s="3"/>
    </row>
    <row r="460" spans="1:41" ht="12.75" customHeight="1">
      <c r="A460" s="34" t="s">
        <v>71</v>
      </c>
      <c r="J460" s="26">
        <v>54</v>
      </c>
      <c r="L460" s="38">
        <v>2</v>
      </c>
      <c r="M460" s="5"/>
      <c r="N460" s="5"/>
      <c r="P460" s="5">
        <f>J460/I459</f>
        <v>1</v>
      </c>
      <c r="Q460" s="74">
        <v>66</v>
      </c>
      <c r="R460" s="25">
        <f t="shared" si="80"/>
        <v>0.97058823529411764</v>
      </c>
      <c r="S460" s="5">
        <f t="shared" si="81"/>
        <v>2.9411764705882359E-2</v>
      </c>
      <c r="AA460" s="26"/>
      <c r="AN460" s="3"/>
      <c r="AO460" s="3"/>
    </row>
    <row r="461" spans="1:41" ht="12.75" customHeight="1">
      <c r="A461" s="34" t="s">
        <v>72</v>
      </c>
      <c r="K461" s="26">
        <v>51</v>
      </c>
      <c r="L461" s="38">
        <v>38</v>
      </c>
      <c r="M461" s="5"/>
      <c r="N461" s="5"/>
      <c r="P461" s="5">
        <f>K461/J460</f>
        <v>0.94444444444444442</v>
      </c>
      <c r="Q461" s="74">
        <v>66</v>
      </c>
      <c r="R461" s="25">
        <f t="shared" si="80"/>
        <v>1</v>
      </c>
      <c r="S461" s="5">
        <f t="shared" si="81"/>
        <v>0</v>
      </c>
      <c r="T461" s="26" t="s">
        <v>80</v>
      </c>
      <c r="U461" s="26">
        <v>57</v>
      </c>
      <c r="V461" s="26">
        <f>L466</f>
        <v>57</v>
      </c>
      <c r="W461" s="26" t="s">
        <v>10</v>
      </c>
      <c r="AA461" s="26"/>
      <c r="AN461" s="3"/>
      <c r="AO461" s="3"/>
    </row>
    <row r="462" spans="1:41" ht="12.75" customHeight="1">
      <c r="A462" s="34" t="s">
        <v>75</v>
      </c>
      <c r="K462" s="26">
        <v>13</v>
      </c>
      <c r="L462" s="38">
        <v>10</v>
      </c>
      <c r="M462" s="5"/>
      <c r="N462" s="5"/>
      <c r="P462" s="5"/>
      <c r="Q462" s="74">
        <v>17</v>
      </c>
      <c r="R462" s="25"/>
      <c r="S462" s="5"/>
      <c r="T462" s="26" t="s">
        <v>81</v>
      </c>
      <c r="U462" s="25">
        <f>U461/B452</f>
        <v>0.73076923076923073</v>
      </c>
      <c r="V462" s="25">
        <f>U461/V461</f>
        <v>1</v>
      </c>
      <c r="W462" s="26" t="s">
        <v>82</v>
      </c>
      <c r="AA462" s="26"/>
      <c r="AN462" s="3"/>
      <c r="AO462" s="3"/>
    </row>
    <row r="463" spans="1:41" ht="12.75" customHeight="1">
      <c r="A463" s="34" t="s">
        <v>77</v>
      </c>
      <c r="K463" s="26">
        <v>4</v>
      </c>
      <c r="L463" s="38">
        <v>3</v>
      </c>
      <c r="M463" s="5"/>
      <c r="N463" s="5"/>
      <c r="P463" s="5"/>
      <c r="Q463" s="74">
        <v>6</v>
      </c>
      <c r="R463" s="25"/>
      <c r="S463" s="5"/>
      <c r="AA463" s="26"/>
      <c r="AN463" s="3"/>
      <c r="AO463" s="3"/>
    </row>
    <row r="464" spans="1:41" ht="12.75" customHeight="1">
      <c r="A464" s="34" t="s">
        <v>83</v>
      </c>
      <c r="K464" s="26">
        <v>1</v>
      </c>
      <c r="L464" s="38">
        <v>2</v>
      </c>
      <c r="M464" s="5"/>
      <c r="N464" s="5"/>
      <c r="P464" s="5"/>
      <c r="Q464" s="74">
        <v>2</v>
      </c>
      <c r="R464" s="25"/>
      <c r="S464" s="5"/>
      <c r="AA464" s="26"/>
      <c r="AN464" s="3"/>
      <c r="AO464" s="3"/>
    </row>
    <row r="465" spans="1:41" ht="12.75" customHeight="1">
      <c r="A465" s="34" t="s">
        <v>84</v>
      </c>
      <c r="K465" s="26">
        <v>2</v>
      </c>
      <c r="L465" s="38">
        <v>2</v>
      </c>
      <c r="M465" s="5"/>
      <c r="N465" s="5"/>
      <c r="P465" s="5"/>
      <c r="Q465" s="74">
        <v>2</v>
      </c>
      <c r="R465" s="25"/>
      <c r="S465" s="5"/>
      <c r="AA465" s="26"/>
      <c r="AN465" s="3"/>
      <c r="AO465" s="3"/>
    </row>
    <row r="466" spans="1:41" ht="12.75" customHeight="1">
      <c r="L466" s="26">
        <f>SUM(L460:L465)</f>
        <v>57</v>
      </c>
      <c r="M466" s="5">
        <f>SUM(L460:L461)/B452</f>
        <v>0.51282051282051277</v>
      </c>
      <c r="N466" s="5">
        <f>L466/B452</f>
        <v>0.73076923076923073</v>
      </c>
      <c r="O466" s="5">
        <f>N466-M466</f>
        <v>0.21794871794871795</v>
      </c>
      <c r="P466" s="5"/>
      <c r="Q466" s="6"/>
      <c r="R466" s="6"/>
      <c r="S466" s="5"/>
      <c r="AA466" s="26"/>
      <c r="AN466" s="3"/>
      <c r="AO466" s="3"/>
    </row>
    <row r="467" spans="1:41" ht="12.75" customHeight="1">
      <c r="A467" s="63" t="s">
        <v>86</v>
      </c>
      <c r="N467" s="5"/>
      <c r="O467" s="5"/>
      <c r="Q467" s="5"/>
      <c r="AA467" s="26"/>
      <c r="AN467" s="3"/>
      <c r="AO467" s="3"/>
    </row>
    <row r="468" spans="1:41" ht="25.5" customHeight="1">
      <c r="B468" s="243" t="s">
        <v>1</v>
      </c>
      <c r="C468" s="244"/>
      <c r="D468" s="244"/>
      <c r="E468" s="244"/>
      <c r="F468" s="244"/>
      <c r="G468" s="244"/>
      <c r="H468" s="244"/>
      <c r="I468" s="244"/>
      <c r="J468" s="244"/>
      <c r="M468" s="10" t="s">
        <v>2</v>
      </c>
      <c r="N468" s="10" t="s">
        <v>3</v>
      </c>
      <c r="O468" s="70" t="s">
        <v>4</v>
      </c>
      <c r="P468" s="10" t="s">
        <v>5</v>
      </c>
      <c r="Q468" s="9" t="s">
        <v>6</v>
      </c>
      <c r="R468" s="9" t="s">
        <v>7</v>
      </c>
      <c r="S468" s="10" t="s">
        <v>8</v>
      </c>
      <c r="AA468" s="26"/>
      <c r="AN468" s="3"/>
      <c r="AO468" s="3"/>
    </row>
    <row r="469" spans="1:41" ht="12.75" customHeight="1">
      <c r="A469" s="71" t="s">
        <v>9</v>
      </c>
      <c r="B469" s="72">
        <v>1</v>
      </c>
      <c r="C469" s="72">
        <v>2</v>
      </c>
      <c r="D469" s="72">
        <v>3</v>
      </c>
      <c r="E469" s="72">
        <v>4</v>
      </c>
      <c r="F469" s="72">
        <v>5</v>
      </c>
      <c r="G469" s="72">
        <v>6</v>
      </c>
      <c r="H469" s="72">
        <v>7</v>
      </c>
      <c r="I469" s="72">
        <v>8</v>
      </c>
      <c r="J469" s="72">
        <v>9</v>
      </c>
      <c r="K469" s="75">
        <v>10</v>
      </c>
      <c r="L469" s="73" t="s">
        <v>10</v>
      </c>
      <c r="M469" s="5"/>
      <c r="N469" s="5"/>
      <c r="P469" s="5"/>
      <c r="Q469" s="6"/>
      <c r="R469" s="6"/>
      <c r="S469" s="5"/>
      <c r="AA469" s="26"/>
      <c r="AN469" s="3"/>
      <c r="AO469" s="3"/>
    </row>
    <row r="470" spans="1:41" ht="12.75" customHeight="1">
      <c r="A470" s="34" t="s">
        <v>49</v>
      </c>
      <c r="B470" s="26">
        <v>84</v>
      </c>
      <c r="K470" s="13"/>
      <c r="L470" s="38"/>
      <c r="M470" s="5"/>
      <c r="N470" s="5"/>
      <c r="P470" s="5"/>
      <c r="Q470" s="20">
        <f>B470</f>
        <v>84</v>
      </c>
      <c r="R470" s="6"/>
      <c r="S470" s="5"/>
      <c r="AA470" s="26"/>
      <c r="AN470" s="3"/>
      <c r="AO470" s="3"/>
    </row>
    <row r="471" spans="1:41" ht="12.75" customHeight="1">
      <c r="A471" s="34" t="s">
        <v>50</v>
      </c>
      <c r="C471" s="26">
        <v>81</v>
      </c>
      <c r="L471" s="38"/>
      <c r="M471" s="5"/>
      <c r="N471" s="5"/>
      <c r="O471" s="5"/>
      <c r="P471" s="5">
        <f>C471/B470</f>
        <v>0.9642857142857143</v>
      </c>
      <c r="Q471" s="74">
        <v>81</v>
      </c>
      <c r="R471" s="25">
        <f t="shared" ref="R471:R479" si="82">Q471/Q470</f>
        <v>0.9642857142857143</v>
      </c>
      <c r="S471" s="5">
        <f t="shared" ref="S471:S479" si="83">100%-R471</f>
        <v>3.5714285714285698E-2</v>
      </c>
      <c r="AA471" s="26"/>
      <c r="AN471" s="3"/>
      <c r="AO471" s="3"/>
    </row>
    <row r="472" spans="1:41" ht="12.75" customHeight="1">
      <c r="A472" s="34" t="s">
        <v>51</v>
      </c>
      <c r="D472" s="26">
        <v>78</v>
      </c>
      <c r="L472" s="38"/>
      <c r="M472" s="5"/>
      <c r="N472" s="5"/>
      <c r="P472" s="5">
        <f>D472/C471</f>
        <v>0.96296296296296291</v>
      </c>
      <c r="Q472" s="74">
        <v>80</v>
      </c>
      <c r="R472" s="25">
        <f t="shared" si="82"/>
        <v>0.98765432098765427</v>
      </c>
      <c r="S472" s="5">
        <f t="shared" si="83"/>
        <v>1.2345679012345734E-2</v>
      </c>
      <c r="AA472" s="26"/>
      <c r="AN472" s="3"/>
      <c r="AO472" s="3"/>
    </row>
    <row r="473" spans="1:41" ht="12.75" customHeight="1">
      <c r="A473" s="34" t="s">
        <v>52</v>
      </c>
      <c r="E473" s="26">
        <v>75</v>
      </c>
      <c r="L473" s="38"/>
      <c r="M473" s="5"/>
      <c r="N473" s="5"/>
      <c r="P473" s="5">
        <f>E473/D472</f>
        <v>0.96153846153846156</v>
      </c>
      <c r="Q473" s="74">
        <v>80</v>
      </c>
      <c r="R473" s="25">
        <f t="shared" si="82"/>
        <v>1</v>
      </c>
      <c r="S473" s="5">
        <f t="shared" si="83"/>
        <v>0</v>
      </c>
      <c r="AA473" s="26"/>
      <c r="AN473" s="3"/>
      <c r="AO473" s="3"/>
    </row>
    <row r="474" spans="1:41" ht="12.75" customHeight="1">
      <c r="A474" s="34" t="s">
        <v>53</v>
      </c>
      <c r="F474" s="26">
        <v>75</v>
      </c>
      <c r="L474" s="38"/>
      <c r="M474" s="5"/>
      <c r="N474" s="5"/>
      <c r="P474" s="5">
        <f>F474/E473</f>
        <v>1</v>
      </c>
      <c r="Q474" s="74">
        <v>78</v>
      </c>
      <c r="R474" s="25">
        <f t="shared" si="82"/>
        <v>0.97499999999999998</v>
      </c>
      <c r="S474" s="5">
        <f t="shared" si="83"/>
        <v>2.5000000000000022E-2</v>
      </c>
      <c r="AA474" s="26"/>
      <c r="AN474" s="3"/>
      <c r="AO474" s="3"/>
    </row>
    <row r="475" spans="1:41" ht="12.75" customHeight="1">
      <c r="A475" s="34" t="s">
        <v>64</v>
      </c>
      <c r="G475" s="26">
        <v>75</v>
      </c>
      <c r="L475" s="38"/>
      <c r="M475" s="5"/>
      <c r="N475" s="5"/>
      <c r="P475" s="5">
        <f>G475/F474</f>
        <v>1</v>
      </c>
      <c r="Q475" s="74">
        <v>80</v>
      </c>
      <c r="R475" s="25">
        <f t="shared" si="82"/>
        <v>1.0256410256410255</v>
      </c>
      <c r="S475" s="5">
        <f t="shared" si="83"/>
        <v>-2.564102564102555E-2</v>
      </c>
      <c r="AA475" s="26"/>
      <c r="AN475" s="3"/>
      <c r="AO475" s="3"/>
    </row>
    <row r="476" spans="1:41" ht="12.75" customHeight="1">
      <c r="A476" s="34" t="s">
        <v>66</v>
      </c>
      <c r="H476" s="26">
        <v>71</v>
      </c>
      <c r="L476" s="38"/>
      <c r="M476" s="5"/>
      <c r="N476" s="5"/>
      <c r="P476" s="5">
        <f>H476/G475</f>
        <v>0.94666666666666666</v>
      </c>
      <c r="Q476" s="74">
        <v>80</v>
      </c>
      <c r="R476" s="25">
        <f t="shared" si="82"/>
        <v>1</v>
      </c>
      <c r="S476" s="5">
        <f t="shared" si="83"/>
        <v>0</v>
      </c>
      <c r="AA476" s="26"/>
      <c r="AN476" s="3"/>
      <c r="AO476" s="3"/>
    </row>
    <row r="477" spans="1:41" ht="12.75" customHeight="1">
      <c r="A477" s="34" t="s">
        <v>71</v>
      </c>
      <c r="I477" s="26">
        <v>71</v>
      </c>
      <c r="L477" s="38"/>
      <c r="M477" s="5"/>
      <c r="N477" s="5"/>
      <c r="P477" s="5">
        <f>I477/H476</f>
        <v>1</v>
      </c>
      <c r="Q477" s="74">
        <v>80</v>
      </c>
      <c r="R477" s="25">
        <f t="shared" si="82"/>
        <v>1</v>
      </c>
      <c r="S477" s="5">
        <f t="shared" si="83"/>
        <v>0</v>
      </c>
      <c r="AA477" s="26"/>
      <c r="AN477" s="3"/>
      <c r="AO477" s="3"/>
    </row>
    <row r="478" spans="1:41" ht="12.75" customHeight="1">
      <c r="A478" s="34" t="s">
        <v>72</v>
      </c>
      <c r="J478" s="26">
        <v>70</v>
      </c>
      <c r="L478" s="38">
        <v>1</v>
      </c>
      <c r="M478" s="5"/>
      <c r="N478" s="5"/>
      <c r="P478" s="5">
        <f>J478/I477</f>
        <v>0.9859154929577465</v>
      </c>
      <c r="Q478" s="74">
        <v>79</v>
      </c>
      <c r="R478" s="25">
        <f t="shared" si="82"/>
        <v>0.98750000000000004</v>
      </c>
      <c r="S478" s="5">
        <f t="shared" si="83"/>
        <v>1.2499999999999956E-2</v>
      </c>
      <c r="AA478" s="26"/>
      <c r="AN478" s="3"/>
      <c r="AO478" s="3"/>
    </row>
    <row r="479" spans="1:41" ht="12.75" customHeight="1">
      <c r="A479" s="34" t="s">
        <v>75</v>
      </c>
      <c r="K479" s="26">
        <v>70</v>
      </c>
      <c r="L479" s="38">
        <v>68</v>
      </c>
      <c r="M479" s="5"/>
      <c r="N479" s="5"/>
      <c r="P479" s="5">
        <f>K479/J478</f>
        <v>1</v>
      </c>
      <c r="Q479" s="74">
        <v>79</v>
      </c>
      <c r="R479" s="25">
        <f t="shared" si="82"/>
        <v>1</v>
      </c>
      <c r="S479" s="5">
        <f t="shared" si="83"/>
        <v>0</v>
      </c>
      <c r="T479" s="26" t="s">
        <v>80</v>
      </c>
      <c r="U479" s="26">
        <v>80</v>
      </c>
      <c r="V479" s="26">
        <f>L484</f>
        <v>80</v>
      </c>
      <c r="W479" s="26" t="s">
        <v>10</v>
      </c>
      <c r="AA479" s="26"/>
      <c r="AN479" s="3"/>
      <c r="AO479" s="3"/>
    </row>
    <row r="480" spans="1:41" ht="12.75" customHeight="1">
      <c r="A480" s="34" t="s">
        <v>77</v>
      </c>
      <c r="K480" s="26">
        <v>6</v>
      </c>
      <c r="L480" s="38">
        <v>5</v>
      </c>
      <c r="M480" s="5"/>
      <c r="N480" s="5"/>
      <c r="P480" s="5"/>
      <c r="Q480" s="74">
        <v>11</v>
      </c>
      <c r="R480" s="25"/>
      <c r="S480" s="5"/>
      <c r="T480" s="26" t="s">
        <v>81</v>
      </c>
      <c r="U480" s="25">
        <f>U479/B470</f>
        <v>0.95238095238095233</v>
      </c>
      <c r="V480" s="25">
        <f>U479/V479</f>
        <v>1</v>
      </c>
      <c r="W480" s="26" t="s">
        <v>82</v>
      </c>
      <c r="AA480" s="26"/>
      <c r="AN480" s="3"/>
      <c r="AO480" s="3"/>
    </row>
    <row r="481" spans="1:41" ht="12.75" customHeight="1">
      <c r="A481" s="34" t="s">
        <v>83</v>
      </c>
      <c r="K481" s="26">
        <v>3</v>
      </c>
      <c r="L481" s="38">
        <v>2</v>
      </c>
      <c r="M481" s="5"/>
      <c r="N481" s="5"/>
      <c r="P481" s="5"/>
      <c r="Q481" s="74">
        <v>6</v>
      </c>
      <c r="R481" s="25"/>
      <c r="S481" s="5"/>
      <c r="AA481" s="26"/>
      <c r="AN481" s="3"/>
      <c r="AO481" s="3"/>
    </row>
    <row r="482" spans="1:41" ht="12.75" customHeight="1">
      <c r="A482" s="34" t="s">
        <v>84</v>
      </c>
      <c r="K482" s="26">
        <v>2</v>
      </c>
      <c r="L482" s="38">
        <v>2</v>
      </c>
      <c r="M482" s="5"/>
      <c r="N482" s="5"/>
      <c r="P482" s="5"/>
      <c r="Q482" s="74">
        <v>4</v>
      </c>
      <c r="R482" s="25"/>
      <c r="S482" s="5"/>
      <c r="AA482" s="26"/>
      <c r="AN482" s="3"/>
      <c r="AO482" s="3"/>
    </row>
    <row r="483" spans="1:41" ht="12.75" customHeight="1">
      <c r="A483" s="34" t="s">
        <v>87</v>
      </c>
      <c r="K483" s="26">
        <v>2</v>
      </c>
      <c r="L483" s="38">
        <v>2</v>
      </c>
      <c r="M483" s="5"/>
      <c r="N483" s="5"/>
      <c r="P483" s="5"/>
      <c r="Q483" s="74">
        <v>2</v>
      </c>
      <c r="R483" s="25"/>
      <c r="S483" s="5"/>
      <c r="AA483" s="26"/>
      <c r="AN483" s="3"/>
      <c r="AO483" s="3"/>
    </row>
    <row r="484" spans="1:41" ht="12.75" customHeight="1">
      <c r="L484" s="26">
        <f>SUM(L478:L483)</f>
        <v>80</v>
      </c>
      <c r="M484" s="5">
        <f>SUM(L478:L479)/B470</f>
        <v>0.8214285714285714</v>
      </c>
      <c r="N484" s="5">
        <f>L484/B470</f>
        <v>0.95238095238095233</v>
      </c>
      <c r="O484" s="5">
        <f>N484-M484</f>
        <v>0.13095238095238093</v>
      </c>
      <c r="P484" s="5"/>
      <c r="Q484" s="6"/>
      <c r="R484" s="6"/>
      <c r="S484" s="5"/>
      <c r="AA484" s="26"/>
      <c r="AN484" s="3"/>
      <c r="AO484" s="3"/>
    </row>
    <row r="485" spans="1:41" ht="12.75" customHeight="1">
      <c r="A485" s="52" t="s">
        <v>88</v>
      </c>
      <c r="N485" s="5"/>
      <c r="O485" s="5"/>
      <c r="Q485" s="5"/>
      <c r="AA485" s="26"/>
      <c r="AN485" s="3"/>
      <c r="AO485" s="3"/>
    </row>
    <row r="486" spans="1:41" ht="25.5" customHeight="1">
      <c r="B486" s="243" t="s">
        <v>1</v>
      </c>
      <c r="C486" s="244"/>
      <c r="D486" s="244"/>
      <c r="E486" s="244"/>
      <c r="F486" s="244"/>
      <c r="G486" s="244"/>
      <c r="H486" s="244"/>
      <c r="I486" s="244"/>
      <c r="J486" s="244"/>
      <c r="M486" s="10" t="s">
        <v>2</v>
      </c>
      <c r="N486" s="10" t="s">
        <v>3</v>
      </c>
      <c r="O486" s="70" t="s">
        <v>4</v>
      </c>
      <c r="P486" s="10" t="s">
        <v>5</v>
      </c>
      <c r="Q486" s="9" t="s">
        <v>6</v>
      </c>
      <c r="R486" s="9" t="s">
        <v>7</v>
      </c>
      <c r="S486" s="10" t="s">
        <v>8</v>
      </c>
      <c r="AA486" s="26"/>
      <c r="AN486" s="3"/>
      <c r="AO486" s="3"/>
    </row>
    <row r="487" spans="1:41" ht="12.75" customHeight="1">
      <c r="A487" s="71" t="s">
        <v>9</v>
      </c>
      <c r="B487" s="72">
        <v>1</v>
      </c>
      <c r="C487" s="72">
        <v>2</v>
      </c>
      <c r="D487" s="72">
        <v>3</v>
      </c>
      <c r="E487" s="72">
        <v>4</v>
      </c>
      <c r="F487" s="72">
        <v>5</v>
      </c>
      <c r="G487" s="72">
        <v>6</v>
      </c>
      <c r="H487" s="72">
        <v>7</v>
      </c>
      <c r="I487" s="72">
        <v>8</v>
      </c>
      <c r="J487" s="72">
        <v>9</v>
      </c>
      <c r="K487" s="75">
        <v>10</v>
      </c>
      <c r="L487" s="73" t="s">
        <v>10</v>
      </c>
      <c r="M487" s="5"/>
      <c r="N487" s="5"/>
      <c r="P487" s="5"/>
      <c r="Q487" s="6"/>
      <c r="R487" s="6"/>
      <c r="S487" s="5"/>
      <c r="AA487" s="26"/>
      <c r="AN487" s="3"/>
      <c r="AO487" s="3"/>
    </row>
    <row r="488" spans="1:41" ht="12.75" customHeight="1">
      <c r="A488" s="34" t="s">
        <v>50</v>
      </c>
      <c r="B488" s="26">
        <v>80</v>
      </c>
      <c r="K488" s="13"/>
      <c r="L488" s="38"/>
      <c r="M488" s="5"/>
      <c r="N488" s="5"/>
      <c r="P488" s="5"/>
      <c r="Q488" s="20">
        <f>B488</f>
        <v>80</v>
      </c>
      <c r="R488" s="6"/>
      <c r="S488" s="5"/>
      <c r="AN488" s="3"/>
      <c r="AO488" s="3"/>
    </row>
    <row r="489" spans="1:41" ht="12.75" customHeight="1">
      <c r="A489" s="34" t="s">
        <v>51</v>
      </c>
      <c r="C489" s="26">
        <v>77</v>
      </c>
      <c r="L489" s="38"/>
      <c r="M489" s="5"/>
      <c r="N489" s="5"/>
      <c r="O489" s="5"/>
      <c r="P489" s="5">
        <f>C489/B488</f>
        <v>0.96250000000000002</v>
      </c>
      <c r="Q489" s="74">
        <v>80</v>
      </c>
      <c r="R489" s="25">
        <f t="shared" ref="R489:R497" si="84">Q489/Q488</f>
        <v>1</v>
      </c>
      <c r="S489" s="5">
        <f t="shared" ref="S489:S497" si="85">100%-R489</f>
        <v>0</v>
      </c>
      <c r="AN489" s="3"/>
      <c r="AO489" s="3"/>
    </row>
    <row r="490" spans="1:41" ht="12.75" customHeight="1">
      <c r="A490" s="34" t="s">
        <v>52</v>
      </c>
      <c r="D490" s="26">
        <v>74</v>
      </c>
      <c r="L490" s="38"/>
      <c r="M490" s="5"/>
      <c r="N490" s="5"/>
      <c r="P490" s="5">
        <f>D490/C489</f>
        <v>0.96103896103896103</v>
      </c>
      <c r="Q490" s="74">
        <v>79</v>
      </c>
      <c r="R490" s="25">
        <f t="shared" si="84"/>
        <v>0.98750000000000004</v>
      </c>
      <c r="S490" s="5">
        <f t="shared" si="85"/>
        <v>1.2499999999999956E-2</v>
      </c>
      <c r="AN490" s="3"/>
      <c r="AO490" s="3"/>
    </row>
    <row r="491" spans="1:41" ht="12.75" customHeight="1">
      <c r="A491" s="34" t="s">
        <v>53</v>
      </c>
      <c r="E491" s="26">
        <v>74</v>
      </c>
      <c r="L491" s="38"/>
      <c r="M491" s="5"/>
      <c r="N491" s="5"/>
      <c r="P491" s="5">
        <f>E491/D490</f>
        <v>1</v>
      </c>
      <c r="Q491" s="74">
        <v>81</v>
      </c>
      <c r="R491" s="25">
        <f t="shared" si="84"/>
        <v>1.0253164556962024</v>
      </c>
      <c r="S491" s="5">
        <f t="shared" si="85"/>
        <v>-2.5316455696202445E-2</v>
      </c>
      <c r="AN491" s="3"/>
      <c r="AO491" s="3"/>
    </row>
    <row r="492" spans="1:41" ht="12.75" customHeight="1">
      <c r="A492" s="34" t="s">
        <v>64</v>
      </c>
      <c r="F492" s="26">
        <v>74</v>
      </c>
      <c r="L492" s="38"/>
      <c r="M492" s="5"/>
      <c r="N492" s="5"/>
      <c r="P492" s="5">
        <f>F492/E491</f>
        <v>1</v>
      </c>
      <c r="Q492" s="74">
        <v>79</v>
      </c>
      <c r="R492" s="25">
        <f t="shared" si="84"/>
        <v>0.97530864197530864</v>
      </c>
      <c r="S492" s="5">
        <f t="shared" si="85"/>
        <v>2.4691358024691357E-2</v>
      </c>
      <c r="AN492" s="3"/>
      <c r="AO492" s="3"/>
    </row>
    <row r="493" spans="1:41" ht="12.75" customHeight="1">
      <c r="A493" s="34" t="s">
        <v>66</v>
      </c>
      <c r="G493" s="26">
        <v>70</v>
      </c>
      <c r="L493" s="38"/>
      <c r="M493" s="5"/>
      <c r="N493" s="5"/>
      <c r="P493" s="5">
        <f>G493/F492</f>
        <v>0.94594594594594594</v>
      </c>
      <c r="Q493" s="74">
        <v>78</v>
      </c>
      <c r="R493" s="25">
        <f t="shared" si="84"/>
        <v>0.98734177215189878</v>
      </c>
      <c r="S493" s="5">
        <f t="shared" si="85"/>
        <v>1.2658227848101222E-2</v>
      </c>
      <c r="AN493" s="3"/>
      <c r="AO493" s="3"/>
    </row>
    <row r="494" spans="1:41" ht="12.75" customHeight="1">
      <c r="A494" s="34" t="s">
        <v>71</v>
      </c>
      <c r="H494" s="26">
        <v>68</v>
      </c>
      <c r="L494" s="38"/>
      <c r="M494" s="5"/>
      <c r="N494" s="5"/>
      <c r="P494" s="5">
        <f>H494/G493</f>
        <v>0.97142857142857142</v>
      </c>
      <c r="Q494" s="74">
        <v>76</v>
      </c>
      <c r="R494" s="25">
        <f t="shared" si="84"/>
        <v>0.97435897435897434</v>
      </c>
      <c r="S494" s="5">
        <f t="shared" si="85"/>
        <v>2.5641025641025661E-2</v>
      </c>
      <c r="AN494" s="3"/>
      <c r="AO494" s="3"/>
    </row>
    <row r="495" spans="1:41" ht="12.75" customHeight="1">
      <c r="A495" s="34" t="s">
        <v>72</v>
      </c>
      <c r="I495" s="26">
        <v>67</v>
      </c>
      <c r="L495" s="38"/>
      <c r="M495" s="5"/>
      <c r="N495" s="5"/>
      <c r="P495" s="5">
        <f>I495/H494</f>
        <v>0.98529411764705888</v>
      </c>
      <c r="Q495" s="74">
        <v>77</v>
      </c>
      <c r="R495" s="25">
        <f t="shared" si="84"/>
        <v>1.013157894736842</v>
      </c>
      <c r="S495" s="5">
        <f t="shared" si="85"/>
        <v>-1.3157894736842035E-2</v>
      </c>
      <c r="AN495" s="3"/>
      <c r="AO495" s="3"/>
    </row>
    <row r="496" spans="1:41" ht="12.75" customHeight="1">
      <c r="A496" s="34" t="s">
        <v>75</v>
      </c>
      <c r="J496" s="26">
        <v>63</v>
      </c>
      <c r="L496" s="38"/>
      <c r="M496" s="5"/>
      <c r="N496" s="5"/>
      <c r="P496" s="5">
        <f>J496/I495</f>
        <v>0.94029850746268662</v>
      </c>
      <c r="Q496" s="74">
        <v>75</v>
      </c>
      <c r="R496" s="25">
        <f t="shared" si="84"/>
        <v>0.97402597402597402</v>
      </c>
      <c r="S496" s="5">
        <f t="shared" si="85"/>
        <v>2.5974025974025983E-2</v>
      </c>
      <c r="AN496" s="3"/>
      <c r="AO496" s="3"/>
    </row>
    <row r="497" spans="1:41" ht="12.75" customHeight="1">
      <c r="A497" s="34" t="s">
        <v>77</v>
      </c>
      <c r="K497" s="26">
        <v>62</v>
      </c>
      <c r="L497" s="38">
        <v>58</v>
      </c>
      <c r="M497" s="5"/>
      <c r="N497" s="5"/>
      <c r="P497" s="5">
        <f>K497/J496</f>
        <v>0.98412698412698407</v>
      </c>
      <c r="Q497" s="74">
        <v>73</v>
      </c>
      <c r="R497" s="25">
        <f t="shared" si="84"/>
        <v>0.97333333333333338</v>
      </c>
      <c r="S497" s="5">
        <f t="shared" si="85"/>
        <v>2.6666666666666616E-2</v>
      </c>
      <c r="T497" s="26" t="s">
        <v>80</v>
      </c>
      <c r="U497" s="26">
        <v>64</v>
      </c>
      <c r="V497" s="26">
        <f>L505</f>
        <v>68</v>
      </c>
      <c r="W497" s="26" t="s">
        <v>10</v>
      </c>
      <c r="AN497" s="3"/>
      <c r="AO497" s="3"/>
    </row>
    <row r="498" spans="1:41" ht="12.75" customHeight="1">
      <c r="A498" s="34" t="s">
        <v>83</v>
      </c>
      <c r="K498" s="26">
        <v>8</v>
      </c>
      <c r="L498" s="38">
        <v>5</v>
      </c>
      <c r="M498" s="5"/>
      <c r="N498" s="5"/>
      <c r="P498" s="5"/>
      <c r="Q498" s="74">
        <v>13</v>
      </c>
      <c r="R498" s="25"/>
      <c r="S498" s="5"/>
      <c r="T498" s="26" t="s">
        <v>81</v>
      </c>
      <c r="U498" s="25">
        <f>U497/B488</f>
        <v>0.8</v>
      </c>
      <c r="V498" s="25">
        <f>U497/V497</f>
        <v>0.94117647058823528</v>
      </c>
      <c r="W498" s="26" t="s">
        <v>82</v>
      </c>
      <c r="AN498" s="3"/>
      <c r="AO498" s="3"/>
    </row>
    <row r="499" spans="1:41" ht="12.75" customHeight="1">
      <c r="A499" s="34" t="s">
        <v>84</v>
      </c>
      <c r="K499" s="26">
        <v>5</v>
      </c>
      <c r="L499" s="38">
        <v>2</v>
      </c>
      <c r="M499" s="5"/>
      <c r="N499" s="5"/>
      <c r="P499" s="5"/>
      <c r="Q499" s="74">
        <v>8</v>
      </c>
      <c r="R499" s="25"/>
      <c r="S499" s="5"/>
      <c r="AN499" s="3"/>
      <c r="AO499" s="3"/>
    </row>
    <row r="500" spans="1:41" ht="12.75" customHeight="1">
      <c r="A500" s="34" t="s">
        <v>87</v>
      </c>
      <c r="K500" s="26">
        <v>2</v>
      </c>
      <c r="L500" s="38">
        <v>1</v>
      </c>
      <c r="M500" s="5"/>
      <c r="N500" s="5"/>
      <c r="P500" s="5"/>
      <c r="Q500" s="74">
        <v>5</v>
      </c>
      <c r="R500" s="25"/>
      <c r="S500" s="5"/>
      <c r="AN500" s="3"/>
      <c r="AO500" s="3"/>
    </row>
    <row r="501" spans="1:41" ht="12.75" customHeight="1">
      <c r="A501" s="34" t="s">
        <v>89</v>
      </c>
      <c r="K501" s="26">
        <v>3</v>
      </c>
      <c r="L501" s="38">
        <v>1</v>
      </c>
      <c r="M501" s="5"/>
      <c r="N501" s="5"/>
      <c r="P501" s="5"/>
      <c r="Q501" s="74">
        <v>4</v>
      </c>
      <c r="R501" s="25"/>
      <c r="S501" s="5"/>
      <c r="AN501" s="3"/>
      <c r="AO501" s="3"/>
    </row>
    <row r="502" spans="1:41" ht="12.75" customHeight="1">
      <c r="A502" s="34" t="s">
        <v>90</v>
      </c>
      <c r="K502" s="26">
        <v>2</v>
      </c>
      <c r="L502" s="38"/>
      <c r="M502" s="5"/>
      <c r="N502" s="5"/>
      <c r="P502" s="5"/>
      <c r="Q502" s="74">
        <v>3</v>
      </c>
      <c r="R502" s="25"/>
      <c r="S502" s="5"/>
      <c r="AN502" s="3"/>
      <c r="AO502" s="3"/>
    </row>
    <row r="503" spans="1:41" ht="12.75" customHeight="1">
      <c r="A503" s="34" t="s">
        <v>91</v>
      </c>
      <c r="K503" s="26">
        <v>1</v>
      </c>
      <c r="L503" s="38"/>
      <c r="M503" s="5"/>
      <c r="N503" s="5"/>
      <c r="P503" s="5"/>
      <c r="Q503" s="74">
        <v>1</v>
      </c>
      <c r="R503" s="25"/>
      <c r="S503" s="5"/>
      <c r="AN503" s="3"/>
      <c r="AO503" s="3"/>
    </row>
    <row r="504" spans="1:41" ht="12.75" customHeight="1">
      <c r="A504" s="34" t="s">
        <v>92</v>
      </c>
      <c r="L504" s="38">
        <v>1</v>
      </c>
      <c r="M504" s="5"/>
      <c r="N504" s="5"/>
      <c r="P504" s="5"/>
      <c r="Q504" s="74">
        <v>1</v>
      </c>
      <c r="R504" s="25"/>
      <c r="S504" s="5"/>
      <c r="AN504" s="3"/>
      <c r="AO504" s="3"/>
    </row>
    <row r="505" spans="1:41" ht="12.75" customHeight="1">
      <c r="L505" s="26">
        <f>SUM(L497:L504)</f>
        <v>68</v>
      </c>
      <c r="M505" s="5">
        <f>L497/B488</f>
        <v>0.72499999999999998</v>
      </c>
      <c r="N505" s="5">
        <f>L505/B488</f>
        <v>0.85</v>
      </c>
      <c r="O505" s="5">
        <f>N505-M505</f>
        <v>0.125</v>
      </c>
      <c r="P505" s="5"/>
      <c r="Q505" s="6"/>
      <c r="R505" s="6"/>
      <c r="S505" s="5"/>
      <c r="AN505" s="3"/>
      <c r="AO505" s="3"/>
    </row>
    <row r="506" spans="1:41" ht="12.75" customHeight="1">
      <c r="M506" s="5"/>
      <c r="N506" s="5"/>
      <c r="O506" s="5"/>
      <c r="P506" s="5"/>
      <c r="Q506" s="6"/>
      <c r="R506" s="6"/>
      <c r="S506" s="5"/>
      <c r="AN506" s="3"/>
      <c r="AO506" s="3"/>
    </row>
    <row r="507" spans="1:41" ht="12.75" customHeight="1">
      <c r="A507" s="52" t="s">
        <v>93</v>
      </c>
      <c r="N507" s="5"/>
      <c r="O507" s="5"/>
      <c r="Q507" s="5"/>
      <c r="AN507" s="3"/>
      <c r="AO507" s="3"/>
    </row>
    <row r="508" spans="1:41" ht="25.5" customHeight="1">
      <c r="B508" s="243" t="s">
        <v>1</v>
      </c>
      <c r="C508" s="244"/>
      <c r="D508" s="244"/>
      <c r="E508" s="244"/>
      <c r="F508" s="244"/>
      <c r="G508" s="244"/>
      <c r="H508" s="244"/>
      <c r="I508" s="244"/>
      <c r="J508" s="244"/>
      <c r="M508" s="10" t="s">
        <v>2</v>
      </c>
      <c r="N508" s="10" t="s">
        <v>3</v>
      </c>
      <c r="O508" s="70" t="s">
        <v>4</v>
      </c>
      <c r="P508" s="10" t="s">
        <v>5</v>
      </c>
      <c r="Q508" s="9" t="s">
        <v>6</v>
      </c>
      <c r="R508" s="9" t="s">
        <v>7</v>
      </c>
      <c r="S508" s="10" t="s">
        <v>8</v>
      </c>
      <c r="AN508" s="3"/>
      <c r="AO508" s="3"/>
    </row>
    <row r="509" spans="1:41" ht="12.75" customHeight="1">
      <c r="A509" s="71" t="s">
        <v>9</v>
      </c>
      <c r="B509" s="72">
        <v>1</v>
      </c>
      <c r="C509" s="72">
        <v>2</v>
      </c>
      <c r="D509" s="72">
        <v>3</v>
      </c>
      <c r="E509" s="72">
        <v>4</v>
      </c>
      <c r="F509" s="72">
        <v>5</v>
      </c>
      <c r="G509" s="72">
        <v>6</v>
      </c>
      <c r="H509" s="72">
        <v>7</v>
      </c>
      <c r="I509" s="72">
        <v>8</v>
      </c>
      <c r="J509" s="72">
        <v>9</v>
      </c>
      <c r="K509" s="75">
        <v>10</v>
      </c>
      <c r="L509" s="73" t="s">
        <v>10</v>
      </c>
      <c r="M509" s="5"/>
      <c r="N509" s="5"/>
      <c r="P509" s="5"/>
      <c r="Q509" s="6"/>
      <c r="R509" s="6"/>
      <c r="S509" s="5"/>
      <c r="AN509" s="3"/>
      <c r="AO509" s="3"/>
    </row>
    <row r="510" spans="1:41" ht="12.75" customHeight="1">
      <c r="A510" s="34" t="s">
        <v>51</v>
      </c>
      <c r="B510" s="26">
        <v>81</v>
      </c>
      <c r="K510" s="13"/>
      <c r="L510" s="38"/>
      <c r="M510" s="5"/>
      <c r="N510" s="5"/>
      <c r="P510" s="5"/>
      <c r="Q510" s="20">
        <f>B510</f>
        <v>81</v>
      </c>
      <c r="R510" s="6"/>
      <c r="S510" s="5"/>
      <c r="AN510" s="3"/>
      <c r="AO510" s="3"/>
    </row>
    <row r="511" spans="1:41" ht="12.75" customHeight="1">
      <c r="A511" s="34" t="s">
        <v>52</v>
      </c>
      <c r="C511" s="26">
        <v>75</v>
      </c>
      <c r="L511" s="38"/>
      <c r="M511" s="5"/>
      <c r="N511" s="5"/>
      <c r="O511" s="5"/>
      <c r="P511" s="5">
        <f>C511/B510</f>
        <v>0.92592592592592593</v>
      </c>
      <c r="Q511" s="74">
        <v>80</v>
      </c>
      <c r="R511" s="25">
        <f t="shared" ref="R511:R519" si="86">Q511/Q510</f>
        <v>0.98765432098765427</v>
      </c>
      <c r="S511" s="5">
        <f t="shared" ref="S511:S519" si="87">100%-R511</f>
        <v>1.2345679012345734E-2</v>
      </c>
      <c r="AN511" s="3"/>
      <c r="AO511" s="3"/>
    </row>
    <row r="512" spans="1:41" ht="12.75" customHeight="1">
      <c r="A512" s="34" t="s">
        <v>53</v>
      </c>
      <c r="D512" s="26">
        <v>73</v>
      </c>
      <c r="L512" s="38"/>
      <c r="M512" s="5"/>
      <c r="N512" s="5"/>
      <c r="P512" s="5">
        <f>D512/C511</f>
        <v>0.97333333333333338</v>
      </c>
      <c r="Q512" s="74">
        <v>75</v>
      </c>
      <c r="R512" s="25">
        <f t="shared" si="86"/>
        <v>0.9375</v>
      </c>
      <c r="S512" s="5">
        <f t="shared" si="87"/>
        <v>6.25E-2</v>
      </c>
      <c r="AN512" s="3"/>
      <c r="AO512" s="3"/>
    </row>
    <row r="513" spans="1:41" ht="12.75" customHeight="1">
      <c r="A513" s="34" t="s">
        <v>64</v>
      </c>
      <c r="E513" s="26">
        <v>73</v>
      </c>
      <c r="L513" s="38"/>
      <c r="M513" s="5"/>
      <c r="N513" s="5"/>
      <c r="P513" s="5">
        <f>E513/D512</f>
        <v>1</v>
      </c>
      <c r="Q513" s="74">
        <v>77</v>
      </c>
      <c r="R513" s="25">
        <f t="shared" si="86"/>
        <v>1.0266666666666666</v>
      </c>
      <c r="S513" s="5">
        <f t="shared" si="87"/>
        <v>-2.6666666666666616E-2</v>
      </c>
      <c r="AN513" s="3"/>
      <c r="AO513" s="3"/>
    </row>
    <row r="514" spans="1:41" ht="12.75" customHeight="1">
      <c r="A514" s="34" t="s">
        <v>66</v>
      </c>
      <c r="F514" s="26">
        <v>68</v>
      </c>
      <c r="L514" s="38"/>
      <c r="M514" s="5"/>
      <c r="N514" s="5"/>
      <c r="P514" s="5">
        <f>F514/E513</f>
        <v>0.93150684931506844</v>
      </c>
      <c r="Q514" s="74">
        <v>74</v>
      </c>
      <c r="R514" s="25">
        <f t="shared" si="86"/>
        <v>0.96103896103896103</v>
      </c>
      <c r="S514" s="5">
        <f t="shared" si="87"/>
        <v>3.8961038961038974E-2</v>
      </c>
      <c r="AN514" s="3"/>
      <c r="AO514" s="3"/>
    </row>
    <row r="515" spans="1:41" ht="12.75" customHeight="1">
      <c r="A515" s="34" t="s">
        <v>71</v>
      </c>
      <c r="G515" s="26">
        <v>68</v>
      </c>
      <c r="L515" s="38"/>
      <c r="M515" s="5"/>
      <c r="N515" s="5"/>
      <c r="P515" s="5">
        <f>G515/F514</f>
        <v>1</v>
      </c>
      <c r="Q515" s="74">
        <v>73</v>
      </c>
      <c r="R515" s="25">
        <f t="shared" si="86"/>
        <v>0.98648648648648651</v>
      </c>
      <c r="S515" s="5">
        <f t="shared" si="87"/>
        <v>1.3513513513513487E-2</v>
      </c>
      <c r="AN515" s="3"/>
      <c r="AO515" s="3"/>
    </row>
    <row r="516" spans="1:41" ht="12.75" customHeight="1">
      <c r="A516" s="34" t="s">
        <v>72</v>
      </c>
      <c r="H516" s="26">
        <v>68</v>
      </c>
      <c r="L516" s="38"/>
      <c r="M516" s="5"/>
      <c r="N516" s="5"/>
      <c r="P516" s="5">
        <f>H516/G515</f>
        <v>1</v>
      </c>
      <c r="Q516" s="74">
        <v>72</v>
      </c>
      <c r="R516" s="25">
        <f t="shared" si="86"/>
        <v>0.98630136986301364</v>
      </c>
      <c r="S516" s="5">
        <f t="shared" si="87"/>
        <v>1.3698630136986356E-2</v>
      </c>
      <c r="AN516" s="3"/>
      <c r="AO516" s="3"/>
    </row>
    <row r="517" spans="1:41" ht="12.75" customHeight="1">
      <c r="A517" s="34" t="s">
        <v>75</v>
      </c>
      <c r="I517" s="26">
        <v>68</v>
      </c>
      <c r="L517" s="38"/>
      <c r="M517" s="5"/>
      <c r="N517" s="5"/>
      <c r="P517" s="5">
        <f>I517/H516</f>
        <v>1</v>
      </c>
      <c r="Q517" s="74">
        <v>77</v>
      </c>
      <c r="R517" s="25">
        <f t="shared" si="86"/>
        <v>1.0694444444444444</v>
      </c>
      <c r="S517" s="5">
        <f t="shared" si="87"/>
        <v>-6.944444444444442E-2</v>
      </c>
      <c r="AN517" s="3"/>
      <c r="AO517" s="3"/>
    </row>
    <row r="518" spans="1:41" ht="12.75" customHeight="1">
      <c r="A518" s="34" t="s">
        <v>77</v>
      </c>
      <c r="J518" s="26">
        <v>67</v>
      </c>
      <c r="L518" s="38">
        <v>1</v>
      </c>
      <c r="M518" s="5"/>
      <c r="N518" s="5"/>
      <c r="P518" s="5">
        <f>J518/I517</f>
        <v>0.98529411764705888</v>
      </c>
      <c r="Q518" s="74">
        <v>72</v>
      </c>
      <c r="R518" s="25">
        <f t="shared" si="86"/>
        <v>0.93506493506493504</v>
      </c>
      <c r="S518" s="5">
        <f t="shared" si="87"/>
        <v>6.4935064935064957E-2</v>
      </c>
      <c r="AN518" s="3"/>
      <c r="AO518" s="3"/>
    </row>
    <row r="519" spans="1:41" ht="12.75" customHeight="1">
      <c r="A519" s="34" t="s">
        <v>83</v>
      </c>
      <c r="K519" s="26">
        <v>67</v>
      </c>
      <c r="L519" s="38">
        <v>61</v>
      </c>
      <c r="M519" s="5"/>
      <c r="N519" s="5"/>
      <c r="P519" s="5">
        <f>K519/J518</f>
        <v>1</v>
      </c>
      <c r="Q519" s="74">
        <v>73</v>
      </c>
      <c r="R519" s="25">
        <f t="shared" si="86"/>
        <v>1.0138888888888888</v>
      </c>
      <c r="S519" s="5">
        <f t="shared" si="87"/>
        <v>-1.388888888888884E-2</v>
      </c>
      <c r="T519" s="26" t="s">
        <v>80</v>
      </c>
      <c r="U519" s="26">
        <v>71</v>
      </c>
      <c r="V519" s="26">
        <f>SUM(L518:L521)</f>
        <v>71</v>
      </c>
      <c r="W519" s="26" t="s">
        <v>10</v>
      </c>
      <c r="AN519" s="3"/>
      <c r="AO519" s="3"/>
    </row>
    <row r="520" spans="1:41" ht="12.75" customHeight="1">
      <c r="A520" s="34" t="s">
        <v>84</v>
      </c>
      <c r="K520" s="26">
        <v>7</v>
      </c>
      <c r="L520" s="38">
        <v>5</v>
      </c>
      <c r="M520" s="5"/>
      <c r="N520" s="5"/>
      <c r="P520" s="5"/>
      <c r="Q520" s="74">
        <v>10</v>
      </c>
      <c r="R520" s="25"/>
      <c r="S520" s="5"/>
      <c r="T520" s="26" t="s">
        <v>81</v>
      </c>
      <c r="U520" s="25">
        <f>U519/B510</f>
        <v>0.87654320987654322</v>
      </c>
      <c r="V520" s="25">
        <f>U519/V519</f>
        <v>1</v>
      </c>
      <c r="W520" s="26" t="s">
        <v>82</v>
      </c>
      <c r="AN520" s="3"/>
      <c r="AO520" s="3"/>
    </row>
    <row r="521" spans="1:41" ht="12.75" customHeight="1">
      <c r="A521" s="34" t="s">
        <v>87</v>
      </c>
      <c r="K521" s="26">
        <v>4</v>
      </c>
      <c r="L521" s="38">
        <v>4</v>
      </c>
      <c r="M521" s="5"/>
      <c r="N521" s="5"/>
      <c r="P521" s="5"/>
      <c r="Q521" s="74">
        <v>4</v>
      </c>
      <c r="R521" s="25"/>
      <c r="S521" s="5"/>
      <c r="AN521" s="3"/>
      <c r="AO521" s="3"/>
    </row>
    <row r="522" spans="1:41" ht="12.75" customHeight="1">
      <c r="A522" s="34" t="s">
        <v>89</v>
      </c>
      <c r="L522" s="38"/>
      <c r="M522" s="5"/>
      <c r="N522" s="5"/>
      <c r="P522" s="5"/>
      <c r="Q522" s="74"/>
      <c r="R522" s="25"/>
      <c r="S522" s="5"/>
      <c r="AN522" s="3"/>
      <c r="AO522" s="3"/>
    </row>
    <row r="523" spans="1:41" ht="12.75" customHeight="1">
      <c r="L523" s="26">
        <f>SUM(L518:L521)</f>
        <v>71</v>
      </c>
      <c r="M523" s="5">
        <f>SUM(L518:L519)/B510</f>
        <v>0.76543209876543206</v>
      </c>
      <c r="N523" s="5">
        <f>L523/B510</f>
        <v>0.87654320987654322</v>
      </c>
      <c r="O523" s="5">
        <f>N523-M523</f>
        <v>0.11111111111111116</v>
      </c>
      <c r="P523" s="5"/>
      <c r="Q523" s="6"/>
      <c r="R523" s="6"/>
      <c r="S523" s="5"/>
      <c r="AN523" s="3"/>
      <c r="AO523" s="3"/>
    </row>
    <row r="524" spans="1:41" ht="12.75" customHeight="1">
      <c r="M524" s="5"/>
      <c r="N524" s="5"/>
      <c r="O524" s="5"/>
      <c r="P524" s="5"/>
      <c r="Q524" s="6"/>
      <c r="R524" s="6"/>
      <c r="S524" s="5"/>
      <c r="AN524" s="3"/>
      <c r="AO524" s="3"/>
    </row>
    <row r="525" spans="1:41" ht="12.75" customHeight="1">
      <c r="A525" s="52" t="s">
        <v>94</v>
      </c>
      <c r="N525" s="5"/>
      <c r="O525" s="5"/>
      <c r="Q525" s="5"/>
      <c r="AN525" s="3"/>
      <c r="AO525" s="3"/>
    </row>
    <row r="526" spans="1:41" ht="25.5" customHeight="1">
      <c r="B526" s="243" t="s">
        <v>1</v>
      </c>
      <c r="C526" s="244"/>
      <c r="D526" s="244"/>
      <c r="E526" s="244"/>
      <c r="F526" s="244"/>
      <c r="G526" s="244"/>
      <c r="H526" s="244"/>
      <c r="I526" s="244"/>
      <c r="J526" s="244"/>
      <c r="M526" s="10" t="s">
        <v>2</v>
      </c>
      <c r="N526" s="10" t="s">
        <v>3</v>
      </c>
      <c r="O526" s="70" t="s">
        <v>4</v>
      </c>
      <c r="P526" s="10" t="s">
        <v>5</v>
      </c>
      <c r="Q526" s="9" t="s">
        <v>6</v>
      </c>
      <c r="R526" s="9" t="s">
        <v>7</v>
      </c>
      <c r="S526" s="10" t="s">
        <v>8</v>
      </c>
      <c r="AN526" s="3"/>
      <c r="AO526" s="3"/>
    </row>
    <row r="527" spans="1:41" ht="12.75" customHeight="1">
      <c r="A527" s="71" t="s">
        <v>9</v>
      </c>
      <c r="B527" s="72">
        <v>1</v>
      </c>
      <c r="C527" s="72">
        <v>2</v>
      </c>
      <c r="D527" s="72">
        <v>3</v>
      </c>
      <c r="E527" s="72">
        <v>4</v>
      </c>
      <c r="F527" s="72">
        <v>5</v>
      </c>
      <c r="G527" s="72">
        <v>6</v>
      </c>
      <c r="H527" s="72">
        <v>7</v>
      </c>
      <c r="I527" s="72">
        <v>8</v>
      </c>
      <c r="J527" s="72">
        <v>9</v>
      </c>
      <c r="K527" s="75">
        <v>10</v>
      </c>
      <c r="L527" s="73" t="s">
        <v>10</v>
      </c>
      <c r="M527" s="5"/>
      <c r="N527" s="5"/>
      <c r="P527" s="5"/>
      <c r="Q527" s="6"/>
      <c r="R527" s="6"/>
      <c r="S527" s="5"/>
      <c r="AN527" s="3"/>
      <c r="AO527" s="3"/>
    </row>
    <row r="528" spans="1:41" ht="12.75" customHeight="1">
      <c r="A528" s="34" t="s">
        <v>52</v>
      </c>
      <c r="B528" s="26">
        <v>78</v>
      </c>
      <c r="K528" s="13"/>
      <c r="L528" s="38"/>
      <c r="M528" s="5"/>
      <c r="N528" s="5"/>
      <c r="P528" s="5"/>
      <c r="Q528" s="20">
        <f>B528</f>
        <v>78</v>
      </c>
      <c r="R528" s="6"/>
      <c r="S528" s="5"/>
      <c r="AN528" s="3"/>
      <c r="AO528" s="3"/>
    </row>
    <row r="529" spans="1:41" ht="12.75" customHeight="1">
      <c r="A529" s="34" t="s">
        <v>53</v>
      </c>
      <c r="C529" s="26">
        <v>67</v>
      </c>
      <c r="L529" s="38"/>
      <c r="M529" s="5"/>
      <c r="N529" s="5"/>
      <c r="O529" s="5"/>
      <c r="P529" s="5">
        <f>C529/B528</f>
        <v>0.85897435897435892</v>
      </c>
      <c r="Q529" s="74">
        <v>69</v>
      </c>
      <c r="R529" s="25">
        <f t="shared" ref="R529:R537" si="88">Q529/Q528</f>
        <v>0.88461538461538458</v>
      </c>
      <c r="S529" s="5">
        <f t="shared" ref="S529:S537" si="89">100%-R529</f>
        <v>0.11538461538461542</v>
      </c>
      <c r="AN529" s="3"/>
      <c r="AO529" s="3"/>
    </row>
    <row r="530" spans="1:41" ht="12.75" customHeight="1">
      <c r="A530" s="34" t="s">
        <v>64</v>
      </c>
      <c r="D530" s="26">
        <v>61</v>
      </c>
      <c r="L530" s="38"/>
      <c r="M530" s="5"/>
      <c r="N530" s="5"/>
      <c r="P530" s="5">
        <f>D530/C529</f>
        <v>0.91044776119402981</v>
      </c>
      <c r="Q530" s="74">
        <v>65</v>
      </c>
      <c r="R530" s="25">
        <f t="shared" si="88"/>
        <v>0.94202898550724634</v>
      </c>
      <c r="S530" s="5">
        <f t="shared" si="89"/>
        <v>5.7971014492753659E-2</v>
      </c>
      <c r="AN530" s="3"/>
      <c r="AO530" s="3"/>
    </row>
    <row r="531" spans="1:41" ht="12.75" customHeight="1">
      <c r="A531" s="34" t="s">
        <v>66</v>
      </c>
      <c r="E531" s="26">
        <v>55</v>
      </c>
      <c r="L531" s="38"/>
      <c r="M531" s="5"/>
      <c r="N531" s="5"/>
      <c r="P531" s="5">
        <f>E531/D530</f>
        <v>0.90163934426229508</v>
      </c>
      <c r="Q531" s="74">
        <v>63</v>
      </c>
      <c r="R531" s="25">
        <f t="shared" si="88"/>
        <v>0.96923076923076923</v>
      </c>
      <c r="S531" s="5">
        <f t="shared" si="89"/>
        <v>3.0769230769230771E-2</v>
      </c>
      <c r="AN531" s="3"/>
      <c r="AO531" s="3"/>
    </row>
    <row r="532" spans="1:41" ht="12.75" customHeight="1">
      <c r="A532" s="34" t="s">
        <v>71</v>
      </c>
      <c r="F532" s="26">
        <v>51</v>
      </c>
      <c r="L532" s="38"/>
      <c r="M532" s="5"/>
      <c r="N532" s="5"/>
      <c r="P532" s="5">
        <f>F532/E531</f>
        <v>0.92727272727272725</v>
      </c>
      <c r="Q532" s="74">
        <v>62</v>
      </c>
      <c r="R532" s="25">
        <f t="shared" si="88"/>
        <v>0.98412698412698407</v>
      </c>
      <c r="S532" s="5">
        <f t="shared" si="89"/>
        <v>1.5873015873015928E-2</v>
      </c>
      <c r="AN532" s="3"/>
      <c r="AO532" s="3"/>
    </row>
    <row r="533" spans="1:41" ht="12.75" customHeight="1">
      <c r="A533" s="34" t="s">
        <v>72</v>
      </c>
      <c r="G533" s="26">
        <v>51</v>
      </c>
      <c r="L533" s="38"/>
      <c r="M533" s="5"/>
      <c r="N533" s="5"/>
      <c r="P533" s="5">
        <f>G533/F532</f>
        <v>1</v>
      </c>
      <c r="Q533" s="74">
        <v>62</v>
      </c>
      <c r="R533" s="25">
        <f t="shared" si="88"/>
        <v>1</v>
      </c>
      <c r="S533" s="5">
        <f t="shared" si="89"/>
        <v>0</v>
      </c>
      <c r="AN533" s="3"/>
      <c r="AO533" s="3"/>
    </row>
    <row r="534" spans="1:41" ht="12.75" customHeight="1">
      <c r="A534" s="34" t="s">
        <v>75</v>
      </c>
      <c r="H534" s="26">
        <v>49</v>
      </c>
      <c r="L534" s="38"/>
      <c r="M534" s="5"/>
      <c r="N534" s="5"/>
      <c r="P534" s="5">
        <f>H534/G533</f>
        <v>0.96078431372549022</v>
      </c>
      <c r="Q534" s="74">
        <v>62</v>
      </c>
      <c r="R534" s="25">
        <f t="shared" si="88"/>
        <v>1</v>
      </c>
      <c r="S534" s="5">
        <f t="shared" si="89"/>
        <v>0</v>
      </c>
      <c r="AN534" s="3"/>
      <c r="AO534" s="3"/>
    </row>
    <row r="535" spans="1:41" ht="12.75" customHeight="1">
      <c r="A535" s="34" t="s">
        <v>77</v>
      </c>
      <c r="I535" s="26">
        <v>49</v>
      </c>
      <c r="L535" s="38"/>
      <c r="M535" s="5"/>
      <c r="N535" s="5"/>
      <c r="P535" s="5">
        <f>I535/H534</f>
        <v>1</v>
      </c>
      <c r="Q535" s="74">
        <v>62</v>
      </c>
      <c r="R535" s="25">
        <f t="shared" si="88"/>
        <v>1</v>
      </c>
      <c r="S535" s="5">
        <f t="shared" si="89"/>
        <v>0</v>
      </c>
      <c r="AN535" s="3"/>
      <c r="AO535" s="3"/>
    </row>
    <row r="536" spans="1:41" ht="12.75" customHeight="1">
      <c r="A536" s="34" t="s">
        <v>83</v>
      </c>
      <c r="J536" s="26">
        <v>49</v>
      </c>
      <c r="L536" s="38"/>
      <c r="M536" s="5"/>
      <c r="N536" s="5"/>
      <c r="P536" s="5">
        <f>J536/I535</f>
        <v>1</v>
      </c>
      <c r="Q536" s="74">
        <v>62</v>
      </c>
      <c r="R536" s="25">
        <f t="shared" si="88"/>
        <v>1</v>
      </c>
      <c r="S536" s="5">
        <f t="shared" si="89"/>
        <v>0</v>
      </c>
      <c r="AN536" s="3"/>
      <c r="AO536" s="3"/>
    </row>
    <row r="537" spans="1:41" ht="12.75" customHeight="1">
      <c r="A537" s="34" t="s">
        <v>84</v>
      </c>
      <c r="K537" s="26">
        <v>49</v>
      </c>
      <c r="L537" s="38">
        <v>42</v>
      </c>
      <c r="M537" s="5"/>
      <c r="N537" s="5"/>
      <c r="P537" s="5">
        <f>K537/J536</f>
        <v>1</v>
      </c>
      <c r="Q537" s="74">
        <v>60</v>
      </c>
      <c r="R537" s="25">
        <f t="shared" si="88"/>
        <v>0.967741935483871</v>
      </c>
      <c r="S537" s="5">
        <f t="shared" si="89"/>
        <v>3.2258064516129004E-2</v>
      </c>
      <c r="AN537" s="3"/>
      <c r="AO537" s="3"/>
    </row>
    <row r="538" spans="1:41" ht="12.75" customHeight="1">
      <c r="A538" s="34" t="s">
        <v>87</v>
      </c>
      <c r="K538" s="26">
        <v>9</v>
      </c>
      <c r="L538" s="38">
        <v>7</v>
      </c>
      <c r="M538" s="5"/>
      <c r="N538" s="5"/>
      <c r="P538" s="5"/>
      <c r="Q538" s="74">
        <v>16</v>
      </c>
      <c r="R538" s="25"/>
      <c r="S538" s="5"/>
      <c r="AN538" s="3"/>
      <c r="AO538" s="3"/>
    </row>
    <row r="539" spans="1:41" ht="12.75" customHeight="1">
      <c r="A539" s="34" t="s">
        <v>89</v>
      </c>
      <c r="K539" s="26">
        <v>7</v>
      </c>
      <c r="L539" s="38">
        <v>4</v>
      </c>
      <c r="M539" s="5"/>
      <c r="N539" s="5"/>
      <c r="P539" s="5"/>
      <c r="Q539" s="74">
        <v>10</v>
      </c>
      <c r="R539" s="25"/>
      <c r="S539" s="5"/>
      <c r="T539" s="76" t="s">
        <v>80</v>
      </c>
      <c r="U539" s="76">
        <v>57</v>
      </c>
      <c r="V539" s="76">
        <f>L543</f>
        <v>57</v>
      </c>
      <c r="W539" s="76" t="s">
        <v>10</v>
      </c>
      <c r="AN539" s="3"/>
      <c r="AO539" s="3"/>
    </row>
    <row r="540" spans="1:41" ht="12.75" customHeight="1">
      <c r="A540" s="34" t="s">
        <v>90</v>
      </c>
      <c r="K540" s="26">
        <v>3</v>
      </c>
      <c r="L540" s="38">
        <v>3</v>
      </c>
      <c r="M540" s="5"/>
      <c r="N540" s="5"/>
      <c r="P540" s="5"/>
      <c r="Q540" s="74">
        <v>4</v>
      </c>
      <c r="R540" s="25"/>
      <c r="S540" s="5"/>
      <c r="T540" s="76" t="s">
        <v>81</v>
      </c>
      <c r="U540" s="25">
        <f>U539/B528</f>
        <v>0.73076923076923073</v>
      </c>
      <c r="V540" s="25">
        <f>U539/V539</f>
        <v>1</v>
      </c>
      <c r="W540" s="76" t="s">
        <v>82</v>
      </c>
      <c r="AN540" s="3"/>
      <c r="AO540" s="3"/>
    </row>
    <row r="541" spans="1:41" ht="12.75" customHeight="1">
      <c r="A541" s="34" t="s">
        <v>91</v>
      </c>
      <c r="K541" s="26">
        <v>1</v>
      </c>
      <c r="L541" s="38"/>
      <c r="M541" s="5"/>
      <c r="N541" s="5"/>
      <c r="P541" s="5"/>
      <c r="Q541" s="74">
        <v>1</v>
      </c>
      <c r="R541" s="25"/>
      <c r="S541" s="5"/>
      <c r="T541" s="76"/>
      <c r="U541" s="25"/>
      <c r="V541" s="25"/>
      <c r="W541" s="76"/>
      <c r="AN541" s="3"/>
      <c r="AO541" s="3"/>
    </row>
    <row r="542" spans="1:41" ht="12.75" customHeight="1">
      <c r="A542" s="34" t="s">
        <v>92</v>
      </c>
      <c r="L542" s="38">
        <v>1</v>
      </c>
      <c r="M542" s="5"/>
      <c r="N542" s="5"/>
      <c r="P542" s="5"/>
      <c r="Q542" s="74">
        <v>1</v>
      </c>
      <c r="R542" s="25"/>
      <c r="S542" s="5"/>
      <c r="T542" s="5"/>
      <c r="U542" s="5"/>
      <c r="V542" s="5"/>
      <c r="W542" s="5"/>
      <c r="AN542" s="3"/>
      <c r="AO542" s="3"/>
    </row>
    <row r="543" spans="1:41" ht="12.75" customHeight="1">
      <c r="L543" s="26">
        <f>SUM(L537:L542)</f>
        <v>57</v>
      </c>
      <c r="M543" s="5">
        <f>L537/B528</f>
        <v>0.53846153846153844</v>
      </c>
      <c r="N543" s="5">
        <f>L543/B528</f>
        <v>0.73076923076923073</v>
      </c>
      <c r="O543" s="5">
        <f>N543-M543</f>
        <v>0.19230769230769229</v>
      </c>
      <c r="P543" s="5"/>
      <c r="Q543" s="6"/>
      <c r="R543" s="6"/>
      <c r="S543" s="5"/>
      <c r="AN543" s="3"/>
      <c r="AO543" s="3"/>
    </row>
    <row r="544" spans="1:41" ht="12.75" customHeight="1">
      <c r="M544" s="5"/>
      <c r="N544" s="5"/>
      <c r="O544" s="5"/>
      <c r="P544" s="5"/>
      <c r="Q544" s="6"/>
      <c r="R544" s="6"/>
      <c r="S544" s="5"/>
      <c r="AN544" s="3"/>
      <c r="AO544" s="3"/>
    </row>
    <row r="545" spans="1:41" ht="12.75" customHeight="1">
      <c r="A545" s="52" t="s">
        <v>95</v>
      </c>
      <c r="N545" s="5"/>
      <c r="O545" s="5"/>
      <c r="Q545" s="5"/>
      <c r="AN545" s="3"/>
      <c r="AO545" s="3"/>
    </row>
    <row r="546" spans="1:41" ht="25.5" customHeight="1">
      <c r="B546" s="243" t="s">
        <v>1</v>
      </c>
      <c r="C546" s="244"/>
      <c r="D546" s="244"/>
      <c r="E546" s="244"/>
      <c r="F546" s="244"/>
      <c r="G546" s="244"/>
      <c r="H546" s="244"/>
      <c r="I546" s="244"/>
      <c r="J546" s="244"/>
      <c r="M546" s="10" t="s">
        <v>2</v>
      </c>
      <c r="N546" s="10" t="s">
        <v>3</v>
      </c>
      <c r="O546" s="70" t="s">
        <v>4</v>
      </c>
      <c r="P546" s="10" t="s">
        <v>5</v>
      </c>
      <c r="Q546" s="9" t="s">
        <v>6</v>
      </c>
      <c r="R546" s="9" t="s">
        <v>7</v>
      </c>
      <c r="S546" s="10" t="s">
        <v>8</v>
      </c>
      <c r="AN546" s="3"/>
      <c r="AO546" s="3"/>
    </row>
    <row r="547" spans="1:41" ht="12.75" customHeight="1">
      <c r="A547" s="71" t="s">
        <v>9</v>
      </c>
      <c r="B547" s="72">
        <v>1</v>
      </c>
      <c r="C547" s="72">
        <v>2</v>
      </c>
      <c r="D547" s="72">
        <v>3</v>
      </c>
      <c r="E547" s="72">
        <v>4</v>
      </c>
      <c r="F547" s="72">
        <v>5</v>
      </c>
      <c r="G547" s="72">
        <v>6</v>
      </c>
      <c r="H547" s="72">
        <v>7</v>
      </c>
      <c r="I547" s="72">
        <v>8</v>
      </c>
      <c r="J547" s="72">
        <v>9</v>
      </c>
      <c r="K547" s="75">
        <v>10</v>
      </c>
      <c r="L547" s="73" t="s">
        <v>10</v>
      </c>
      <c r="M547" s="5"/>
      <c r="N547" s="5"/>
      <c r="P547" s="5"/>
      <c r="Q547" s="6"/>
      <c r="R547" s="6"/>
      <c r="S547" s="5"/>
      <c r="AN547" s="3"/>
      <c r="AO547" s="3"/>
    </row>
    <row r="548" spans="1:41" ht="12.75" customHeight="1">
      <c r="A548" s="34" t="s">
        <v>53</v>
      </c>
      <c r="B548" s="26">
        <v>78</v>
      </c>
      <c r="K548" s="13"/>
      <c r="L548" s="38"/>
      <c r="M548" s="5"/>
      <c r="N548" s="5"/>
      <c r="P548" s="5"/>
      <c r="Q548" s="20">
        <f>B548</f>
        <v>78</v>
      </c>
      <c r="R548" s="6"/>
      <c r="S548" s="5"/>
      <c r="AN548" s="3"/>
      <c r="AO548" s="3"/>
    </row>
    <row r="549" spans="1:41" ht="12.75" customHeight="1">
      <c r="A549" s="34" t="s">
        <v>64</v>
      </c>
      <c r="C549" s="26">
        <v>72</v>
      </c>
      <c r="L549" s="38"/>
      <c r="M549" s="5"/>
      <c r="N549" s="5"/>
      <c r="O549" s="5"/>
      <c r="P549" s="5">
        <f>C549/B548</f>
        <v>0.92307692307692313</v>
      </c>
      <c r="Q549" s="74">
        <v>76</v>
      </c>
      <c r="R549" s="25">
        <f t="shared" ref="R549:R557" si="90">Q549/Q548</f>
        <v>0.97435897435897434</v>
      </c>
      <c r="S549" s="5">
        <f t="shared" ref="S549:S557" si="91">100%-R549</f>
        <v>2.5641025641025661E-2</v>
      </c>
      <c r="AN549" s="3"/>
      <c r="AO549" s="3"/>
    </row>
    <row r="550" spans="1:41" ht="12.75" customHeight="1">
      <c r="A550" s="26">
        <v>1002</v>
      </c>
      <c r="D550" s="26">
        <v>65</v>
      </c>
      <c r="L550" s="38"/>
      <c r="M550" s="5"/>
      <c r="N550" s="5"/>
      <c r="P550" s="5">
        <f>D550/C549</f>
        <v>0.90277777777777779</v>
      </c>
      <c r="Q550" s="74">
        <v>69</v>
      </c>
      <c r="R550" s="25">
        <f t="shared" si="90"/>
        <v>0.90789473684210531</v>
      </c>
      <c r="S550" s="5">
        <f t="shared" si="91"/>
        <v>9.210526315789469E-2</v>
      </c>
      <c r="AN550" s="3"/>
      <c r="AO550" s="3"/>
    </row>
    <row r="551" spans="1:41" ht="12.75" customHeight="1">
      <c r="A551" s="34" t="s">
        <v>71</v>
      </c>
      <c r="E551" s="26">
        <v>63</v>
      </c>
      <c r="L551" s="38"/>
      <c r="M551" s="5"/>
      <c r="N551" s="5"/>
      <c r="P551" s="5">
        <f>E551/D550</f>
        <v>0.96923076923076923</v>
      </c>
      <c r="Q551" s="74">
        <v>73</v>
      </c>
      <c r="R551" s="25">
        <f t="shared" si="90"/>
        <v>1.0579710144927537</v>
      </c>
      <c r="S551" s="5">
        <f t="shared" si="91"/>
        <v>-5.7971014492753659E-2</v>
      </c>
      <c r="AN551" s="3"/>
      <c r="AO551" s="3"/>
    </row>
    <row r="552" spans="1:41" ht="12.75" customHeight="1">
      <c r="A552" s="34" t="s">
        <v>72</v>
      </c>
      <c r="F552" s="26">
        <v>62</v>
      </c>
      <c r="L552" s="38"/>
      <c r="M552" s="5"/>
      <c r="N552" s="5"/>
      <c r="P552" s="5">
        <f>F552/E551</f>
        <v>0.98412698412698407</v>
      </c>
      <c r="Q552" s="74">
        <v>67</v>
      </c>
      <c r="R552" s="25">
        <f t="shared" si="90"/>
        <v>0.9178082191780822</v>
      </c>
      <c r="S552" s="5">
        <f t="shared" si="91"/>
        <v>8.2191780821917804E-2</v>
      </c>
      <c r="AN552" s="3"/>
      <c r="AO552" s="3"/>
    </row>
    <row r="553" spans="1:41" ht="12.75" customHeight="1">
      <c r="A553" s="34" t="s">
        <v>75</v>
      </c>
      <c r="G553" s="26">
        <v>63</v>
      </c>
      <c r="L553" s="38"/>
      <c r="M553" s="5"/>
      <c r="N553" s="5"/>
      <c r="P553" s="5">
        <f>G553/F552</f>
        <v>1.0161290322580645</v>
      </c>
      <c r="Q553" s="74">
        <v>70</v>
      </c>
      <c r="R553" s="25">
        <f t="shared" si="90"/>
        <v>1.044776119402985</v>
      </c>
      <c r="S553" s="5">
        <f t="shared" si="91"/>
        <v>-4.4776119402984982E-2</v>
      </c>
      <c r="AN553" s="3"/>
      <c r="AO553" s="3"/>
    </row>
    <row r="554" spans="1:41" ht="12.75" customHeight="1">
      <c r="A554" s="34" t="s">
        <v>77</v>
      </c>
      <c r="H554" s="26">
        <v>62</v>
      </c>
      <c r="L554" s="38"/>
      <c r="M554" s="5"/>
      <c r="N554" s="5"/>
      <c r="P554" s="5">
        <f>H554/G553</f>
        <v>0.98412698412698407</v>
      </c>
      <c r="Q554" s="74">
        <v>69</v>
      </c>
      <c r="R554" s="25">
        <f t="shared" si="90"/>
        <v>0.98571428571428577</v>
      </c>
      <c r="S554" s="5">
        <f t="shared" si="91"/>
        <v>1.4285714285714235E-2</v>
      </c>
      <c r="AN554" s="3"/>
      <c r="AO554" s="3"/>
    </row>
    <row r="555" spans="1:41" ht="12.75" customHeight="1">
      <c r="A555" s="34" t="s">
        <v>83</v>
      </c>
      <c r="I555" s="26">
        <v>62</v>
      </c>
      <c r="L555" s="38"/>
      <c r="M555" s="5"/>
      <c r="N555" s="5"/>
      <c r="P555" s="5">
        <f>I555/H554</f>
        <v>1</v>
      </c>
      <c r="Q555" s="74">
        <v>77</v>
      </c>
      <c r="R555" s="25">
        <f t="shared" si="90"/>
        <v>1.1159420289855073</v>
      </c>
      <c r="S555" s="5">
        <f t="shared" si="91"/>
        <v>-0.11594202898550732</v>
      </c>
      <c r="AB555" s="77" t="s">
        <v>52</v>
      </c>
      <c r="AC555" s="26">
        <v>39</v>
      </c>
      <c r="AN555" s="3"/>
      <c r="AO555" s="3"/>
    </row>
    <row r="556" spans="1:41" ht="12.75" customHeight="1">
      <c r="A556" s="34" t="s">
        <v>84</v>
      </c>
      <c r="J556" s="26">
        <v>61</v>
      </c>
      <c r="L556" s="38"/>
      <c r="M556" s="5"/>
      <c r="N556" s="5"/>
      <c r="P556" s="5">
        <f>J556/I555</f>
        <v>0.9838709677419355</v>
      </c>
      <c r="Q556" s="74">
        <v>71</v>
      </c>
      <c r="R556" s="25">
        <f t="shared" si="90"/>
        <v>0.92207792207792205</v>
      </c>
      <c r="S556" s="5">
        <f t="shared" si="91"/>
        <v>7.7922077922077948E-2</v>
      </c>
      <c r="AB556" s="77" t="s">
        <v>53</v>
      </c>
      <c r="AC556" s="26">
        <v>42</v>
      </c>
      <c r="AN556" s="3"/>
      <c r="AO556" s="3"/>
    </row>
    <row r="557" spans="1:41" ht="12.75" customHeight="1">
      <c r="A557" s="34" t="s">
        <v>87</v>
      </c>
      <c r="K557" s="26">
        <v>61</v>
      </c>
      <c r="L557" s="38">
        <v>56</v>
      </c>
      <c r="M557" s="5"/>
      <c r="N557" s="5"/>
      <c r="P557" s="5">
        <f>K557/J556</f>
        <v>1</v>
      </c>
      <c r="Q557" s="74">
        <v>69</v>
      </c>
      <c r="R557" s="25">
        <f t="shared" si="90"/>
        <v>0.971830985915493</v>
      </c>
      <c r="S557" s="5">
        <f t="shared" si="91"/>
        <v>2.8169014084507005E-2</v>
      </c>
      <c r="AN557" s="3"/>
      <c r="AO557" s="3"/>
    </row>
    <row r="558" spans="1:41" ht="12.75" customHeight="1">
      <c r="A558" s="34" t="s">
        <v>89</v>
      </c>
      <c r="K558" s="26">
        <v>4</v>
      </c>
      <c r="L558" s="38">
        <v>5</v>
      </c>
      <c r="M558" s="5"/>
      <c r="N558" s="5"/>
      <c r="P558" s="5"/>
      <c r="Q558" s="74">
        <v>10</v>
      </c>
      <c r="R558" s="25"/>
      <c r="S558" s="5"/>
      <c r="T558" s="26" t="s">
        <v>80</v>
      </c>
      <c r="U558" s="26">
        <v>65</v>
      </c>
      <c r="V558" s="26">
        <f>L562</f>
        <v>65</v>
      </c>
      <c r="W558" s="26" t="s">
        <v>10</v>
      </c>
      <c r="AN558" s="3"/>
      <c r="AO558" s="3"/>
    </row>
    <row r="559" spans="1:41" ht="12.75" customHeight="1">
      <c r="A559" s="34" t="s">
        <v>90</v>
      </c>
      <c r="K559" s="26">
        <v>3</v>
      </c>
      <c r="L559" s="38">
        <v>3</v>
      </c>
      <c r="M559" s="5"/>
      <c r="N559" s="5"/>
      <c r="P559" s="5"/>
      <c r="Q559" s="74">
        <v>7</v>
      </c>
      <c r="R559" s="25"/>
      <c r="S559" s="5"/>
      <c r="T559" s="26" t="s">
        <v>81</v>
      </c>
      <c r="U559" s="25">
        <f>U558/B548</f>
        <v>0.83333333333333337</v>
      </c>
      <c r="V559" s="25">
        <f>U558/V558</f>
        <v>1</v>
      </c>
      <c r="W559" s="26" t="s">
        <v>82</v>
      </c>
      <c r="AN559" s="3"/>
      <c r="AO559" s="3"/>
    </row>
    <row r="560" spans="1:41" ht="12.75" customHeight="1">
      <c r="A560" s="34" t="s">
        <v>91</v>
      </c>
      <c r="K560" s="26">
        <v>3</v>
      </c>
      <c r="L560" s="38"/>
      <c r="M560" s="5"/>
      <c r="N560" s="5"/>
      <c r="P560" s="5"/>
      <c r="Q560" s="74">
        <v>3</v>
      </c>
      <c r="R560" s="25"/>
      <c r="S560" s="5"/>
      <c r="T560" s="26"/>
      <c r="U560" s="25"/>
      <c r="V560" s="25"/>
      <c r="W560" s="26"/>
      <c r="AN560" s="3"/>
      <c r="AO560" s="3"/>
    </row>
    <row r="561" spans="1:41" ht="12.75" customHeight="1">
      <c r="A561" s="34" t="s">
        <v>92</v>
      </c>
      <c r="L561" s="38">
        <v>1</v>
      </c>
      <c r="M561" s="5"/>
      <c r="N561" s="5"/>
      <c r="P561" s="5"/>
      <c r="Q561" s="74">
        <v>1</v>
      </c>
      <c r="R561" s="25"/>
      <c r="S561" s="5"/>
      <c r="T561" s="26"/>
      <c r="U561" s="25"/>
      <c r="V561" s="25"/>
      <c r="W561" s="26"/>
      <c r="AN561" s="3"/>
      <c r="AO561" s="3"/>
    </row>
    <row r="562" spans="1:41" ht="12.75" customHeight="1">
      <c r="L562" s="26">
        <f>SUM(L557:L561)</f>
        <v>65</v>
      </c>
      <c r="M562" s="5">
        <f>L557/B548</f>
        <v>0.71794871794871795</v>
      </c>
      <c r="N562" s="5">
        <f>L562/B548</f>
        <v>0.83333333333333337</v>
      </c>
      <c r="O562" s="5">
        <f>N562-M562</f>
        <v>0.11538461538461542</v>
      </c>
      <c r="P562" s="5"/>
      <c r="Q562" s="6"/>
      <c r="R562" s="6"/>
      <c r="S562" s="5"/>
      <c r="AN562" s="3"/>
      <c r="AO562" s="3"/>
    </row>
    <row r="563" spans="1:41" ht="12.75" customHeight="1">
      <c r="M563" s="5"/>
      <c r="N563" s="5"/>
      <c r="O563" s="5"/>
      <c r="P563" s="5"/>
      <c r="Q563" s="6"/>
      <c r="R563" s="6"/>
      <c r="S563" s="5"/>
      <c r="T563" s="5"/>
      <c r="U563" s="5"/>
      <c r="V563" s="5"/>
      <c r="W563" s="5"/>
      <c r="AN563" s="3"/>
      <c r="AO563" s="3"/>
    </row>
    <row r="564" spans="1:41" ht="12.75" customHeight="1">
      <c r="M564" s="5"/>
      <c r="N564" s="5"/>
      <c r="O564" s="5"/>
      <c r="P564" s="5"/>
      <c r="Q564" s="6"/>
      <c r="R564" s="6"/>
      <c r="S564" s="5"/>
      <c r="U564" s="3"/>
      <c r="AN564" s="3"/>
      <c r="AO564" s="3"/>
    </row>
    <row r="565" spans="1:41" ht="12.75" customHeight="1">
      <c r="M565" s="5"/>
      <c r="N565" s="5"/>
      <c r="O565" s="5"/>
      <c r="P565" s="5"/>
      <c r="Q565" s="6"/>
      <c r="R565" s="6"/>
      <c r="S565" s="5"/>
      <c r="U565" s="3"/>
      <c r="AN565" s="3"/>
      <c r="AO565" s="3"/>
    </row>
    <row r="566" spans="1:41" ht="26.25" customHeight="1">
      <c r="A566" s="4"/>
      <c r="B566" s="78" t="s">
        <v>96</v>
      </c>
      <c r="C566" s="78"/>
      <c r="D566" s="78"/>
      <c r="E566" s="78"/>
      <c r="F566" s="78"/>
      <c r="G566" s="78"/>
      <c r="H566" s="78"/>
      <c r="I566" s="78"/>
      <c r="K566" s="79"/>
      <c r="L566" s="79" t="s">
        <v>64</v>
      </c>
      <c r="M566" s="5"/>
      <c r="N566" s="5"/>
      <c r="O566" s="26"/>
      <c r="P566" s="5"/>
      <c r="Q566" s="26"/>
      <c r="R566" s="26"/>
      <c r="S566" s="26"/>
      <c r="U566" s="3"/>
      <c r="AN566" s="3"/>
      <c r="AO566" s="3"/>
    </row>
    <row r="567" spans="1:41" ht="20.25" customHeight="1">
      <c r="A567" s="234" t="s">
        <v>9</v>
      </c>
      <c r="B567" s="235" t="s">
        <v>97</v>
      </c>
      <c r="C567" s="232"/>
      <c r="D567" s="232"/>
      <c r="E567" s="232"/>
      <c r="F567" s="232"/>
      <c r="G567" s="232"/>
      <c r="H567" s="232"/>
      <c r="I567" s="232"/>
      <c r="J567" s="232"/>
      <c r="K567" s="233"/>
      <c r="L567" s="236" t="s">
        <v>10</v>
      </c>
      <c r="M567" s="229" t="s">
        <v>2</v>
      </c>
      <c r="N567" s="229" t="s">
        <v>3</v>
      </c>
      <c r="O567" s="237" t="s">
        <v>4</v>
      </c>
      <c r="P567" s="229" t="s">
        <v>5</v>
      </c>
      <c r="Q567" s="238" t="s">
        <v>6</v>
      </c>
      <c r="R567" s="238" t="s">
        <v>7</v>
      </c>
      <c r="S567" s="229" t="s">
        <v>8</v>
      </c>
      <c r="U567" s="3"/>
      <c r="AN567" s="3"/>
      <c r="AO567" s="3"/>
    </row>
    <row r="568" spans="1:41" ht="15.75" customHeight="1">
      <c r="A568" s="230"/>
      <c r="B568" s="82" t="s">
        <v>98</v>
      </c>
      <c r="C568" s="82" t="s">
        <v>99</v>
      </c>
      <c r="D568" s="82" t="s">
        <v>100</v>
      </c>
      <c r="E568" s="82" t="s">
        <v>101</v>
      </c>
      <c r="F568" s="82" t="s">
        <v>102</v>
      </c>
      <c r="G568" s="82" t="s">
        <v>103</v>
      </c>
      <c r="H568" s="82" t="s">
        <v>104</v>
      </c>
      <c r="I568" s="82" t="s">
        <v>105</v>
      </c>
      <c r="J568" s="82" t="s">
        <v>106</v>
      </c>
      <c r="K568" s="82" t="s">
        <v>107</v>
      </c>
      <c r="L568" s="230"/>
      <c r="M568" s="230"/>
      <c r="N568" s="230"/>
      <c r="O568" s="230"/>
      <c r="P568" s="230"/>
      <c r="Q568" s="230"/>
      <c r="R568" s="230"/>
      <c r="S568" s="230"/>
      <c r="U568" s="3"/>
      <c r="AN568" s="3"/>
      <c r="AO568" s="3"/>
    </row>
    <row r="569" spans="1:41" ht="15.75" customHeight="1">
      <c r="A569" s="82">
        <v>1001</v>
      </c>
      <c r="B569" s="83">
        <v>81</v>
      </c>
      <c r="C569" s="83"/>
      <c r="D569" s="83"/>
      <c r="E569" s="83"/>
      <c r="F569" s="83"/>
      <c r="G569" s="83"/>
      <c r="H569" s="83"/>
      <c r="I569" s="83"/>
      <c r="J569" s="83"/>
      <c r="K569" s="83"/>
      <c r="L569" s="84"/>
      <c r="M569" s="85"/>
      <c r="N569" s="86"/>
      <c r="O569" s="87"/>
      <c r="P569" s="88"/>
      <c r="Q569" s="89">
        <f>B569</f>
        <v>81</v>
      </c>
      <c r="R569" s="90"/>
      <c r="S569" s="88"/>
      <c r="U569" s="3"/>
      <c r="AN569" s="3"/>
      <c r="AO569" s="3"/>
    </row>
    <row r="570" spans="1:41" ht="15.75" customHeight="1">
      <c r="A570" s="82">
        <v>1002</v>
      </c>
      <c r="B570" s="83"/>
      <c r="C570" s="83">
        <v>80</v>
      </c>
      <c r="D570" s="83"/>
      <c r="E570" s="83"/>
      <c r="F570" s="83"/>
      <c r="G570" s="83"/>
      <c r="H570" s="83"/>
      <c r="I570" s="83"/>
      <c r="J570" s="83"/>
      <c r="K570" s="83"/>
      <c r="L570" s="84"/>
      <c r="M570" s="91"/>
      <c r="N570" s="92"/>
      <c r="O570" s="93"/>
      <c r="P570" s="94">
        <f>IF(C570=0,"",C570/B569)</f>
        <v>0.98765432098765427</v>
      </c>
      <c r="Q570" s="95">
        <v>80</v>
      </c>
      <c r="R570" s="96">
        <f t="shared" ref="R570:R578" si="92">IF(Q570=0,"",Q570/Q569)</f>
        <v>0.98765432098765427</v>
      </c>
      <c r="S570" s="96">
        <f t="shared" ref="S570:S578" si="93">IF(Q570=0,"",100%-R570)</f>
        <v>1.2345679012345734E-2</v>
      </c>
      <c r="U570" s="3"/>
      <c r="AN570" s="3"/>
      <c r="AO570" s="3"/>
    </row>
    <row r="571" spans="1:41" ht="15.75" customHeight="1">
      <c r="A571" s="82">
        <v>1101</v>
      </c>
      <c r="B571" s="83"/>
      <c r="C571" s="83"/>
      <c r="D571" s="83">
        <v>75</v>
      </c>
      <c r="E571" s="83"/>
      <c r="F571" s="83"/>
      <c r="G571" s="83"/>
      <c r="H571" s="83"/>
      <c r="I571" s="83"/>
      <c r="J571" s="83"/>
      <c r="K571" s="83"/>
      <c r="L571" s="84"/>
      <c r="M571" s="91"/>
      <c r="N571" s="92"/>
      <c r="O571" s="93"/>
      <c r="P571" s="94">
        <f>IF(D571=0,"",D571/C570)</f>
        <v>0.9375</v>
      </c>
      <c r="Q571" s="95">
        <v>80</v>
      </c>
      <c r="R571" s="96">
        <f t="shared" si="92"/>
        <v>1</v>
      </c>
      <c r="S571" s="96">
        <f t="shared" si="93"/>
        <v>0</v>
      </c>
      <c r="T571" s="97">
        <f>Q571/Q569</f>
        <v>0.98765432098765427</v>
      </c>
      <c r="U571" s="3"/>
      <c r="AN571" s="3"/>
      <c r="AO571" s="3"/>
    </row>
    <row r="572" spans="1:41" ht="15.75" customHeight="1">
      <c r="A572" s="82">
        <v>1102</v>
      </c>
      <c r="B572" s="83"/>
      <c r="C572" s="83"/>
      <c r="D572" s="83"/>
      <c r="E572" s="83">
        <v>70</v>
      </c>
      <c r="F572" s="83"/>
      <c r="G572" s="83"/>
      <c r="H572" s="83"/>
      <c r="I572" s="83"/>
      <c r="J572" s="83"/>
      <c r="K572" s="83"/>
      <c r="L572" s="84"/>
      <c r="M572" s="91"/>
      <c r="N572" s="92"/>
      <c r="O572" s="93"/>
      <c r="P572" s="94">
        <f>IF(E572=0,"",E572/D571)</f>
        <v>0.93333333333333335</v>
      </c>
      <c r="Q572" s="95">
        <v>77</v>
      </c>
      <c r="R572" s="96">
        <f t="shared" si="92"/>
        <v>0.96250000000000002</v>
      </c>
      <c r="S572" s="96">
        <f t="shared" si="93"/>
        <v>3.7499999999999978E-2</v>
      </c>
      <c r="T572" s="98"/>
      <c r="U572" s="3"/>
      <c r="AN572" s="3"/>
      <c r="AO572" s="3"/>
    </row>
    <row r="573" spans="1:41" ht="15.75" customHeight="1">
      <c r="A573" s="82">
        <v>1201</v>
      </c>
      <c r="B573" s="83"/>
      <c r="C573" s="83"/>
      <c r="D573" s="83"/>
      <c r="E573" s="83"/>
      <c r="F573" s="83">
        <v>70</v>
      </c>
      <c r="G573" s="83"/>
      <c r="H573" s="83"/>
      <c r="I573" s="83"/>
      <c r="J573" s="83"/>
      <c r="K573" s="83"/>
      <c r="L573" s="84"/>
      <c r="M573" s="91"/>
      <c r="N573" s="92"/>
      <c r="O573" s="93"/>
      <c r="P573" s="94">
        <f>IF(F573=0,"",F573/E572)</f>
        <v>1</v>
      </c>
      <c r="Q573" s="95">
        <v>77</v>
      </c>
      <c r="R573" s="96">
        <f t="shared" si="92"/>
        <v>1</v>
      </c>
      <c r="S573" s="96">
        <f t="shared" si="93"/>
        <v>0</v>
      </c>
      <c r="T573" s="98"/>
      <c r="U573" s="3"/>
      <c r="AN573" s="3"/>
      <c r="AO573" s="3"/>
    </row>
    <row r="574" spans="1:41" ht="15.75" customHeight="1">
      <c r="A574" s="82">
        <v>1202</v>
      </c>
      <c r="B574" s="83"/>
      <c r="C574" s="83"/>
      <c r="D574" s="83"/>
      <c r="E574" s="83"/>
      <c r="F574" s="83"/>
      <c r="G574" s="83">
        <v>70</v>
      </c>
      <c r="H574" s="83"/>
      <c r="I574" s="83"/>
      <c r="J574" s="83"/>
      <c r="K574" s="83"/>
      <c r="L574" s="84"/>
      <c r="M574" s="91"/>
      <c r="N574" s="92"/>
      <c r="O574" s="93"/>
      <c r="P574" s="94">
        <f>IF(G574=0,"",G574/F573)</f>
        <v>1</v>
      </c>
      <c r="Q574" s="95">
        <v>77</v>
      </c>
      <c r="R574" s="96">
        <f t="shared" si="92"/>
        <v>1</v>
      </c>
      <c r="S574" s="96">
        <f t="shared" si="93"/>
        <v>0</v>
      </c>
      <c r="T574" s="98"/>
      <c r="U574" s="3"/>
      <c r="AN574" s="3"/>
      <c r="AO574" s="3"/>
    </row>
    <row r="575" spans="1:41" ht="15.75" customHeight="1">
      <c r="A575" s="82">
        <v>1301</v>
      </c>
      <c r="B575" s="83"/>
      <c r="C575" s="83"/>
      <c r="D575" s="83"/>
      <c r="E575" s="83"/>
      <c r="F575" s="83"/>
      <c r="G575" s="83"/>
      <c r="H575" s="83">
        <v>66</v>
      </c>
      <c r="I575" s="83"/>
      <c r="J575" s="83"/>
      <c r="K575" s="83"/>
      <c r="L575" s="84"/>
      <c r="M575" s="91"/>
      <c r="N575" s="92"/>
      <c r="O575" s="93"/>
      <c r="P575" s="94">
        <f>IF(H575=0,"",H575/G574)</f>
        <v>0.94285714285714284</v>
      </c>
      <c r="Q575" s="95">
        <v>77</v>
      </c>
      <c r="R575" s="96">
        <f t="shared" si="92"/>
        <v>1</v>
      </c>
      <c r="S575" s="96">
        <f t="shared" si="93"/>
        <v>0</v>
      </c>
      <c r="T575" s="98"/>
      <c r="U575" s="3"/>
      <c r="AN575" s="3"/>
      <c r="AO575" s="3"/>
    </row>
    <row r="576" spans="1:41" ht="15.75" customHeight="1">
      <c r="A576" s="82">
        <v>1302</v>
      </c>
      <c r="B576" s="83"/>
      <c r="C576" s="83"/>
      <c r="D576" s="83"/>
      <c r="E576" s="83"/>
      <c r="F576" s="83"/>
      <c r="G576" s="83"/>
      <c r="H576" s="83"/>
      <c r="I576" s="83">
        <v>66</v>
      </c>
      <c r="J576" s="83"/>
      <c r="K576" s="83"/>
      <c r="L576" s="84"/>
      <c r="M576" s="91"/>
      <c r="N576" s="92"/>
      <c r="O576" s="93"/>
      <c r="P576" s="94">
        <f>IF(I576=0,"",I576/H575)</f>
        <v>1</v>
      </c>
      <c r="Q576" s="95">
        <v>77</v>
      </c>
      <c r="R576" s="96">
        <f t="shared" si="92"/>
        <v>1</v>
      </c>
      <c r="S576" s="96">
        <f t="shared" si="93"/>
        <v>0</v>
      </c>
      <c r="T576" s="98"/>
      <c r="U576" s="3"/>
      <c r="AN576" s="3"/>
      <c r="AO576" s="3"/>
    </row>
    <row r="577" spans="1:41" ht="15.75" customHeight="1">
      <c r="A577" s="82">
        <v>1401</v>
      </c>
      <c r="B577" s="83"/>
      <c r="C577" s="83"/>
      <c r="D577" s="83"/>
      <c r="E577" s="83"/>
      <c r="F577" s="83"/>
      <c r="G577" s="83"/>
      <c r="H577" s="83"/>
      <c r="I577" s="83"/>
      <c r="J577" s="83">
        <v>66</v>
      </c>
      <c r="K577" s="83"/>
      <c r="L577" s="84"/>
      <c r="M577" s="91"/>
      <c r="N577" s="92"/>
      <c r="O577" s="93"/>
      <c r="P577" s="94">
        <f>IF(J577=0,"",J577/I576)</f>
        <v>1</v>
      </c>
      <c r="Q577" s="95">
        <v>77</v>
      </c>
      <c r="R577" s="96">
        <f t="shared" si="92"/>
        <v>1</v>
      </c>
      <c r="S577" s="96">
        <f t="shared" si="93"/>
        <v>0</v>
      </c>
      <c r="T577" s="98"/>
      <c r="U577" s="3"/>
      <c r="AN577" s="3"/>
      <c r="AO577" s="3"/>
    </row>
    <row r="578" spans="1:41" ht="15.75" customHeight="1">
      <c r="A578" s="82">
        <v>1402</v>
      </c>
      <c r="B578" s="83"/>
      <c r="C578" s="83"/>
      <c r="D578" s="83"/>
      <c r="E578" s="83"/>
      <c r="F578" s="83"/>
      <c r="G578" s="83"/>
      <c r="H578" s="83"/>
      <c r="I578" s="83"/>
      <c r="J578" s="83"/>
      <c r="K578" s="83">
        <v>64</v>
      </c>
      <c r="L578" s="84">
        <v>55</v>
      </c>
      <c r="M578" s="91"/>
      <c r="N578" s="92"/>
      <c r="O578" s="93"/>
      <c r="P578" s="94">
        <f>IF(K578=0,"",K578/J577)</f>
        <v>0.96969696969696972</v>
      </c>
      <c r="Q578" s="95">
        <v>72</v>
      </c>
      <c r="R578" s="96">
        <f t="shared" si="92"/>
        <v>0.93506493506493504</v>
      </c>
      <c r="S578" s="96">
        <f t="shared" si="93"/>
        <v>6.4935064935064957E-2</v>
      </c>
      <c r="T578" s="98"/>
      <c r="U578" s="3"/>
      <c r="AN578" s="3"/>
      <c r="AO578" s="3"/>
    </row>
    <row r="579" spans="1:41" ht="15.75" customHeight="1">
      <c r="A579" s="82">
        <v>1501</v>
      </c>
      <c r="B579" s="83"/>
      <c r="C579" s="83"/>
      <c r="D579" s="83"/>
      <c r="E579" s="83"/>
      <c r="F579" s="83"/>
      <c r="G579" s="83"/>
      <c r="H579" s="83"/>
      <c r="I579" s="83"/>
      <c r="J579" s="83"/>
      <c r="K579" s="83">
        <v>8</v>
      </c>
      <c r="L579" s="84">
        <v>7</v>
      </c>
      <c r="M579" s="91"/>
      <c r="N579" s="92"/>
      <c r="O579" s="99"/>
      <c r="P579" s="100"/>
      <c r="Q579" s="101">
        <v>12</v>
      </c>
      <c r="R579" s="102"/>
      <c r="S579" s="100"/>
      <c r="T579" s="98"/>
      <c r="U579" s="3"/>
      <c r="AN579" s="3"/>
      <c r="AO579" s="3"/>
    </row>
    <row r="580" spans="1:41" ht="15.75" customHeight="1">
      <c r="A580" s="82">
        <v>1502</v>
      </c>
      <c r="B580" s="83"/>
      <c r="C580" s="83"/>
      <c r="D580" s="83"/>
      <c r="E580" s="83"/>
      <c r="F580" s="83"/>
      <c r="G580" s="83"/>
      <c r="H580" s="83"/>
      <c r="I580" s="83"/>
      <c r="J580" s="83"/>
      <c r="K580" s="83">
        <v>4</v>
      </c>
      <c r="L580" s="84">
        <v>3</v>
      </c>
      <c r="M580" s="91"/>
      <c r="N580" s="92"/>
      <c r="O580" s="99"/>
      <c r="P580" s="103"/>
      <c r="Q580" s="101">
        <v>6</v>
      </c>
      <c r="R580" s="104"/>
      <c r="S580" s="103"/>
      <c r="T580" s="98"/>
      <c r="U580" s="3"/>
      <c r="AN580" s="3"/>
      <c r="AO580" s="3"/>
    </row>
    <row r="581" spans="1:41" ht="15.75" customHeight="1">
      <c r="A581" s="82">
        <v>1601</v>
      </c>
      <c r="B581" s="83"/>
      <c r="C581" s="83"/>
      <c r="D581" s="83"/>
      <c r="E581" s="83"/>
      <c r="F581" s="83"/>
      <c r="G581" s="83"/>
      <c r="H581" s="83"/>
      <c r="I581" s="83"/>
      <c r="J581" s="83"/>
      <c r="K581" s="83">
        <v>1</v>
      </c>
      <c r="L581" s="84">
        <v>1</v>
      </c>
      <c r="M581" s="91"/>
      <c r="N581" s="92"/>
      <c r="O581" s="99"/>
      <c r="P581" s="103"/>
      <c r="Q581" s="101">
        <v>2</v>
      </c>
      <c r="R581" s="104"/>
      <c r="S581" s="103"/>
      <c r="T581" s="98"/>
      <c r="U581" s="3"/>
      <c r="AN581" s="3"/>
      <c r="AO581" s="3"/>
    </row>
    <row r="582" spans="1:41" ht="15.75" customHeight="1">
      <c r="A582" s="82">
        <v>1602</v>
      </c>
      <c r="B582" s="83"/>
      <c r="C582" s="83"/>
      <c r="D582" s="83"/>
      <c r="E582" s="83"/>
      <c r="F582" s="83"/>
      <c r="G582" s="83"/>
      <c r="H582" s="83"/>
      <c r="I582" s="83"/>
      <c r="J582" s="83"/>
      <c r="K582" s="83">
        <v>1</v>
      </c>
      <c r="L582" s="84">
        <v>1</v>
      </c>
      <c r="M582" s="91"/>
      <c r="N582" s="92"/>
      <c r="O582" s="99"/>
      <c r="P582" s="105"/>
      <c r="Q582" s="95">
        <v>1</v>
      </c>
      <c r="R582" s="106"/>
      <c r="S582" s="107"/>
      <c r="T582" s="98"/>
      <c r="U582" s="3"/>
      <c r="AN582" s="3"/>
      <c r="AO582" s="3"/>
    </row>
    <row r="583" spans="1:41" ht="15.75" customHeight="1">
      <c r="A583" s="82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4"/>
      <c r="M583" s="91"/>
      <c r="N583" s="92"/>
      <c r="O583" s="99"/>
      <c r="P583" s="105"/>
      <c r="Q583" s="95">
        <v>1</v>
      </c>
      <c r="R583" s="106"/>
      <c r="S583" s="107"/>
      <c r="T583" s="98"/>
      <c r="U583" s="3"/>
      <c r="AN583" s="3"/>
      <c r="AO583" s="3"/>
    </row>
    <row r="584" spans="1:41" ht="15.75" customHeight="1">
      <c r="A584" s="82">
        <v>1701</v>
      </c>
      <c r="B584" s="83"/>
      <c r="C584" s="83"/>
      <c r="D584" s="83"/>
      <c r="E584" s="83"/>
      <c r="F584" s="83"/>
      <c r="G584" s="83"/>
      <c r="H584" s="83"/>
      <c r="I584" s="83"/>
      <c r="J584" s="83"/>
      <c r="K584" s="83">
        <v>1</v>
      </c>
      <c r="L584" s="84"/>
      <c r="M584" s="91"/>
      <c r="N584" s="92"/>
      <c r="O584" s="99"/>
      <c r="P584" s="108" t="s">
        <v>80</v>
      </c>
      <c r="Q584" s="109">
        <v>67</v>
      </c>
      <c r="R584" s="110">
        <f>L587</f>
        <v>67</v>
      </c>
      <c r="S584" s="111" t="s">
        <v>10</v>
      </c>
      <c r="T584" s="98"/>
      <c r="U584" s="3"/>
      <c r="AN584" s="3"/>
      <c r="AO584" s="3"/>
    </row>
    <row r="585" spans="1:41" ht="15.75" customHeight="1">
      <c r="A585" s="82">
        <v>1702</v>
      </c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4"/>
      <c r="M585" s="91"/>
      <c r="N585" s="92"/>
      <c r="O585" s="99"/>
      <c r="P585" s="112" t="s">
        <v>81</v>
      </c>
      <c r="Q585" s="113">
        <f>IF(Q584/B569=0,"",Q584/B569)</f>
        <v>0.8271604938271605</v>
      </c>
      <c r="R585" s="114">
        <f>IF(Q584/R584=0,"",Q584/R584)</f>
        <v>1</v>
      </c>
      <c r="S585" s="115" t="s">
        <v>82</v>
      </c>
      <c r="T585" s="98"/>
      <c r="U585" s="3"/>
      <c r="AN585" s="3"/>
      <c r="AO585" s="3"/>
    </row>
    <row r="586" spans="1:41" ht="15.75" customHeight="1">
      <c r="A586" s="82">
        <v>1801</v>
      </c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4"/>
      <c r="M586" s="116"/>
      <c r="N586" s="117"/>
      <c r="O586" s="118"/>
      <c r="P586" s="119"/>
      <c r="Q586" s="120"/>
      <c r="R586" s="120"/>
      <c r="S586" s="121"/>
      <c r="T586" s="98"/>
      <c r="U586" s="3"/>
      <c r="AN586" s="3"/>
      <c r="AO586" s="3"/>
    </row>
    <row r="587" spans="1:41" ht="18" customHeight="1">
      <c r="A587" s="34"/>
      <c r="B587" s="26"/>
      <c r="C587" s="26"/>
      <c r="D587" s="26"/>
      <c r="E587" s="26"/>
      <c r="F587" s="231" t="s">
        <v>108</v>
      </c>
      <c r="G587" s="232"/>
      <c r="H587" s="232"/>
      <c r="I587" s="232"/>
      <c r="J587" s="232"/>
      <c r="K587" s="233"/>
      <c r="L587" s="122">
        <f>SUM(L569:L582)</f>
        <v>67</v>
      </c>
      <c r="M587" s="123">
        <f>IF(L578=0,"",L578/B569)</f>
        <v>0.67901234567901236</v>
      </c>
      <c r="N587" s="123">
        <f>IF(L587=0,"",L587/B569)</f>
        <v>0.8271604938271605</v>
      </c>
      <c r="O587" s="123">
        <f>IF(L578=0,"",N587-M587)</f>
        <v>0.14814814814814814</v>
      </c>
      <c r="P587" s="5"/>
      <c r="Q587" s="26"/>
      <c r="R587" s="25"/>
      <c r="S587" s="5"/>
      <c r="T587" s="98"/>
      <c r="U587" s="3"/>
      <c r="AN587" s="3"/>
      <c r="AO587" s="3"/>
    </row>
    <row r="588" spans="1:41" ht="12.75" customHeight="1">
      <c r="M588" s="5"/>
      <c r="N588" s="5"/>
      <c r="O588" s="5"/>
      <c r="P588" s="5"/>
      <c r="Q588" s="6"/>
      <c r="R588" s="6"/>
      <c r="S588" s="5"/>
      <c r="U588" s="3"/>
      <c r="AN588" s="3"/>
      <c r="AO588" s="3"/>
    </row>
    <row r="589" spans="1:41" ht="12.75" customHeight="1">
      <c r="M589" s="5"/>
      <c r="N589" s="5"/>
      <c r="P589" s="5"/>
      <c r="Q589" s="6"/>
      <c r="R589" s="6"/>
      <c r="S589" s="5"/>
      <c r="AN589" s="3"/>
      <c r="AO589" s="3"/>
    </row>
    <row r="590" spans="1:41" ht="26.25" customHeight="1">
      <c r="A590" s="4"/>
      <c r="B590" s="78" t="s">
        <v>96</v>
      </c>
      <c r="C590" s="78"/>
      <c r="D590" s="78"/>
      <c r="E590" s="78"/>
      <c r="F590" s="78"/>
      <c r="G590" s="78"/>
      <c r="H590" s="78"/>
      <c r="I590" s="78"/>
      <c r="K590" s="79"/>
      <c r="L590" s="79" t="s">
        <v>66</v>
      </c>
      <c r="M590" s="5"/>
      <c r="N590" s="5"/>
      <c r="O590" s="26"/>
      <c r="P590" s="5"/>
      <c r="Q590" s="26"/>
      <c r="R590" s="26"/>
      <c r="S590" s="26"/>
      <c r="AN590" s="3"/>
      <c r="AO590" s="3"/>
    </row>
    <row r="591" spans="1:41" ht="20.25" customHeight="1">
      <c r="A591" s="234" t="s">
        <v>9</v>
      </c>
      <c r="B591" s="235" t="s">
        <v>97</v>
      </c>
      <c r="C591" s="232"/>
      <c r="D591" s="232"/>
      <c r="E591" s="232"/>
      <c r="F591" s="232"/>
      <c r="G591" s="232"/>
      <c r="H591" s="232"/>
      <c r="I591" s="232"/>
      <c r="J591" s="232"/>
      <c r="K591" s="233"/>
      <c r="L591" s="236" t="s">
        <v>10</v>
      </c>
      <c r="M591" s="229" t="s">
        <v>2</v>
      </c>
      <c r="N591" s="229" t="s">
        <v>3</v>
      </c>
      <c r="O591" s="237" t="s">
        <v>4</v>
      </c>
      <c r="P591" s="229" t="s">
        <v>5</v>
      </c>
      <c r="Q591" s="238" t="s">
        <v>6</v>
      </c>
      <c r="R591" s="238" t="s">
        <v>7</v>
      </c>
      <c r="S591" s="229" t="s">
        <v>8</v>
      </c>
      <c r="AN591" s="3"/>
      <c r="AO591" s="3"/>
    </row>
    <row r="592" spans="1:41" ht="15.75" customHeight="1">
      <c r="A592" s="230"/>
      <c r="B592" s="82" t="s">
        <v>98</v>
      </c>
      <c r="C592" s="82" t="s">
        <v>99</v>
      </c>
      <c r="D592" s="82" t="s">
        <v>100</v>
      </c>
      <c r="E592" s="82" t="s">
        <v>101</v>
      </c>
      <c r="F592" s="82" t="s">
        <v>102</v>
      </c>
      <c r="G592" s="82" t="s">
        <v>103</v>
      </c>
      <c r="H592" s="82" t="s">
        <v>104</v>
      </c>
      <c r="I592" s="82" t="s">
        <v>105</v>
      </c>
      <c r="J592" s="82" t="s">
        <v>106</v>
      </c>
      <c r="K592" s="82" t="s">
        <v>107</v>
      </c>
      <c r="L592" s="230"/>
      <c r="M592" s="230"/>
      <c r="N592" s="230"/>
      <c r="O592" s="230"/>
      <c r="P592" s="230"/>
      <c r="Q592" s="230"/>
      <c r="R592" s="230"/>
      <c r="S592" s="230"/>
      <c r="AN592" s="3"/>
      <c r="AO592" s="3"/>
    </row>
    <row r="593" spans="1:41" ht="15.75" customHeight="1">
      <c r="A593" s="82">
        <v>1002</v>
      </c>
      <c r="B593" s="83">
        <v>81</v>
      </c>
      <c r="C593" s="83"/>
      <c r="D593" s="83"/>
      <c r="E593" s="83"/>
      <c r="F593" s="83"/>
      <c r="G593" s="83"/>
      <c r="H593" s="83"/>
      <c r="I593" s="83"/>
      <c r="J593" s="83"/>
      <c r="K593" s="83"/>
      <c r="L593" s="84"/>
      <c r="M593" s="85"/>
      <c r="N593" s="86"/>
      <c r="O593" s="87"/>
      <c r="P593" s="88"/>
      <c r="Q593" s="89">
        <f>B593</f>
        <v>81</v>
      </c>
      <c r="R593" s="90"/>
      <c r="S593" s="88"/>
      <c r="AN593" s="3"/>
      <c r="AO593" s="3"/>
    </row>
    <row r="594" spans="1:41" ht="15.75" customHeight="1">
      <c r="A594" s="82">
        <v>1101</v>
      </c>
      <c r="B594" s="83"/>
      <c r="C594" s="83">
        <v>79</v>
      </c>
      <c r="D594" s="83"/>
      <c r="E594" s="83"/>
      <c r="F594" s="83"/>
      <c r="G594" s="83"/>
      <c r="H594" s="83"/>
      <c r="I594" s="83"/>
      <c r="J594" s="83"/>
      <c r="K594" s="83"/>
      <c r="L594" s="84"/>
      <c r="M594" s="91"/>
      <c r="N594" s="92"/>
      <c r="O594" s="93"/>
      <c r="P594" s="94">
        <f>IF(C594=0,"",C594/B593)</f>
        <v>0.97530864197530864</v>
      </c>
      <c r="Q594" s="95">
        <v>80</v>
      </c>
      <c r="R594" s="96">
        <f t="shared" ref="R594:R602" si="94">IF(Q594=0,"",Q594/Q593)</f>
        <v>0.98765432098765427</v>
      </c>
      <c r="S594" s="96">
        <f t="shared" ref="S594:S602" si="95">IF(Q594=0,"",100%-R594)</f>
        <v>1.2345679012345734E-2</v>
      </c>
      <c r="AN594" s="3"/>
      <c r="AO594" s="3"/>
    </row>
    <row r="595" spans="1:41" ht="15.75" customHeight="1">
      <c r="A595" s="82">
        <v>1102</v>
      </c>
      <c r="B595" s="83"/>
      <c r="C595" s="83"/>
      <c r="D595" s="83">
        <v>77</v>
      </c>
      <c r="E595" s="83"/>
      <c r="F595" s="83"/>
      <c r="G595" s="83"/>
      <c r="H595" s="83"/>
      <c r="I595" s="83"/>
      <c r="J595" s="83"/>
      <c r="K595" s="83"/>
      <c r="L595" s="84"/>
      <c r="M595" s="91"/>
      <c r="N595" s="92"/>
      <c r="O595" s="93"/>
      <c r="P595" s="94">
        <f>IF(D595=0,"",D595/C594)</f>
        <v>0.97468354430379744</v>
      </c>
      <c r="Q595" s="95">
        <v>77</v>
      </c>
      <c r="R595" s="96">
        <f t="shared" si="94"/>
        <v>0.96250000000000002</v>
      </c>
      <c r="S595" s="96">
        <f t="shared" si="95"/>
        <v>3.7499999999999978E-2</v>
      </c>
      <c r="T595" s="97">
        <f>Q595/Q593</f>
        <v>0.95061728395061729</v>
      </c>
      <c r="AN595" s="3"/>
      <c r="AO595" s="3"/>
    </row>
    <row r="596" spans="1:41" ht="15.75" customHeight="1">
      <c r="A596" s="82">
        <v>1201</v>
      </c>
      <c r="B596" s="83"/>
      <c r="C596" s="83"/>
      <c r="D596" s="83"/>
      <c r="E596" s="83">
        <v>76</v>
      </c>
      <c r="F596" s="83"/>
      <c r="G596" s="83"/>
      <c r="H596" s="83"/>
      <c r="I596" s="83"/>
      <c r="J596" s="83"/>
      <c r="K596" s="83"/>
      <c r="L596" s="84"/>
      <c r="M596" s="91"/>
      <c r="N596" s="92"/>
      <c r="O596" s="93"/>
      <c r="P596" s="94">
        <f>IF(E596=0,"",E596/D595)</f>
        <v>0.98701298701298701</v>
      </c>
      <c r="Q596" s="95">
        <v>77</v>
      </c>
      <c r="R596" s="96">
        <f t="shared" si="94"/>
        <v>1</v>
      </c>
      <c r="S596" s="96">
        <f t="shared" si="95"/>
        <v>0</v>
      </c>
      <c r="T596" s="98"/>
      <c r="AN596" s="3"/>
      <c r="AO596" s="3"/>
    </row>
    <row r="597" spans="1:41" ht="15.75" customHeight="1">
      <c r="A597" s="82">
        <v>1202</v>
      </c>
      <c r="B597" s="83"/>
      <c r="C597" s="83"/>
      <c r="D597" s="83"/>
      <c r="E597" s="83"/>
      <c r="F597" s="83">
        <v>69</v>
      </c>
      <c r="G597" s="83"/>
      <c r="H597" s="83"/>
      <c r="I597" s="83"/>
      <c r="J597" s="83"/>
      <c r="K597" s="83"/>
      <c r="L597" s="84"/>
      <c r="M597" s="91"/>
      <c r="N597" s="92"/>
      <c r="O597" s="93"/>
      <c r="P597" s="94">
        <f>IF(F597=0,"",F597/E596)</f>
        <v>0.90789473684210531</v>
      </c>
      <c r="Q597" s="95">
        <v>77</v>
      </c>
      <c r="R597" s="96">
        <f t="shared" si="94"/>
        <v>1</v>
      </c>
      <c r="S597" s="96">
        <f t="shared" si="95"/>
        <v>0</v>
      </c>
      <c r="T597" s="98"/>
      <c r="AN597" s="3"/>
      <c r="AO597" s="3"/>
    </row>
    <row r="598" spans="1:41" ht="15.75" customHeight="1">
      <c r="A598" s="82">
        <v>1301</v>
      </c>
      <c r="B598" s="83"/>
      <c r="C598" s="83"/>
      <c r="D598" s="83"/>
      <c r="E598" s="83"/>
      <c r="F598" s="83"/>
      <c r="G598" s="83">
        <v>69</v>
      </c>
      <c r="H598" s="83"/>
      <c r="I598" s="83"/>
      <c r="J598" s="83"/>
      <c r="K598" s="83"/>
      <c r="L598" s="84"/>
      <c r="M598" s="91"/>
      <c r="N598" s="92"/>
      <c r="O598" s="93"/>
      <c r="P598" s="94">
        <f>IF(G598=0,"",G598/F597)</f>
        <v>1</v>
      </c>
      <c r="Q598" s="95">
        <v>77</v>
      </c>
      <c r="R598" s="96">
        <f t="shared" si="94"/>
        <v>1</v>
      </c>
      <c r="S598" s="96">
        <f t="shared" si="95"/>
        <v>0</v>
      </c>
      <c r="T598" s="98"/>
      <c r="AN598" s="3"/>
      <c r="AO598" s="3"/>
    </row>
    <row r="599" spans="1:41" ht="15.75" customHeight="1">
      <c r="A599" s="82">
        <v>1302</v>
      </c>
      <c r="B599" s="83"/>
      <c r="C599" s="83"/>
      <c r="D599" s="83"/>
      <c r="E599" s="83"/>
      <c r="F599" s="83"/>
      <c r="G599" s="83"/>
      <c r="H599" s="83">
        <v>69</v>
      </c>
      <c r="I599" s="83"/>
      <c r="J599" s="83"/>
      <c r="K599" s="83"/>
      <c r="L599" s="84"/>
      <c r="M599" s="91"/>
      <c r="N599" s="92"/>
      <c r="O599" s="93"/>
      <c r="P599" s="94">
        <f>IF(H599=0,"",H599/G598)</f>
        <v>1</v>
      </c>
      <c r="Q599" s="95">
        <v>77</v>
      </c>
      <c r="R599" s="96">
        <f t="shared" si="94"/>
        <v>1</v>
      </c>
      <c r="S599" s="96">
        <f t="shared" si="95"/>
        <v>0</v>
      </c>
      <c r="T599" s="98"/>
      <c r="AN599" s="3"/>
      <c r="AO599" s="3"/>
    </row>
    <row r="600" spans="1:41" ht="15.75" customHeight="1">
      <c r="A600" s="82">
        <v>1401</v>
      </c>
      <c r="B600" s="83"/>
      <c r="C600" s="83"/>
      <c r="D600" s="83"/>
      <c r="E600" s="83"/>
      <c r="F600" s="83"/>
      <c r="G600" s="83"/>
      <c r="H600" s="83"/>
      <c r="I600" s="83">
        <v>69</v>
      </c>
      <c r="J600" s="83"/>
      <c r="K600" s="83"/>
      <c r="L600" s="84"/>
      <c r="M600" s="91"/>
      <c r="N600" s="92"/>
      <c r="O600" s="93"/>
      <c r="P600" s="94">
        <f>IF(I600=0,"",I600/H599)</f>
        <v>1</v>
      </c>
      <c r="Q600" s="95">
        <v>77</v>
      </c>
      <c r="R600" s="96">
        <f t="shared" si="94"/>
        <v>1</v>
      </c>
      <c r="S600" s="96">
        <f t="shared" si="95"/>
        <v>0</v>
      </c>
      <c r="T600" s="98"/>
      <c r="AN600" s="3"/>
      <c r="AO600" s="3"/>
    </row>
    <row r="601" spans="1:41" ht="15.75" customHeight="1">
      <c r="A601" s="82">
        <v>1402</v>
      </c>
      <c r="B601" s="83"/>
      <c r="C601" s="83"/>
      <c r="D601" s="83"/>
      <c r="E601" s="83"/>
      <c r="F601" s="83"/>
      <c r="G601" s="83"/>
      <c r="H601" s="83"/>
      <c r="I601" s="83"/>
      <c r="J601" s="83">
        <v>69</v>
      </c>
      <c r="K601" s="83"/>
      <c r="L601" s="84">
        <v>1</v>
      </c>
      <c r="M601" s="91"/>
      <c r="N601" s="92"/>
      <c r="O601" s="93"/>
      <c r="P601" s="94">
        <f>IF(J601=0,"",J601/I600)</f>
        <v>1</v>
      </c>
      <c r="Q601" s="95">
        <v>73</v>
      </c>
      <c r="R601" s="96">
        <f t="shared" si="94"/>
        <v>0.94805194805194803</v>
      </c>
      <c r="S601" s="96">
        <f t="shared" si="95"/>
        <v>5.1948051948051965E-2</v>
      </c>
      <c r="T601" s="98"/>
      <c r="AN601" s="3"/>
      <c r="AO601" s="3"/>
    </row>
    <row r="602" spans="1:41" ht="15.75" customHeight="1">
      <c r="A602" s="82">
        <v>1501</v>
      </c>
      <c r="B602" s="83"/>
      <c r="C602" s="83"/>
      <c r="D602" s="83"/>
      <c r="E602" s="83"/>
      <c r="F602" s="83"/>
      <c r="G602" s="83"/>
      <c r="H602" s="83"/>
      <c r="I602" s="83"/>
      <c r="J602" s="83"/>
      <c r="K602" s="83">
        <v>69</v>
      </c>
      <c r="L602" s="84">
        <v>65</v>
      </c>
      <c r="M602" s="91"/>
      <c r="N602" s="92"/>
      <c r="O602" s="93"/>
      <c r="P602" s="94">
        <f>IF(K602=0,"",K602/J601)</f>
        <v>1</v>
      </c>
      <c r="Q602" s="95">
        <v>72</v>
      </c>
      <c r="R602" s="96">
        <f t="shared" si="94"/>
        <v>0.98630136986301364</v>
      </c>
      <c r="S602" s="96">
        <f t="shared" si="95"/>
        <v>1.3698630136986356E-2</v>
      </c>
      <c r="T602" s="98"/>
      <c r="AN602" s="3"/>
      <c r="AO602" s="3"/>
    </row>
    <row r="603" spans="1:41" ht="15.75" customHeight="1">
      <c r="A603" s="82">
        <v>1502</v>
      </c>
      <c r="B603" s="83"/>
      <c r="C603" s="83"/>
      <c r="D603" s="83"/>
      <c r="E603" s="83"/>
      <c r="F603" s="83"/>
      <c r="G603" s="83"/>
      <c r="H603" s="83"/>
      <c r="I603" s="83"/>
      <c r="J603" s="83"/>
      <c r="K603" s="83">
        <v>3</v>
      </c>
      <c r="L603" s="84">
        <v>2</v>
      </c>
      <c r="M603" s="91"/>
      <c r="N603" s="92"/>
      <c r="O603" s="99"/>
      <c r="P603" s="100"/>
      <c r="Q603" s="101">
        <v>6</v>
      </c>
      <c r="R603" s="102"/>
      <c r="S603" s="100"/>
      <c r="T603" s="98"/>
      <c r="AN603" s="3"/>
      <c r="AO603" s="3"/>
    </row>
    <row r="604" spans="1:41" ht="15.75" customHeight="1">
      <c r="A604" s="82">
        <v>1601</v>
      </c>
      <c r="B604" s="83"/>
      <c r="C604" s="83"/>
      <c r="D604" s="83"/>
      <c r="E604" s="83"/>
      <c r="F604" s="83"/>
      <c r="G604" s="83"/>
      <c r="H604" s="83"/>
      <c r="I604" s="83"/>
      <c r="J604" s="83"/>
      <c r="K604" s="83">
        <v>3</v>
      </c>
      <c r="L604" s="84">
        <v>3</v>
      </c>
      <c r="M604" s="91"/>
      <c r="N604" s="92"/>
      <c r="O604" s="99"/>
      <c r="P604" s="103"/>
      <c r="Q604" s="101">
        <v>4</v>
      </c>
      <c r="R604" s="104"/>
      <c r="S604" s="103"/>
      <c r="T604" s="98"/>
      <c r="AN604" s="3"/>
      <c r="AO604" s="3"/>
    </row>
    <row r="605" spans="1:41" ht="15.75" customHeight="1">
      <c r="A605" s="82">
        <v>1602</v>
      </c>
      <c r="B605" s="83"/>
      <c r="C605" s="83"/>
      <c r="D605" s="83"/>
      <c r="E605" s="83"/>
      <c r="F605" s="83"/>
      <c r="G605" s="83"/>
      <c r="H605" s="83"/>
      <c r="I605" s="83"/>
      <c r="J605" s="83"/>
      <c r="K605" s="83">
        <v>1</v>
      </c>
      <c r="L605" s="84">
        <v>1</v>
      </c>
      <c r="M605" s="91"/>
      <c r="N605" s="92"/>
      <c r="O605" s="99"/>
      <c r="P605" s="103"/>
      <c r="Q605" s="101">
        <v>2</v>
      </c>
      <c r="R605" s="104"/>
      <c r="S605" s="103"/>
      <c r="T605" s="98"/>
      <c r="AN605" s="3"/>
      <c r="AO605" s="3"/>
    </row>
    <row r="606" spans="1:41" ht="15.75" customHeight="1">
      <c r="A606" s="82">
        <v>1701</v>
      </c>
      <c r="B606" s="83"/>
      <c r="C606" s="83"/>
      <c r="D606" s="83"/>
      <c r="E606" s="83"/>
      <c r="F606" s="83"/>
      <c r="G606" s="83"/>
      <c r="H606" s="83"/>
      <c r="I606" s="83"/>
      <c r="J606" s="83"/>
      <c r="K606" s="83">
        <v>1</v>
      </c>
      <c r="L606" s="84"/>
      <c r="M606" s="91"/>
      <c r="N606" s="92"/>
      <c r="O606" s="99"/>
      <c r="P606" s="105"/>
      <c r="Q606" s="95">
        <v>2</v>
      </c>
      <c r="R606" s="106"/>
      <c r="S606" s="107"/>
      <c r="T606" s="98"/>
      <c r="AN606" s="3"/>
      <c r="AO606" s="3"/>
    </row>
    <row r="607" spans="1:41" ht="15.75" customHeight="1">
      <c r="A607" s="82">
        <v>1702</v>
      </c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4"/>
      <c r="M607" s="91"/>
      <c r="N607" s="92"/>
      <c r="O607" s="99"/>
      <c r="P607" s="108" t="s">
        <v>80</v>
      </c>
      <c r="Q607" s="109">
        <v>72</v>
      </c>
      <c r="R607" s="110">
        <f>L610</f>
        <v>72</v>
      </c>
      <c r="S607" s="111" t="s">
        <v>10</v>
      </c>
      <c r="T607" s="98"/>
      <c r="AN607" s="3"/>
      <c r="AO607" s="3"/>
    </row>
    <row r="608" spans="1:41" ht="15.75" customHeight="1">
      <c r="A608" s="82">
        <v>1801</v>
      </c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4"/>
      <c r="M608" s="91"/>
      <c r="N608" s="92"/>
      <c r="O608" s="99"/>
      <c r="P608" s="112" t="s">
        <v>81</v>
      </c>
      <c r="Q608" s="113">
        <f>IF(Q607/B593=0,"",Q607/B593)</f>
        <v>0.88888888888888884</v>
      </c>
      <c r="R608" s="114">
        <f>IF(Q607/R607=0,"",Q607/R607)</f>
        <v>1</v>
      </c>
      <c r="S608" s="115" t="s">
        <v>82</v>
      </c>
      <c r="T608" s="98"/>
      <c r="AN608" s="3"/>
      <c r="AO608" s="3"/>
    </row>
    <row r="609" spans="1:41" ht="15.75" customHeight="1">
      <c r="A609" s="82">
        <v>1802</v>
      </c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4"/>
      <c r="M609" s="116"/>
      <c r="N609" s="117"/>
      <c r="O609" s="118"/>
      <c r="P609" s="119"/>
      <c r="Q609" s="120"/>
      <c r="R609" s="120"/>
      <c r="S609" s="121"/>
      <c r="T609" s="98"/>
      <c r="AN609" s="3"/>
      <c r="AO609" s="3"/>
    </row>
    <row r="610" spans="1:41" ht="18" customHeight="1">
      <c r="A610" s="34"/>
      <c r="B610" s="26"/>
      <c r="C610" s="26"/>
      <c r="D610" s="26"/>
      <c r="E610" s="26"/>
      <c r="F610" s="231" t="s">
        <v>108</v>
      </c>
      <c r="G610" s="232"/>
      <c r="H610" s="232"/>
      <c r="I610" s="232"/>
      <c r="J610" s="232"/>
      <c r="K610" s="233"/>
      <c r="L610" s="122">
        <f>SUM(L593:L606)</f>
        <v>72</v>
      </c>
      <c r="M610" s="123">
        <f>IF(SUM(L601:L602)=0,"",SUM(L601:L602)/B593)</f>
        <v>0.81481481481481477</v>
      </c>
      <c r="N610" s="123">
        <f>IF(L610=0,"",L610/B593)</f>
        <v>0.88888888888888884</v>
      </c>
      <c r="O610" s="123">
        <f>IF(L601=0,"",N610-M610)</f>
        <v>7.407407407407407E-2</v>
      </c>
      <c r="P610" s="5"/>
      <c r="Q610" s="26"/>
      <c r="R610" s="25"/>
      <c r="S610" s="5"/>
      <c r="T610" s="98"/>
      <c r="AN610" s="3"/>
      <c r="AO610" s="3"/>
    </row>
    <row r="611" spans="1:41" ht="12.75" customHeight="1">
      <c r="M611" s="5"/>
      <c r="N611" s="5"/>
      <c r="P611" s="5"/>
      <c r="Q611" s="6"/>
      <c r="R611" s="6"/>
      <c r="S611" s="5"/>
      <c r="AN611" s="3"/>
      <c r="AO611" s="3"/>
    </row>
    <row r="612" spans="1:41" ht="12.75" customHeight="1">
      <c r="M612" s="5"/>
      <c r="N612" s="5"/>
      <c r="P612" s="5"/>
      <c r="Q612" s="6"/>
      <c r="R612" s="6"/>
      <c r="S612" s="5"/>
      <c r="AN612" s="3"/>
      <c r="AO612" s="3"/>
    </row>
    <row r="613" spans="1:41" ht="26.25" customHeight="1">
      <c r="A613" s="4"/>
      <c r="B613" s="78" t="s">
        <v>96</v>
      </c>
      <c r="C613" s="78"/>
      <c r="D613" s="78"/>
      <c r="E613" s="78"/>
      <c r="F613" s="78"/>
      <c r="G613" s="78"/>
      <c r="H613" s="78"/>
      <c r="I613" s="78"/>
      <c r="K613" s="79"/>
      <c r="L613" s="79" t="s">
        <v>71</v>
      </c>
      <c r="M613" s="5"/>
      <c r="N613" s="5"/>
      <c r="O613" s="26"/>
      <c r="P613" s="5"/>
      <c r="Q613" s="26"/>
      <c r="R613" s="26"/>
      <c r="S613" s="26"/>
      <c r="AN613" s="3"/>
      <c r="AO613" s="3"/>
    </row>
    <row r="614" spans="1:41" ht="20.25" customHeight="1">
      <c r="A614" s="234" t="s">
        <v>9</v>
      </c>
      <c r="B614" s="235" t="s">
        <v>97</v>
      </c>
      <c r="C614" s="232"/>
      <c r="D614" s="232"/>
      <c r="E614" s="232"/>
      <c r="F614" s="232"/>
      <c r="G614" s="232"/>
      <c r="H614" s="232"/>
      <c r="I614" s="232"/>
      <c r="J614" s="232"/>
      <c r="K614" s="233"/>
      <c r="L614" s="236" t="s">
        <v>10</v>
      </c>
      <c r="M614" s="229" t="s">
        <v>2</v>
      </c>
      <c r="N614" s="229" t="s">
        <v>3</v>
      </c>
      <c r="O614" s="237" t="s">
        <v>4</v>
      </c>
      <c r="P614" s="229" t="s">
        <v>5</v>
      </c>
      <c r="Q614" s="238" t="s">
        <v>6</v>
      </c>
      <c r="R614" s="238" t="s">
        <v>7</v>
      </c>
      <c r="S614" s="229" t="s">
        <v>8</v>
      </c>
      <c r="AN614" s="3"/>
      <c r="AO614" s="3"/>
    </row>
    <row r="615" spans="1:41" ht="15.75" customHeight="1">
      <c r="A615" s="230"/>
      <c r="B615" s="82" t="s">
        <v>98</v>
      </c>
      <c r="C615" s="82" t="s">
        <v>99</v>
      </c>
      <c r="D615" s="82" t="s">
        <v>100</v>
      </c>
      <c r="E615" s="82" t="s">
        <v>101</v>
      </c>
      <c r="F615" s="82" t="s">
        <v>102</v>
      </c>
      <c r="G615" s="82" t="s">
        <v>103</v>
      </c>
      <c r="H615" s="82" t="s">
        <v>104</v>
      </c>
      <c r="I615" s="82" t="s">
        <v>105</v>
      </c>
      <c r="J615" s="82" t="s">
        <v>106</v>
      </c>
      <c r="K615" s="82" t="s">
        <v>107</v>
      </c>
      <c r="L615" s="230"/>
      <c r="M615" s="230"/>
      <c r="N615" s="230"/>
      <c r="O615" s="230"/>
      <c r="P615" s="230"/>
      <c r="Q615" s="230"/>
      <c r="R615" s="230"/>
      <c r="S615" s="230"/>
      <c r="AN615" s="3"/>
      <c r="AO615" s="3"/>
    </row>
    <row r="616" spans="1:41" ht="15.75" customHeight="1">
      <c r="A616" s="82">
        <v>1101</v>
      </c>
      <c r="B616" s="83">
        <v>86</v>
      </c>
      <c r="C616" s="83"/>
      <c r="D616" s="83"/>
      <c r="E616" s="83"/>
      <c r="F616" s="83"/>
      <c r="G616" s="83"/>
      <c r="H616" s="83"/>
      <c r="I616" s="83"/>
      <c r="J616" s="83"/>
      <c r="K616" s="83"/>
      <c r="L616" s="84"/>
      <c r="M616" s="85"/>
      <c r="N616" s="86"/>
      <c r="O616" s="87"/>
      <c r="P616" s="88"/>
      <c r="Q616" s="89">
        <f>B616</f>
        <v>86</v>
      </c>
      <c r="R616" s="90"/>
      <c r="S616" s="88"/>
      <c r="AN616" s="3"/>
      <c r="AO616" s="3"/>
    </row>
    <row r="617" spans="1:41" ht="15.75" customHeight="1">
      <c r="A617" s="82">
        <v>1102</v>
      </c>
      <c r="B617" s="83"/>
      <c r="C617" s="83">
        <v>79</v>
      </c>
      <c r="D617" s="83"/>
      <c r="E617" s="83"/>
      <c r="F617" s="83"/>
      <c r="G617" s="83"/>
      <c r="H617" s="83"/>
      <c r="I617" s="83"/>
      <c r="J617" s="83"/>
      <c r="K617" s="83"/>
      <c r="L617" s="84"/>
      <c r="M617" s="91"/>
      <c r="N617" s="92"/>
      <c r="O617" s="93"/>
      <c r="P617" s="94">
        <f>IF(C617=0,"",C617/B616)</f>
        <v>0.91860465116279066</v>
      </c>
      <c r="Q617" s="95">
        <v>79</v>
      </c>
      <c r="R617" s="96">
        <f t="shared" ref="R617:R624" si="96">IF(Q617=0,"",Q617/Q616)</f>
        <v>0.91860465116279066</v>
      </c>
      <c r="S617" s="96">
        <f t="shared" ref="S617:S624" si="97">IF(Q617=0,"",100%-R617)</f>
        <v>8.1395348837209336E-2</v>
      </c>
      <c r="AN617" s="3"/>
      <c r="AO617" s="3"/>
    </row>
    <row r="618" spans="1:41" ht="15.75" customHeight="1">
      <c r="A618" s="82">
        <v>1201</v>
      </c>
      <c r="B618" s="83"/>
      <c r="C618" s="83"/>
      <c r="D618" s="83">
        <v>72</v>
      </c>
      <c r="E618" s="83"/>
      <c r="F618" s="83"/>
      <c r="G618" s="83"/>
      <c r="H618" s="83"/>
      <c r="I618" s="83"/>
      <c r="J618" s="83"/>
      <c r="K618" s="83"/>
      <c r="L618" s="84"/>
      <c r="M618" s="91"/>
      <c r="N618" s="92"/>
      <c r="O618" s="93"/>
      <c r="P618" s="94">
        <f>IF(D618=0,"",D618/C617)</f>
        <v>0.91139240506329111</v>
      </c>
      <c r="Q618" s="95">
        <v>76</v>
      </c>
      <c r="R618" s="96">
        <f t="shared" si="96"/>
        <v>0.96202531645569622</v>
      </c>
      <c r="S618" s="96">
        <f t="shared" si="97"/>
        <v>3.7974683544303778E-2</v>
      </c>
      <c r="T618" s="97">
        <f>Q618/Q616</f>
        <v>0.88372093023255816</v>
      </c>
      <c r="AN618" s="3"/>
      <c r="AO618" s="3"/>
    </row>
    <row r="619" spans="1:41" ht="15.75" customHeight="1">
      <c r="A619" s="82">
        <v>1202</v>
      </c>
      <c r="B619" s="83"/>
      <c r="C619" s="83"/>
      <c r="D619" s="83"/>
      <c r="E619" s="83">
        <v>72</v>
      </c>
      <c r="F619" s="83"/>
      <c r="G619" s="83"/>
      <c r="H619" s="83"/>
      <c r="I619" s="83"/>
      <c r="J619" s="83"/>
      <c r="K619" s="83"/>
      <c r="L619" s="84"/>
      <c r="M619" s="91"/>
      <c r="N619" s="92"/>
      <c r="O619" s="93"/>
      <c r="P619" s="94">
        <f>IF(E619=0,"",E619/D618)</f>
        <v>1</v>
      </c>
      <c r="Q619" s="95">
        <v>76</v>
      </c>
      <c r="R619" s="96">
        <f t="shared" si="96"/>
        <v>1</v>
      </c>
      <c r="S619" s="96">
        <f t="shared" si="97"/>
        <v>0</v>
      </c>
      <c r="T619" s="98"/>
      <c r="AN619" s="3"/>
      <c r="AO619" s="3"/>
    </row>
    <row r="620" spans="1:41" ht="15.75" customHeight="1">
      <c r="A620" s="82">
        <v>1301</v>
      </c>
      <c r="B620" s="83"/>
      <c r="C620" s="83"/>
      <c r="D620" s="83"/>
      <c r="E620" s="83"/>
      <c r="F620" s="83">
        <v>70</v>
      </c>
      <c r="G620" s="83"/>
      <c r="H620" s="83"/>
      <c r="I620" s="83"/>
      <c r="J620" s="83"/>
      <c r="K620" s="83"/>
      <c r="L620" s="84"/>
      <c r="M620" s="91"/>
      <c r="N620" s="92"/>
      <c r="O620" s="93"/>
      <c r="P620" s="94">
        <f>IF(F620=0,"",F620/E619)</f>
        <v>0.97222222222222221</v>
      </c>
      <c r="Q620" s="95">
        <v>76</v>
      </c>
      <c r="R620" s="96">
        <f t="shared" si="96"/>
        <v>1</v>
      </c>
      <c r="S620" s="96">
        <f t="shared" si="97"/>
        <v>0</v>
      </c>
      <c r="T620" s="98"/>
      <c r="AN620" s="3"/>
      <c r="AO620" s="3"/>
    </row>
    <row r="621" spans="1:41" ht="15.75" customHeight="1">
      <c r="A621" s="82">
        <v>1302</v>
      </c>
      <c r="B621" s="83"/>
      <c r="C621" s="83"/>
      <c r="D621" s="83"/>
      <c r="E621" s="83"/>
      <c r="F621" s="83"/>
      <c r="G621" s="83">
        <v>66</v>
      </c>
      <c r="H621" s="83"/>
      <c r="I621" s="83"/>
      <c r="J621" s="83"/>
      <c r="K621" s="83"/>
      <c r="L621" s="84"/>
      <c r="M621" s="91"/>
      <c r="N621" s="92"/>
      <c r="O621" s="93"/>
      <c r="P621" s="94">
        <f>IF(G621=0,"",G621/F620)</f>
        <v>0.94285714285714284</v>
      </c>
      <c r="Q621" s="95">
        <v>72</v>
      </c>
      <c r="R621" s="96">
        <f t="shared" si="96"/>
        <v>0.94736842105263153</v>
      </c>
      <c r="S621" s="96">
        <f t="shared" si="97"/>
        <v>5.2631578947368474E-2</v>
      </c>
      <c r="T621" s="98"/>
      <c r="AN621" s="3"/>
      <c r="AO621" s="3"/>
    </row>
    <row r="622" spans="1:41" ht="15.75" customHeight="1">
      <c r="A622" s="82">
        <v>1401</v>
      </c>
      <c r="B622" s="83"/>
      <c r="C622" s="83"/>
      <c r="D622" s="83"/>
      <c r="E622" s="83"/>
      <c r="F622" s="83"/>
      <c r="G622" s="83"/>
      <c r="H622" s="83">
        <v>63</v>
      </c>
      <c r="I622" s="83"/>
      <c r="J622" s="83"/>
      <c r="K622" s="83"/>
      <c r="L622" s="84"/>
      <c r="M622" s="91"/>
      <c r="N622" s="92"/>
      <c r="O622" s="93"/>
      <c r="P622" s="94">
        <f>IF(H622=0,"",H622/G621)</f>
        <v>0.95454545454545459</v>
      </c>
      <c r="Q622" s="95">
        <v>72</v>
      </c>
      <c r="R622" s="96">
        <f t="shared" si="96"/>
        <v>1</v>
      </c>
      <c r="S622" s="96">
        <f t="shared" si="97"/>
        <v>0</v>
      </c>
      <c r="T622" s="98"/>
      <c r="AN622" s="3"/>
      <c r="AO622" s="3"/>
    </row>
    <row r="623" spans="1:41" ht="15.75" customHeight="1">
      <c r="A623" s="82">
        <v>1402</v>
      </c>
      <c r="B623" s="83"/>
      <c r="C623" s="83"/>
      <c r="D623" s="83"/>
      <c r="E623" s="83"/>
      <c r="F623" s="83"/>
      <c r="G623" s="83"/>
      <c r="H623" s="83"/>
      <c r="I623" s="83">
        <v>60</v>
      </c>
      <c r="J623" s="83"/>
      <c r="K623" s="83"/>
      <c r="L623" s="84"/>
      <c r="M623" s="91"/>
      <c r="N623" s="92"/>
      <c r="O623" s="93"/>
      <c r="P623" s="94">
        <f>IF(I623=0,"",I623/H622)</f>
        <v>0.95238095238095233</v>
      </c>
      <c r="Q623" s="95">
        <v>72</v>
      </c>
      <c r="R623" s="96">
        <f t="shared" si="96"/>
        <v>1</v>
      </c>
      <c r="S623" s="96">
        <f t="shared" si="97"/>
        <v>0</v>
      </c>
      <c r="T623" s="98"/>
      <c r="AN623" s="3"/>
      <c r="AO623" s="3"/>
    </row>
    <row r="624" spans="1:41" ht="15.75" customHeight="1">
      <c r="A624" s="82">
        <v>1501</v>
      </c>
      <c r="B624" s="83"/>
      <c r="C624" s="83"/>
      <c r="D624" s="83"/>
      <c r="E624" s="83"/>
      <c r="F624" s="83"/>
      <c r="G624" s="83"/>
      <c r="H624" s="83"/>
      <c r="I624" s="83"/>
      <c r="J624" s="83">
        <v>65</v>
      </c>
      <c r="K624" s="83"/>
      <c r="L624" s="84"/>
      <c r="M624" s="91"/>
      <c r="N624" s="92"/>
      <c r="O624" s="93"/>
      <c r="P624" s="94">
        <f>IF(J624=0,"",J624/I623)</f>
        <v>1.0833333333333333</v>
      </c>
      <c r="Q624" s="95">
        <v>68</v>
      </c>
      <c r="R624" s="96">
        <f t="shared" si="96"/>
        <v>0.94444444444444442</v>
      </c>
      <c r="S624" s="96">
        <f t="shared" si="97"/>
        <v>5.555555555555558E-2</v>
      </c>
      <c r="T624" s="98"/>
      <c r="AN624" s="3"/>
      <c r="AO624" s="3"/>
    </row>
    <row r="625" spans="1:41" ht="15.75" customHeight="1">
      <c r="A625" s="82">
        <v>1502</v>
      </c>
      <c r="B625" s="83"/>
      <c r="C625" s="83"/>
      <c r="D625" s="83"/>
      <c r="E625" s="83"/>
      <c r="F625" s="83"/>
      <c r="G625" s="83"/>
      <c r="H625" s="83"/>
      <c r="I625" s="83"/>
      <c r="J625" s="83"/>
      <c r="K625" s="83">
        <v>67</v>
      </c>
      <c r="L625" s="84">
        <v>52</v>
      </c>
      <c r="M625" s="91"/>
      <c r="N625" s="92"/>
      <c r="O625" s="93"/>
      <c r="P625" s="94"/>
      <c r="Q625" s="95">
        <v>73</v>
      </c>
      <c r="R625" s="96"/>
      <c r="S625" s="96"/>
      <c r="T625" s="98"/>
      <c r="AN625" s="3"/>
      <c r="AO625" s="3"/>
    </row>
    <row r="626" spans="1:41" ht="15.75" customHeight="1">
      <c r="A626" s="82">
        <v>1601</v>
      </c>
      <c r="B626" s="83"/>
      <c r="C626" s="83"/>
      <c r="D626" s="83"/>
      <c r="E626" s="83"/>
      <c r="F626" s="83"/>
      <c r="G626" s="83"/>
      <c r="H626" s="83"/>
      <c r="I626" s="83"/>
      <c r="J626" s="83"/>
      <c r="K626" s="83">
        <v>8</v>
      </c>
      <c r="L626" s="84">
        <v>8</v>
      </c>
      <c r="M626" s="91"/>
      <c r="N626" s="92"/>
      <c r="O626" s="99"/>
      <c r="P626" s="100"/>
      <c r="Q626" s="101">
        <v>9</v>
      </c>
      <c r="R626" s="102"/>
      <c r="S626" s="100"/>
      <c r="T626" s="98"/>
      <c r="AN626" s="3"/>
      <c r="AO626" s="3"/>
    </row>
    <row r="627" spans="1:41" ht="15.75" customHeight="1">
      <c r="A627" s="82">
        <v>1602</v>
      </c>
      <c r="B627" s="83"/>
      <c r="C627" s="83"/>
      <c r="D627" s="83"/>
      <c r="E627" s="83"/>
      <c r="F627" s="83"/>
      <c r="G627" s="83"/>
      <c r="H627" s="83"/>
      <c r="I627" s="83"/>
      <c r="J627" s="83"/>
      <c r="K627" s="83">
        <v>3</v>
      </c>
      <c r="L627" s="84">
        <v>1</v>
      </c>
      <c r="M627" s="91"/>
      <c r="N627" s="92"/>
      <c r="O627" s="99"/>
      <c r="P627" s="103"/>
      <c r="Q627" s="101">
        <v>2</v>
      </c>
      <c r="R627" s="104"/>
      <c r="S627" s="103"/>
      <c r="T627" s="98"/>
      <c r="AN627" s="3"/>
      <c r="AO627" s="3"/>
    </row>
    <row r="628" spans="1:41" ht="15.75" customHeight="1">
      <c r="A628" s="82">
        <v>1701</v>
      </c>
      <c r="B628" s="83"/>
      <c r="C628" s="83"/>
      <c r="D628" s="83"/>
      <c r="E628" s="83"/>
      <c r="F628" s="83"/>
      <c r="G628" s="83"/>
      <c r="H628" s="83"/>
      <c r="I628" s="83"/>
      <c r="J628" s="83"/>
      <c r="K628" s="83">
        <v>2</v>
      </c>
      <c r="L628" s="84">
        <v>1</v>
      </c>
      <c r="M628" s="91"/>
      <c r="N628" s="92"/>
      <c r="O628" s="99"/>
      <c r="P628" s="103"/>
      <c r="Q628" s="101">
        <v>2</v>
      </c>
      <c r="R628" s="104"/>
      <c r="S628" s="103"/>
      <c r="T628" s="98"/>
      <c r="AN628" s="3"/>
      <c r="AO628" s="3"/>
    </row>
    <row r="629" spans="1:41" ht="15.75" customHeight="1">
      <c r="A629" s="82">
        <v>1702</v>
      </c>
      <c r="B629" s="83"/>
      <c r="C629" s="83"/>
      <c r="D629" s="83"/>
      <c r="E629" s="83"/>
      <c r="F629" s="83"/>
      <c r="G629" s="83"/>
      <c r="H629" s="83"/>
      <c r="I629" s="83"/>
      <c r="J629" s="83"/>
      <c r="K629" s="83">
        <v>0</v>
      </c>
      <c r="L629" s="84">
        <v>1</v>
      </c>
      <c r="M629" s="91"/>
      <c r="N629" s="92"/>
      <c r="O629" s="99"/>
      <c r="P629" s="105"/>
      <c r="Q629" s="124">
        <v>1</v>
      </c>
      <c r="R629" s="106"/>
      <c r="S629" s="107"/>
      <c r="T629" s="98"/>
      <c r="AN629" s="3"/>
      <c r="AO629" s="3"/>
    </row>
    <row r="630" spans="1:41" ht="15.75" customHeight="1">
      <c r="A630" s="82">
        <v>1801</v>
      </c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4"/>
      <c r="M630" s="91"/>
      <c r="N630" s="92"/>
      <c r="O630" s="99"/>
      <c r="P630" s="108" t="s">
        <v>80</v>
      </c>
      <c r="Q630" s="109">
        <v>63</v>
      </c>
      <c r="R630" s="110">
        <f>L633</f>
        <v>63</v>
      </c>
      <c r="S630" s="111" t="s">
        <v>10</v>
      </c>
      <c r="T630" s="98"/>
      <c r="AN630" s="3"/>
      <c r="AO630" s="3"/>
    </row>
    <row r="631" spans="1:41" ht="15.75" customHeight="1">
      <c r="A631" s="82">
        <v>1802</v>
      </c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4"/>
      <c r="M631" s="91"/>
      <c r="N631" s="92"/>
      <c r="O631" s="99"/>
      <c r="P631" s="112" t="s">
        <v>81</v>
      </c>
      <c r="Q631" s="113">
        <f>IF(Q630/B616=0,"",Q630/B616)</f>
        <v>0.73255813953488369</v>
      </c>
      <c r="R631" s="114">
        <f>IF(Q630/R630=0,"",Q630/R630)</f>
        <v>1</v>
      </c>
      <c r="S631" s="115" t="s">
        <v>82</v>
      </c>
      <c r="T631" s="98"/>
      <c r="AN631" s="3"/>
      <c r="AO631" s="3"/>
    </row>
    <row r="632" spans="1:41" ht="15.75" customHeight="1">
      <c r="A632" s="82">
        <v>1901</v>
      </c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4"/>
      <c r="M632" s="116"/>
      <c r="N632" s="117"/>
      <c r="O632" s="118"/>
      <c r="P632" s="119"/>
      <c r="Q632" s="120"/>
      <c r="R632" s="120"/>
      <c r="S632" s="121"/>
      <c r="T632" s="98"/>
      <c r="AN632" s="3"/>
      <c r="AO632" s="3"/>
    </row>
    <row r="633" spans="1:41" ht="18" customHeight="1">
      <c r="A633" s="34"/>
      <c r="B633" s="26"/>
      <c r="C633" s="26"/>
      <c r="D633" s="26"/>
      <c r="E633" s="26"/>
      <c r="F633" s="231" t="s">
        <v>108</v>
      </c>
      <c r="G633" s="232"/>
      <c r="H633" s="232"/>
      <c r="I633" s="232"/>
      <c r="J633" s="232"/>
      <c r="K633" s="233"/>
      <c r="L633" s="122">
        <f>SUM(L616:L629)</f>
        <v>63</v>
      </c>
      <c r="M633" s="123">
        <f>IF(L625=0,"",L625/B616)</f>
        <v>0.60465116279069764</v>
      </c>
      <c r="N633" s="123">
        <f>IF(L633=0,"",L633/B616)</f>
        <v>0.73255813953488369</v>
      </c>
      <c r="O633" s="123">
        <f>IF(L625=0,"",N633-M633)</f>
        <v>0.12790697674418605</v>
      </c>
      <c r="P633" s="5"/>
      <c r="Q633" s="26"/>
      <c r="R633" s="25"/>
      <c r="S633" s="5"/>
      <c r="T633" s="98"/>
      <c r="AN633" s="3"/>
      <c r="AO633" s="3"/>
    </row>
    <row r="634" spans="1:41" ht="12.75" customHeight="1">
      <c r="M634" s="5"/>
      <c r="N634" s="5"/>
      <c r="P634" s="5"/>
      <c r="Q634" s="6"/>
      <c r="R634" s="6"/>
      <c r="S634" s="5"/>
      <c r="AN634" s="3"/>
      <c r="AO634" s="3"/>
    </row>
    <row r="635" spans="1:41" ht="12.75" customHeight="1">
      <c r="M635" s="5"/>
      <c r="N635" s="5"/>
      <c r="P635" s="5"/>
      <c r="Q635" s="6"/>
      <c r="R635" s="6"/>
      <c r="S635" s="5"/>
      <c r="AN635" s="3"/>
      <c r="AO635" s="3"/>
    </row>
    <row r="636" spans="1:41" ht="26.25" customHeight="1">
      <c r="A636" s="4"/>
      <c r="B636" s="78" t="s">
        <v>96</v>
      </c>
      <c r="C636" s="78"/>
      <c r="D636" s="78"/>
      <c r="E636" s="78"/>
      <c r="F636" s="78"/>
      <c r="G636" s="78"/>
      <c r="H636" s="78"/>
      <c r="I636" s="78"/>
      <c r="K636" s="79"/>
      <c r="L636" s="79" t="s">
        <v>72</v>
      </c>
      <c r="M636" s="5"/>
      <c r="N636" s="5"/>
      <c r="O636" s="26"/>
      <c r="P636" s="5"/>
      <c r="Q636" s="26"/>
      <c r="R636" s="26"/>
      <c r="S636" s="26"/>
      <c r="AN636" s="3"/>
      <c r="AO636" s="3"/>
    </row>
    <row r="637" spans="1:41" ht="20.25" customHeight="1">
      <c r="A637" s="234" t="s">
        <v>9</v>
      </c>
      <c r="B637" s="235" t="s">
        <v>97</v>
      </c>
      <c r="C637" s="232"/>
      <c r="D637" s="232"/>
      <c r="E637" s="232"/>
      <c r="F637" s="232"/>
      <c r="G637" s="232"/>
      <c r="H637" s="232"/>
      <c r="I637" s="232"/>
      <c r="J637" s="232"/>
      <c r="K637" s="233"/>
      <c r="L637" s="236" t="s">
        <v>10</v>
      </c>
      <c r="M637" s="229" t="s">
        <v>2</v>
      </c>
      <c r="N637" s="229" t="s">
        <v>3</v>
      </c>
      <c r="O637" s="237" t="s">
        <v>4</v>
      </c>
      <c r="P637" s="229" t="s">
        <v>5</v>
      </c>
      <c r="Q637" s="238" t="s">
        <v>6</v>
      </c>
      <c r="R637" s="238" t="s">
        <v>7</v>
      </c>
      <c r="S637" s="229" t="s">
        <v>8</v>
      </c>
      <c r="AN637" s="3"/>
      <c r="AO637" s="3"/>
    </row>
    <row r="638" spans="1:41" ht="15.75" customHeight="1">
      <c r="A638" s="230"/>
      <c r="B638" s="82" t="s">
        <v>98</v>
      </c>
      <c r="C638" s="82" t="s">
        <v>99</v>
      </c>
      <c r="D638" s="82" t="s">
        <v>100</v>
      </c>
      <c r="E638" s="82" t="s">
        <v>101</v>
      </c>
      <c r="F638" s="82" t="s">
        <v>102</v>
      </c>
      <c r="G638" s="82" t="s">
        <v>103</v>
      </c>
      <c r="H638" s="82" t="s">
        <v>104</v>
      </c>
      <c r="I638" s="82" t="s">
        <v>105</v>
      </c>
      <c r="J638" s="82" t="s">
        <v>106</v>
      </c>
      <c r="K638" s="82" t="s">
        <v>107</v>
      </c>
      <c r="L638" s="230"/>
      <c r="M638" s="230"/>
      <c r="N638" s="230"/>
      <c r="O638" s="230"/>
      <c r="P638" s="230"/>
      <c r="Q638" s="230"/>
      <c r="R638" s="230"/>
      <c r="S638" s="230"/>
      <c r="AN638" s="3"/>
      <c r="AO638" s="3"/>
    </row>
    <row r="639" spans="1:41" ht="15.75" customHeight="1">
      <c r="A639" s="82">
        <v>1102</v>
      </c>
      <c r="B639" s="83">
        <v>86</v>
      </c>
      <c r="C639" s="83"/>
      <c r="D639" s="83"/>
      <c r="E639" s="83"/>
      <c r="F639" s="83"/>
      <c r="G639" s="83"/>
      <c r="H639" s="83"/>
      <c r="I639" s="83"/>
      <c r="J639" s="83"/>
      <c r="K639" s="83"/>
      <c r="L639" s="84"/>
      <c r="M639" s="85"/>
      <c r="N639" s="86"/>
      <c r="O639" s="87"/>
      <c r="P639" s="88"/>
      <c r="Q639" s="89">
        <f>B639</f>
        <v>86</v>
      </c>
      <c r="R639" s="90"/>
      <c r="S639" s="88"/>
      <c r="AN639" s="3"/>
      <c r="AO639" s="3"/>
    </row>
    <row r="640" spans="1:41" ht="15.75" customHeight="1">
      <c r="A640" s="82">
        <v>1201</v>
      </c>
      <c r="B640" s="83"/>
      <c r="C640" s="83">
        <v>81</v>
      </c>
      <c r="D640" s="83"/>
      <c r="E640" s="83"/>
      <c r="F640" s="83"/>
      <c r="G640" s="83"/>
      <c r="H640" s="83"/>
      <c r="I640" s="83"/>
      <c r="J640" s="83"/>
      <c r="K640" s="83"/>
      <c r="L640" s="84"/>
      <c r="M640" s="91"/>
      <c r="N640" s="92"/>
      <c r="O640" s="93"/>
      <c r="P640" s="94">
        <f>IF(C640=0,"",C640/B639)</f>
        <v>0.94186046511627908</v>
      </c>
      <c r="Q640" s="95">
        <v>82</v>
      </c>
      <c r="R640" s="96">
        <f t="shared" ref="R640:R647" si="98">IF(Q640=0,"",Q640/Q639)</f>
        <v>0.95348837209302328</v>
      </c>
      <c r="S640" s="96">
        <f t="shared" ref="S640:S647" si="99">IF(Q640=0,"",100%-R640)</f>
        <v>4.6511627906976716E-2</v>
      </c>
      <c r="AN640" s="3"/>
      <c r="AO640" s="3"/>
    </row>
    <row r="641" spans="1:41" ht="15.75" customHeight="1">
      <c r="A641" s="82">
        <v>1202</v>
      </c>
      <c r="B641" s="83"/>
      <c r="C641" s="83"/>
      <c r="D641" s="83">
        <v>78</v>
      </c>
      <c r="E641" s="83"/>
      <c r="F641" s="83"/>
      <c r="G641" s="83"/>
      <c r="H641" s="83"/>
      <c r="I641" s="83"/>
      <c r="J641" s="83"/>
      <c r="K641" s="83"/>
      <c r="L641" s="84"/>
      <c r="M641" s="91"/>
      <c r="N641" s="92"/>
      <c r="O641" s="93"/>
      <c r="P641" s="94">
        <f>IF(D641=0,"",D641/C640)</f>
        <v>0.96296296296296291</v>
      </c>
      <c r="Q641" s="95">
        <v>79</v>
      </c>
      <c r="R641" s="96">
        <f t="shared" si="98"/>
        <v>0.96341463414634143</v>
      </c>
      <c r="S641" s="96">
        <f t="shared" si="99"/>
        <v>3.6585365853658569E-2</v>
      </c>
      <c r="T641" s="97">
        <f>Q641/Q639</f>
        <v>0.91860465116279066</v>
      </c>
      <c r="AN641" s="3"/>
      <c r="AO641" s="3"/>
    </row>
    <row r="642" spans="1:41" ht="15.75" customHeight="1">
      <c r="A642" s="82">
        <v>1301</v>
      </c>
      <c r="B642" s="83"/>
      <c r="C642" s="83"/>
      <c r="D642" s="83"/>
      <c r="E642" s="83">
        <v>78</v>
      </c>
      <c r="F642" s="83"/>
      <c r="G642" s="83"/>
      <c r="H642" s="83"/>
      <c r="I642" s="83"/>
      <c r="J642" s="83"/>
      <c r="K642" s="83"/>
      <c r="L642" s="84"/>
      <c r="M642" s="91"/>
      <c r="N642" s="92"/>
      <c r="O642" s="93"/>
      <c r="P642" s="94">
        <f>IF(E642=0,"",E642/D641)</f>
        <v>1</v>
      </c>
      <c r="Q642" s="95">
        <v>79</v>
      </c>
      <c r="R642" s="96">
        <f t="shared" si="98"/>
        <v>1</v>
      </c>
      <c r="S642" s="96">
        <f t="shared" si="99"/>
        <v>0</v>
      </c>
      <c r="T642" s="98"/>
      <c r="AN642" s="3"/>
      <c r="AO642" s="3"/>
    </row>
    <row r="643" spans="1:41" ht="15.75" customHeight="1">
      <c r="A643" s="82">
        <v>1302</v>
      </c>
      <c r="B643" s="83"/>
      <c r="C643" s="83"/>
      <c r="D643" s="83"/>
      <c r="E643" s="83"/>
      <c r="F643" s="83">
        <v>78</v>
      </c>
      <c r="G643" s="83"/>
      <c r="H643" s="83"/>
      <c r="I643" s="83"/>
      <c r="J643" s="83"/>
      <c r="K643" s="83"/>
      <c r="L643" s="84"/>
      <c r="M643" s="91"/>
      <c r="N643" s="92"/>
      <c r="O643" s="93"/>
      <c r="P643" s="94">
        <f>IF(F643=0,"",F643/E642)</f>
        <v>1</v>
      </c>
      <c r="Q643" s="95">
        <v>79</v>
      </c>
      <c r="R643" s="96">
        <f t="shared" si="98"/>
        <v>1</v>
      </c>
      <c r="S643" s="96">
        <f t="shared" si="99"/>
        <v>0</v>
      </c>
      <c r="T643" s="98"/>
      <c r="AN643" s="3"/>
      <c r="AO643" s="3"/>
    </row>
    <row r="644" spans="1:41" ht="15.75" customHeight="1">
      <c r="A644" s="82">
        <v>1401</v>
      </c>
      <c r="B644" s="83"/>
      <c r="C644" s="83"/>
      <c r="D644" s="83"/>
      <c r="E644" s="83"/>
      <c r="F644" s="83"/>
      <c r="G644" s="83">
        <v>75</v>
      </c>
      <c r="H644" s="83"/>
      <c r="I644" s="83"/>
      <c r="J644" s="83"/>
      <c r="K644" s="83"/>
      <c r="L644" s="84"/>
      <c r="M644" s="91"/>
      <c r="N644" s="92"/>
      <c r="O644" s="93"/>
      <c r="P644" s="94">
        <f>IF(G644=0,"",G644/F643)</f>
        <v>0.96153846153846156</v>
      </c>
      <c r="Q644" s="95">
        <v>79</v>
      </c>
      <c r="R644" s="96">
        <f t="shared" si="98"/>
        <v>1</v>
      </c>
      <c r="S644" s="96">
        <f t="shared" si="99"/>
        <v>0</v>
      </c>
      <c r="T644" s="98"/>
      <c r="AN644" s="3"/>
      <c r="AO644" s="3"/>
    </row>
    <row r="645" spans="1:41" ht="15.75" customHeight="1">
      <c r="A645" s="82">
        <v>1402</v>
      </c>
      <c r="B645" s="83"/>
      <c r="C645" s="83"/>
      <c r="D645" s="83"/>
      <c r="E645" s="83"/>
      <c r="F645" s="83"/>
      <c r="G645" s="83"/>
      <c r="H645" s="83">
        <v>75</v>
      </c>
      <c r="I645" s="83"/>
      <c r="J645" s="83"/>
      <c r="K645" s="83"/>
      <c r="L645" s="84"/>
      <c r="M645" s="91"/>
      <c r="N645" s="92"/>
      <c r="O645" s="93"/>
      <c r="P645" s="94">
        <f>IF(H645=0,"",H645/G644)</f>
        <v>1</v>
      </c>
      <c r="Q645" s="95">
        <v>79</v>
      </c>
      <c r="R645" s="96">
        <f t="shared" si="98"/>
        <v>1</v>
      </c>
      <c r="S645" s="96">
        <f t="shared" si="99"/>
        <v>0</v>
      </c>
      <c r="T645" s="98"/>
      <c r="AN645" s="3"/>
      <c r="AO645" s="3"/>
    </row>
    <row r="646" spans="1:41" ht="15.75" customHeight="1">
      <c r="A646" s="82">
        <v>1501</v>
      </c>
      <c r="B646" s="83"/>
      <c r="C646" s="83"/>
      <c r="D646" s="83"/>
      <c r="E646" s="83"/>
      <c r="F646" s="83"/>
      <c r="G646" s="83"/>
      <c r="H646" s="83"/>
      <c r="I646" s="83">
        <v>75</v>
      </c>
      <c r="J646" s="83"/>
      <c r="K646" s="83"/>
      <c r="L646" s="84"/>
      <c r="M646" s="91"/>
      <c r="N646" s="92"/>
      <c r="O646" s="93"/>
      <c r="P646" s="94">
        <f>IF(I646=0,"",I646/H645)</f>
        <v>1</v>
      </c>
      <c r="Q646" s="95">
        <v>79</v>
      </c>
      <c r="R646" s="96">
        <f t="shared" si="98"/>
        <v>1</v>
      </c>
      <c r="S646" s="96">
        <f t="shared" si="99"/>
        <v>0</v>
      </c>
      <c r="T646" s="98"/>
      <c r="AN646" s="3"/>
      <c r="AO646" s="3"/>
    </row>
    <row r="647" spans="1:41" ht="15.75" customHeight="1">
      <c r="A647" s="82">
        <v>1502</v>
      </c>
      <c r="B647" s="83"/>
      <c r="C647" s="83"/>
      <c r="D647" s="83"/>
      <c r="E647" s="83"/>
      <c r="F647" s="83"/>
      <c r="G647" s="83"/>
      <c r="H647" s="83"/>
      <c r="I647" s="83"/>
      <c r="J647" s="83">
        <v>72</v>
      </c>
      <c r="K647" s="83"/>
      <c r="L647" s="84"/>
      <c r="M647" s="91"/>
      <c r="N647" s="92"/>
      <c r="O647" s="93"/>
      <c r="P647" s="94">
        <f>IF(J647=0,"",J647/I646)</f>
        <v>0.96</v>
      </c>
      <c r="Q647" s="95">
        <v>79</v>
      </c>
      <c r="R647" s="96">
        <f t="shared" si="98"/>
        <v>1</v>
      </c>
      <c r="S647" s="96">
        <f t="shared" si="99"/>
        <v>0</v>
      </c>
      <c r="T647" s="98"/>
      <c r="AN647" s="3"/>
      <c r="AO647" s="3"/>
    </row>
    <row r="648" spans="1:41" ht="15.75" customHeight="1">
      <c r="A648" s="82">
        <v>1601</v>
      </c>
      <c r="B648" s="83"/>
      <c r="C648" s="83"/>
      <c r="D648" s="83"/>
      <c r="E648" s="83"/>
      <c r="F648" s="83"/>
      <c r="G648" s="83"/>
      <c r="H648" s="83"/>
      <c r="I648" s="83"/>
      <c r="J648" s="83"/>
      <c r="K648" s="83">
        <v>76</v>
      </c>
      <c r="L648" s="84">
        <v>66</v>
      </c>
      <c r="M648" s="91"/>
      <c r="N648" s="92"/>
      <c r="O648" s="93"/>
      <c r="P648" s="94"/>
      <c r="Q648" s="95">
        <v>81</v>
      </c>
      <c r="R648" s="96"/>
      <c r="S648" s="96"/>
      <c r="T648" s="98"/>
      <c r="AN648" s="3"/>
      <c r="AO648" s="3"/>
    </row>
    <row r="649" spans="1:41" ht="15.75" customHeight="1">
      <c r="A649" s="82">
        <v>1602</v>
      </c>
      <c r="B649" s="83"/>
      <c r="C649" s="83"/>
      <c r="D649" s="83"/>
      <c r="E649" s="83"/>
      <c r="F649" s="83"/>
      <c r="G649" s="83"/>
      <c r="H649" s="83"/>
      <c r="I649" s="83"/>
      <c r="J649" s="83"/>
      <c r="K649" s="83">
        <v>11</v>
      </c>
      <c r="L649" s="84">
        <v>6</v>
      </c>
      <c r="M649" s="91"/>
      <c r="N649" s="92"/>
      <c r="O649" s="99"/>
      <c r="P649" s="100"/>
      <c r="Q649" s="101">
        <v>11</v>
      </c>
      <c r="R649" s="102"/>
      <c r="S649" s="100"/>
      <c r="T649" s="98"/>
      <c r="AN649" s="3"/>
      <c r="AO649" s="3"/>
    </row>
    <row r="650" spans="1:41" ht="15.75" customHeight="1">
      <c r="A650" s="82">
        <v>1701</v>
      </c>
      <c r="B650" s="83"/>
      <c r="C650" s="83"/>
      <c r="D650" s="83"/>
      <c r="E650" s="83"/>
      <c r="F650" s="83"/>
      <c r="G650" s="83"/>
      <c r="H650" s="83"/>
      <c r="I650" s="83"/>
      <c r="J650" s="83"/>
      <c r="K650" s="83">
        <v>3</v>
      </c>
      <c r="L650" s="84">
        <v>1</v>
      </c>
      <c r="M650" s="91"/>
      <c r="N650" s="92"/>
      <c r="O650" s="99"/>
      <c r="P650" s="103"/>
      <c r="Q650" s="101">
        <v>3</v>
      </c>
      <c r="R650" s="104"/>
      <c r="S650" s="103"/>
      <c r="T650" s="98"/>
      <c r="AN650" s="3"/>
      <c r="AO650" s="3"/>
    </row>
    <row r="651" spans="1:41" ht="15.75" customHeight="1">
      <c r="A651" s="82">
        <v>1702</v>
      </c>
      <c r="B651" s="83"/>
      <c r="C651" s="83"/>
      <c r="D651" s="83"/>
      <c r="E651" s="83"/>
      <c r="F651" s="83"/>
      <c r="G651" s="83"/>
      <c r="H651" s="83"/>
      <c r="I651" s="83"/>
      <c r="J651" s="83"/>
      <c r="K651" s="83">
        <v>2</v>
      </c>
      <c r="L651" s="84">
        <v>1</v>
      </c>
      <c r="M651" s="91"/>
      <c r="N651" s="92"/>
      <c r="O651" s="99"/>
      <c r="P651" s="103"/>
      <c r="Q651" s="101">
        <v>2</v>
      </c>
      <c r="R651" s="104"/>
      <c r="S651" s="103"/>
      <c r="T651" s="98"/>
      <c r="AN651" s="3"/>
      <c r="AO651" s="3"/>
    </row>
    <row r="652" spans="1:41" ht="15.75" customHeight="1">
      <c r="A652" s="82">
        <v>1801</v>
      </c>
      <c r="B652" s="83"/>
      <c r="C652" s="83"/>
      <c r="D652" s="83"/>
      <c r="E652" s="83"/>
      <c r="F652" s="83"/>
      <c r="G652" s="83"/>
      <c r="H652" s="83"/>
      <c r="I652" s="83"/>
      <c r="J652" s="83"/>
      <c r="K652" s="83">
        <v>1</v>
      </c>
      <c r="L652" s="84">
        <v>1</v>
      </c>
      <c r="M652" s="91"/>
      <c r="N652" s="92"/>
      <c r="O652" s="99"/>
      <c r="P652" s="105"/>
      <c r="Q652" s="124">
        <v>1</v>
      </c>
      <c r="R652" s="106"/>
      <c r="S652" s="107"/>
      <c r="T652" s="98"/>
      <c r="AN652" s="3"/>
      <c r="AO652" s="3"/>
    </row>
    <row r="653" spans="1:41" ht="15.75" customHeight="1">
      <c r="A653" s="82">
        <v>1802</v>
      </c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4"/>
      <c r="M653" s="91"/>
      <c r="N653" s="92"/>
      <c r="O653" s="99"/>
      <c r="P653" s="108" t="s">
        <v>80</v>
      </c>
      <c r="Q653" s="109">
        <v>75</v>
      </c>
      <c r="R653" s="110">
        <f>L656</f>
        <v>75</v>
      </c>
      <c r="S653" s="111" t="s">
        <v>10</v>
      </c>
      <c r="T653" s="98"/>
      <c r="AN653" s="3"/>
      <c r="AO653" s="3"/>
    </row>
    <row r="654" spans="1:41" ht="15.75" customHeight="1">
      <c r="A654" s="82">
        <v>1901</v>
      </c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4"/>
      <c r="M654" s="91"/>
      <c r="N654" s="92"/>
      <c r="O654" s="99"/>
      <c r="P654" s="112" t="s">
        <v>81</v>
      </c>
      <c r="Q654" s="113">
        <f>IF(Q653/B639=0,"",Q653/B639)</f>
        <v>0.87209302325581395</v>
      </c>
      <c r="R654" s="114">
        <f>IF(Q653/R653=0,"",Q653/R653)</f>
        <v>1</v>
      </c>
      <c r="S654" s="115" t="s">
        <v>82</v>
      </c>
      <c r="T654" s="98"/>
      <c r="AN654" s="3"/>
      <c r="AO654" s="3"/>
    </row>
    <row r="655" spans="1:41" ht="15.75" customHeight="1">
      <c r="A655" s="82">
        <v>1902</v>
      </c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4"/>
      <c r="M655" s="116"/>
      <c r="N655" s="117"/>
      <c r="O655" s="118"/>
      <c r="P655" s="119"/>
      <c r="Q655" s="120"/>
      <c r="R655" s="120"/>
      <c r="S655" s="121"/>
      <c r="T655" s="98"/>
      <c r="AN655" s="3"/>
      <c r="AO655" s="3"/>
    </row>
    <row r="656" spans="1:41" ht="18" customHeight="1">
      <c r="A656" s="34"/>
      <c r="B656" s="26"/>
      <c r="C656" s="26"/>
      <c r="D656" s="26"/>
      <c r="E656" s="26"/>
      <c r="F656" s="231" t="s">
        <v>108</v>
      </c>
      <c r="G656" s="232"/>
      <c r="H656" s="232"/>
      <c r="I656" s="232"/>
      <c r="J656" s="232"/>
      <c r="K656" s="233"/>
      <c r="L656" s="122">
        <f>SUM(L639:L652)</f>
        <v>75</v>
      </c>
      <c r="M656" s="123">
        <f>IF(L648=0,"",L648/B639)</f>
        <v>0.76744186046511631</v>
      </c>
      <c r="N656" s="123">
        <f>IF(L656=0,"",L656/B639)</f>
        <v>0.87209302325581395</v>
      </c>
      <c r="O656" s="123">
        <f>IF(L648=0,"",N656-M656)</f>
        <v>0.10465116279069764</v>
      </c>
      <c r="P656" s="5"/>
      <c r="Q656" s="26"/>
      <c r="R656" s="25"/>
      <c r="S656" s="5"/>
      <c r="T656" s="98"/>
      <c r="AN656" s="3"/>
      <c r="AO656" s="3"/>
    </row>
    <row r="657" spans="1:41" ht="12.75" customHeight="1">
      <c r="M657" s="5"/>
      <c r="N657" s="5"/>
      <c r="P657" s="5"/>
      <c r="Q657" s="6"/>
      <c r="R657" s="6"/>
      <c r="S657" s="5"/>
      <c r="AN657" s="3"/>
      <c r="AO657" s="3"/>
    </row>
    <row r="658" spans="1:41" ht="12.75" customHeight="1">
      <c r="M658" s="5"/>
      <c r="N658" s="5"/>
      <c r="P658" s="5"/>
      <c r="Q658" s="6"/>
      <c r="R658" s="6"/>
      <c r="S658" s="5"/>
      <c r="AN658" s="3"/>
      <c r="AO658" s="3"/>
    </row>
    <row r="659" spans="1:41" ht="26.25" customHeight="1">
      <c r="A659" s="4"/>
      <c r="B659" s="78" t="s">
        <v>96</v>
      </c>
      <c r="C659" s="78"/>
      <c r="D659" s="78"/>
      <c r="E659" s="78"/>
      <c r="F659" s="78"/>
      <c r="G659" s="78"/>
      <c r="H659" s="78"/>
      <c r="I659" s="78"/>
      <c r="K659" s="79"/>
      <c r="L659" s="79" t="s">
        <v>75</v>
      </c>
      <c r="M659" s="5"/>
      <c r="N659" s="5"/>
      <c r="O659" s="26"/>
      <c r="P659" s="5"/>
      <c r="Q659" s="26"/>
      <c r="R659" s="26"/>
      <c r="S659" s="26"/>
      <c r="AN659" s="3"/>
      <c r="AO659" s="3"/>
    </row>
    <row r="660" spans="1:41" ht="20.25" customHeight="1">
      <c r="A660" s="234" t="s">
        <v>9</v>
      </c>
      <c r="B660" s="235" t="s">
        <v>97</v>
      </c>
      <c r="C660" s="232"/>
      <c r="D660" s="232"/>
      <c r="E660" s="232"/>
      <c r="F660" s="232"/>
      <c r="G660" s="232"/>
      <c r="H660" s="232"/>
      <c r="I660" s="232"/>
      <c r="J660" s="232"/>
      <c r="K660" s="233"/>
      <c r="L660" s="236" t="s">
        <v>10</v>
      </c>
      <c r="M660" s="229" t="s">
        <v>2</v>
      </c>
      <c r="N660" s="229" t="s">
        <v>3</v>
      </c>
      <c r="O660" s="237" t="s">
        <v>4</v>
      </c>
      <c r="P660" s="229" t="s">
        <v>5</v>
      </c>
      <c r="Q660" s="238" t="s">
        <v>6</v>
      </c>
      <c r="R660" s="238" t="s">
        <v>7</v>
      </c>
      <c r="S660" s="229" t="s">
        <v>8</v>
      </c>
      <c r="AN660" s="3"/>
      <c r="AO660" s="3"/>
    </row>
    <row r="661" spans="1:41" ht="15.75" customHeight="1">
      <c r="A661" s="230"/>
      <c r="B661" s="82" t="s">
        <v>98</v>
      </c>
      <c r="C661" s="82" t="s">
        <v>99</v>
      </c>
      <c r="D661" s="82" t="s">
        <v>100</v>
      </c>
      <c r="E661" s="82" t="s">
        <v>101</v>
      </c>
      <c r="F661" s="82" t="s">
        <v>102</v>
      </c>
      <c r="G661" s="82" t="s">
        <v>103</v>
      </c>
      <c r="H661" s="82" t="s">
        <v>104</v>
      </c>
      <c r="I661" s="82" t="s">
        <v>105</v>
      </c>
      <c r="J661" s="82" t="s">
        <v>106</v>
      </c>
      <c r="K661" s="82" t="s">
        <v>107</v>
      </c>
      <c r="L661" s="230"/>
      <c r="M661" s="230"/>
      <c r="N661" s="230"/>
      <c r="O661" s="230"/>
      <c r="P661" s="230"/>
      <c r="Q661" s="230"/>
      <c r="R661" s="230"/>
      <c r="S661" s="230"/>
      <c r="AN661" s="3"/>
      <c r="AO661" s="3"/>
    </row>
    <row r="662" spans="1:41" ht="15.75" customHeight="1">
      <c r="A662" s="82">
        <v>1201</v>
      </c>
      <c r="B662" s="83">
        <v>87</v>
      </c>
      <c r="C662" s="83"/>
      <c r="D662" s="83"/>
      <c r="E662" s="83"/>
      <c r="F662" s="83"/>
      <c r="G662" s="83"/>
      <c r="H662" s="83"/>
      <c r="I662" s="83"/>
      <c r="J662" s="83"/>
      <c r="K662" s="83"/>
      <c r="L662" s="84"/>
      <c r="M662" s="85"/>
      <c r="N662" s="86"/>
      <c r="O662" s="87"/>
      <c r="P662" s="88"/>
      <c r="Q662" s="89">
        <f>B662</f>
        <v>87</v>
      </c>
      <c r="R662" s="90"/>
      <c r="S662" s="88"/>
      <c r="AN662" s="3"/>
      <c r="AO662" s="3"/>
    </row>
    <row r="663" spans="1:41" ht="15.75" customHeight="1">
      <c r="A663" s="82">
        <v>1202</v>
      </c>
      <c r="B663" s="83"/>
      <c r="C663" s="83">
        <v>78</v>
      </c>
      <c r="D663" s="83"/>
      <c r="E663" s="83"/>
      <c r="F663" s="83"/>
      <c r="G663" s="83"/>
      <c r="H663" s="83"/>
      <c r="I663" s="83"/>
      <c r="J663" s="83"/>
      <c r="K663" s="83"/>
      <c r="L663" s="84"/>
      <c r="M663" s="91"/>
      <c r="N663" s="92"/>
      <c r="O663" s="93"/>
      <c r="P663" s="94">
        <f>IF(C663=0,"",C663/B662)</f>
        <v>0.89655172413793105</v>
      </c>
      <c r="Q663" s="95">
        <v>80</v>
      </c>
      <c r="R663" s="96">
        <f t="shared" ref="R663:R671" si="100">IF(Q663=0,"",Q663/Q662)</f>
        <v>0.91954022988505746</v>
      </c>
      <c r="S663" s="96">
        <f t="shared" ref="S663:S671" si="101">IF(Q663=0,"",100%-R663)</f>
        <v>8.0459770114942541E-2</v>
      </c>
      <c r="AN663" s="3"/>
      <c r="AO663" s="3"/>
    </row>
    <row r="664" spans="1:41" ht="15.75" customHeight="1">
      <c r="A664" s="82">
        <v>1301</v>
      </c>
      <c r="B664" s="83"/>
      <c r="C664" s="83"/>
      <c r="D664" s="83">
        <v>76</v>
      </c>
      <c r="E664" s="83"/>
      <c r="F664" s="83"/>
      <c r="G664" s="83"/>
      <c r="H664" s="83"/>
      <c r="I664" s="83"/>
      <c r="J664" s="83"/>
      <c r="K664" s="83"/>
      <c r="L664" s="84"/>
      <c r="M664" s="91"/>
      <c r="N664" s="92"/>
      <c r="O664" s="93"/>
      <c r="P664" s="94">
        <f>IF(D664=0,"",D664/C663)</f>
        <v>0.97435897435897434</v>
      </c>
      <c r="Q664" s="95">
        <v>79</v>
      </c>
      <c r="R664" s="96">
        <f t="shared" si="100"/>
        <v>0.98750000000000004</v>
      </c>
      <c r="S664" s="96">
        <f t="shared" si="101"/>
        <v>1.2499999999999956E-2</v>
      </c>
      <c r="T664" s="97">
        <f>Q664/Q662</f>
        <v>0.90804597701149425</v>
      </c>
      <c r="AN664" s="3"/>
      <c r="AO664" s="3"/>
    </row>
    <row r="665" spans="1:41" ht="15.75" customHeight="1">
      <c r="A665" s="82">
        <v>1302</v>
      </c>
      <c r="B665" s="83"/>
      <c r="C665" s="83"/>
      <c r="D665" s="83"/>
      <c r="E665" s="83">
        <v>72</v>
      </c>
      <c r="F665" s="83"/>
      <c r="G665" s="83"/>
      <c r="H665" s="83"/>
      <c r="I665" s="83"/>
      <c r="J665" s="83"/>
      <c r="K665" s="83"/>
      <c r="L665" s="84"/>
      <c r="M665" s="91"/>
      <c r="N665" s="92"/>
      <c r="O665" s="93"/>
      <c r="P665" s="94">
        <f>IF(E665=0,"",E665/D664)</f>
        <v>0.94736842105263153</v>
      </c>
      <c r="Q665" s="95">
        <v>78</v>
      </c>
      <c r="R665" s="96">
        <f t="shared" si="100"/>
        <v>0.98734177215189878</v>
      </c>
      <c r="S665" s="96">
        <f t="shared" si="101"/>
        <v>1.2658227848101222E-2</v>
      </c>
      <c r="T665" s="98"/>
      <c r="AN665" s="3"/>
      <c r="AO665" s="3"/>
    </row>
    <row r="666" spans="1:41" ht="15.75" customHeight="1">
      <c r="A666" s="82">
        <v>1401</v>
      </c>
      <c r="B666" s="83"/>
      <c r="C666" s="83"/>
      <c r="D666" s="83"/>
      <c r="E666" s="83"/>
      <c r="F666" s="83">
        <v>70</v>
      </c>
      <c r="G666" s="83"/>
      <c r="H666" s="83"/>
      <c r="I666" s="83"/>
      <c r="J666" s="83"/>
      <c r="K666" s="83"/>
      <c r="L666" s="84"/>
      <c r="M666" s="91"/>
      <c r="N666" s="92"/>
      <c r="O666" s="93"/>
      <c r="P666" s="94">
        <f>IF(F666=0,"",F666/E665)</f>
        <v>0.97222222222222221</v>
      </c>
      <c r="Q666" s="95">
        <v>77</v>
      </c>
      <c r="R666" s="96">
        <f t="shared" si="100"/>
        <v>0.98717948717948723</v>
      </c>
      <c r="S666" s="96">
        <f t="shared" si="101"/>
        <v>1.2820512820512775E-2</v>
      </c>
      <c r="T666" s="98"/>
      <c r="AN666" s="3"/>
      <c r="AO666" s="3"/>
    </row>
    <row r="667" spans="1:41" ht="15.75" customHeight="1">
      <c r="A667" s="82">
        <v>1402</v>
      </c>
      <c r="B667" s="83"/>
      <c r="C667" s="83"/>
      <c r="D667" s="83"/>
      <c r="E667" s="83"/>
      <c r="F667" s="83"/>
      <c r="G667" s="83">
        <v>68</v>
      </c>
      <c r="H667" s="83"/>
      <c r="I667" s="83"/>
      <c r="J667" s="83"/>
      <c r="K667" s="83"/>
      <c r="L667" s="84"/>
      <c r="M667" s="91"/>
      <c r="N667" s="92"/>
      <c r="O667" s="93"/>
      <c r="P667" s="94">
        <f>IF(G667=0,"",G667/F666)</f>
        <v>0.97142857142857142</v>
      </c>
      <c r="Q667" s="95">
        <v>73</v>
      </c>
      <c r="R667" s="96">
        <f t="shared" si="100"/>
        <v>0.94805194805194803</v>
      </c>
      <c r="S667" s="96">
        <f t="shared" si="101"/>
        <v>5.1948051948051965E-2</v>
      </c>
      <c r="T667" s="98"/>
      <c r="AN667" s="3"/>
      <c r="AO667" s="3"/>
    </row>
    <row r="668" spans="1:41" ht="15.75" customHeight="1">
      <c r="A668" s="82">
        <v>1501</v>
      </c>
      <c r="B668" s="83"/>
      <c r="C668" s="83"/>
      <c r="D668" s="83"/>
      <c r="E668" s="83"/>
      <c r="F668" s="83"/>
      <c r="G668" s="83"/>
      <c r="H668" s="83">
        <v>67</v>
      </c>
      <c r="I668" s="83"/>
      <c r="J668" s="83"/>
      <c r="K668" s="83"/>
      <c r="L668" s="84"/>
      <c r="M668" s="91"/>
      <c r="N668" s="92"/>
      <c r="O668" s="93"/>
      <c r="P668" s="94">
        <f>IF(H668=0,"",H668/G667)</f>
        <v>0.98529411764705888</v>
      </c>
      <c r="Q668" s="95">
        <v>73</v>
      </c>
      <c r="R668" s="96">
        <f t="shared" si="100"/>
        <v>1</v>
      </c>
      <c r="S668" s="96">
        <f t="shared" si="101"/>
        <v>0</v>
      </c>
      <c r="T668" s="98"/>
      <c r="AN668" s="3"/>
      <c r="AO668" s="3"/>
    </row>
    <row r="669" spans="1:41" ht="15.75" customHeight="1">
      <c r="A669" s="82">
        <v>1502</v>
      </c>
      <c r="B669" s="83"/>
      <c r="C669" s="83"/>
      <c r="D669" s="83"/>
      <c r="E669" s="83"/>
      <c r="F669" s="83"/>
      <c r="G669" s="83"/>
      <c r="H669" s="83"/>
      <c r="I669" s="83">
        <v>66</v>
      </c>
      <c r="J669" s="83"/>
      <c r="K669" s="83"/>
      <c r="L669" s="84"/>
      <c r="M669" s="91"/>
      <c r="N669" s="92"/>
      <c r="O669" s="93"/>
      <c r="P669" s="94">
        <f>IF(I669=0,"",I669/H668)</f>
        <v>0.9850746268656716</v>
      </c>
      <c r="Q669" s="95">
        <v>73</v>
      </c>
      <c r="R669" s="96">
        <f t="shared" si="100"/>
        <v>1</v>
      </c>
      <c r="S669" s="96">
        <f t="shared" si="101"/>
        <v>0</v>
      </c>
      <c r="T669" s="98"/>
      <c r="AN669" s="3"/>
      <c r="AO669" s="3"/>
    </row>
    <row r="670" spans="1:41" ht="15.75" customHeight="1">
      <c r="A670" s="82">
        <v>1601</v>
      </c>
      <c r="B670" s="83"/>
      <c r="C670" s="83"/>
      <c r="D670" s="83"/>
      <c r="E670" s="83"/>
      <c r="F670" s="83"/>
      <c r="G670" s="83"/>
      <c r="H670" s="83"/>
      <c r="I670" s="83"/>
      <c r="J670" s="83">
        <v>66</v>
      </c>
      <c r="K670" s="83"/>
      <c r="L670" s="84"/>
      <c r="M670" s="91"/>
      <c r="N670" s="92"/>
      <c r="O670" s="93"/>
      <c r="P670" s="94">
        <f>IF(J670=0,"",J670/I669)</f>
        <v>1</v>
      </c>
      <c r="Q670" s="95">
        <v>73</v>
      </c>
      <c r="R670" s="96">
        <f t="shared" si="100"/>
        <v>1</v>
      </c>
      <c r="S670" s="96">
        <f t="shared" si="101"/>
        <v>0</v>
      </c>
      <c r="T670" s="98"/>
      <c r="AN670" s="3"/>
      <c r="AO670" s="3"/>
    </row>
    <row r="671" spans="1:41" ht="15.75" customHeight="1">
      <c r="A671" s="82">
        <v>1602</v>
      </c>
      <c r="B671" s="83"/>
      <c r="C671" s="83"/>
      <c r="D671" s="83"/>
      <c r="E671" s="83"/>
      <c r="F671" s="83"/>
      <c r="G671" s="83"/>
      <c r="H671" s="83"/>
      <c r="I671" s="83"/>
      <c r="J671" s="83"/>
      <c r="K671" s="83">
        <v>66</v>
      </c>
      <c r="L671" s="84">
        <v>48</v>
      </c>
      <c r="M671" s="91"/>
      <c r="N671" s="92"/>
      <c r="O671" s="93"/>
      <c r="P671" s="94">
        <f>IF(K671=0,"",K671/J670)</f>
        <v>1</v>
      </c>
      <c r="Q671" s="95">
        <v>73</v>
      </c>
      <c r="R671" s="96">
        <f t="shared" si="100"/>
        <v>1</v>
      </c>
      <c r="S671" s="96">
        <f t="shared" si="101"/>
        <v>0</v>
      </c>
      <c r="T671" s="98"/>
      <c r="AN671" s="3"/>
      <c r="AO671" s="3"/>
    </row>
    <row r="672" spans="1:41" ht="15.75" customHeight="1">
      <c r="A672" s="82">
        <v>1701</v>
      </c>
      <c r="B672" s="83"/>
      <c r="C672" s="83"/>
      <c r="D672" s="83"/>
      <c r="E672" s="83"/>
      <c r="F672" s="83"/>
      <c r="G672" s="83"/>
      <c r="H672" s="83"/>
      <c r="I672" s="83"/>
      <c r="J672" s="83"/>
      <c r="K672" s="83">
        <v>12</v>
      </c>
      <c r="L672" s="84">
        <v>8</v>
      </c>
      <c r="M672" s="91"/>
      <c r="N672" s="92"/>
      <c r="O672" s="99"/>
      <c r="P672" s="100"/>
      <c r="Q672" s="101">
        <v>16</v>
      </c>
      <c r="R672" s="102"/>
      <c r="S672" s="100"/>
      <c r="T672" s="98"/>
      <c r="AN672" s="3"/>
      <c r="AO672" s="3"/>
    </row>
    <row r="673" spans="1:41" ht="15.75" customHeight="1">
      <c r="A673" s="82">
        <v>1702</v>
      </c>
      <c r="B673" s="83"/>
      <c r="C673" s="83"/>
      <c r="D673" s="83"/>
      <c r="E673" s="83"/>
      <c r="F673" s="83"/>
      <c r="G673" s="83"/>
      <c r="H673" s="83"/>
      <c r="I673" s="83"/>
      <c r="J673" s="83"/>
      <c r="K673" s="83">
        <v>3</v>
      </c>
      <c r="L673" s="84">
        <v>2</v>
      </c>
      <c r="M673" s="91"/>
      <c r="N673" s="92"/>
      <c r="O673" s="99"/>
      <c r="P673" s="103"/>
      <c r="Q673" s="101">
        <v>4</v>
      </c>
      <c r="R673" s="104"/>
      <c r="S673" s="103"/>
      <c r="T673" s="98"/>
      <c r="AN673" s="3"/>
      <c r="AO673" s="3"/>
    </row>
    <row r="674" spans="1:41" ht="15.75" customHeight="1">
      <c r="A674" s="82">
        <v>1801</v>
      </c>
      <c r="B674" s="83"/>
      <c r="C674" s="83"/>
      <c r="D674" s="83"/>
      <c r="E674" s="83"/>
      <c r="F674" s="83"/>
      <c r="G674" s="83"/>
      <c r="H674" s="83"/>
      <c r="I674" s="83"/>
      <c r="J674" s="83"/>
      <c r="K674" s="83">
        <v>2</v>
      </c>
      <c r="L674" s="84">
        <v>1</v>
      </c>
      <c r="M674" s="91"/>
      <c r="N674" s="92"/>
      <c r="O674" s="99"/>
      <c r="P674" s="103"/>
      <c r="Q674" s="101">
        <v>2</v>
      </c>
      <c r="R674" s="104"/>
      <c r="S674" s="103"/>
      <c r="T674" s="98"/>
      <c r="AN674" s="3"/>
      <c r="AO674" s="3"/>
    </row>
    <row r="675" spans="1:41" ht="15.75" customHeight="1">
      <c r="A675" s="82">
        <v>1802</v>
      </c>
      <c r="B675" s="83"/>
      <c r="C675" s="83"/>
      <c r="D675" s="83"/>
      <c r="E675" s="83"/>
      <c r="F675" s="83"/>
      <c r="G675" s="83"/>
      <c r="H675" s="83"/>
      <c r="I675" s="83"/>
      <c r="J675" s="83"/>
      <c r="K675" s="83">
        <v>1</v>
      </c>
      <c r="L675" s="84"/>
      <c r="M675" s="91"/>
      <c r="N675" s="92"/>
      <c r="O675" s="99"/>
      <c r="P675" s="105"/>
      <c r="Q675" s="124">
        <v>2</v>
      </c>
      <c r="R675" s="106"/>
      <c r="S675" s="107"/>
      <c r="T675" s="98"/>
      <c r="AN675" s="3"/>
      <c r="AO675" s="3"/>
    </row>
    <row r="676" spans="1:41" ht="15.75" customHeight="1">
      <c r="A676" s="82">
        <v>1901</v>
      </c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4"/>
      <c r="M676" s="91"/>
      <c r="N676" s="92"/>
      <c r="O676" s="99"/>
      <c r="P676" s="108" t="s">
        <v>80</v>
      </c>
      <c r="Q676" s="109">
        <v>59</v>
      </c>
      <c r="R676" s="110">
        <f>L679</f>
        <v>59</v>
      </c>
      <c r="S676" s="111" t="s">
        <v>10</v>
      </c>
      <c r="T676" s="98"/>
      <c r="AN676" s="3"/>
      <c r="AO676" s="3"/>
    </row>
    <row r="677" spans="1:41" ht="15.75" customHeight="1">
      <c r="A677" s="82">
        <v>1902</v>
      </c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4"/>
      <c r="M677" s="91"/>
      <c r="N677" s="92"/>
      <c r="O677" s="99"/>
      <c r="P677" s="112" t="s">
        <v>81</v>
      </c>
      <c r="Q677" s="113">
        <f>IF(Q676/B662=0,"",Q676/B662)</f>
        <v>0.67816091954022983</v>
      </c>
      <c r="R677" s="114">
        <f>IF(Q676/R676=0,"",Q676/R676)</f>
        <v>1</v>
      </c>
      <c r="S677" s="115" t="s">
        <v>82</v>
      </c>
      <c r="T677" s="98"/>
      <c r="AN677" s="3"/>
      <c r="AO677" s="3"/>
    </row>
    <row r="678" spans="1:41" ht="15.75" customHeight="1">
      <c r="A678" s="82">
        <v>2001</v>
      </c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4"/>
      <c r="M678" s="116"/>
      <c r="N678" s="117"/>
      <c r="O678" s="118"/>
      <c r="P678" s="119"/>
      <c r="Q678" s="120"/>
      <c r="R678" s="120"/>
      <c r="S678" s="121"/>
      <c r="T678" s="98"/>
      <c r="AN678" s="3"/>
      <c r="AO678" s="3"/>
    </row>
    <row r="679" spans="1:41" ht="18" customHeight="1">
      <c r="A679" s="34"/>
      <c r="B679" s="26"/>
      <c r="C679" s="26"/>
      <c r="D679" s="26"/>
      <c r="E679" s="26"/>
      <c r="F679" s="231" t="s">
        <v>108</v>
      </c>
      <c r="G679" s="232"/>
      <c r="H679" s="232"/>
      <c r="I679" s="232"/>
      <c r="J679" s="232"/>
      <c r="K679" s="233"/>
      <c r="L679" s="122">
        <f>SUM(L662:L675)</f>
        <v>59</v>
      </c>
      <c r="M679" s="123">
        <f>IF(L671=0,"",L671/B662)</f>
        <v>0.55172413793103448</v>
      </c>
      <c r="N679" s="123">
        <f>IF(L679=0,"",L679/B662)</f>
        <v>0.67816091954022983</v>
      </c>
      <c r="O679" s="123">
        <f>IF(L671=0,"",N679-M679)</f>
        <v>0.12643678160919536</v>
      </c>
      <c r="P679" s="5"/>
      <c r="Q679" s="26"/>
      <c r="R679" s="25"/>
      <c r="S679" s="5"/>
      <c r="T679" s="98"/>
      <c r="AN679" s="3"/>
      <c r="AO679" s="3"/>
    </row>
    <row r="680" spans="1:41" ht="12.75" customHeight="1">
      <c r="M680" s="5"/>
      <c r="N680" s="5"/>
      <c r="P680" s="5"/>
      <c r="Q680" s="6"/>
      <c r="R680" s="6"/>
      <c r="S680" s="5"/>
      <c r="AN680" s="3"/>
      <c r="AO680" s="3"/>
    </row>
    <row r="681" spans="1:41" ht="12.75" customHeight="1">
      <c r="M681" s="5"/>
      <c r="N681" s="5"/>
      <c r="P681" s="5"/>
      <c r="Q681" s="6"/>
      <c r="R681" s="6"/>
      <c r="S681" s="5"/>
      <c r="AN681" s="3"/>
      <c r="AO681" s="3"/>
    </row>
    <row r="682" spans="1:41" ht="26.25" customHeight="1">
      <c r="B682" s="78" t="s">
        <v>96</v>
      </c>
      <c r="C682" s="78"/>
      <c r="D682" s="78"/>
      <c r="E682" s="78"/>
      <c r="F682" s="78"/>
      <c r="G682" s="78"/>
      <c r="H682" s="78"/>
      <c r="I682" s="78"/>
      <c r="K682" s="79"/>
      <c r="L682" s="79" t="s">
        <v>77</v>
      </c>
      <c r="M682" s="5"/>
      <c r="N682" s="5"/>
      <c r="O682" s="26"/>
      <c r="P682" s="5"/>
      <c r="Q682" s="26"/>
      <c r="R682" s="26"/>
      <c r="S682" s="26"/>
      <c r="AN682" s="3"/>
      <c r="AO682" s="3"/>
    </row>
    <row r="683" spans="1:41" ht="20.25" customHeight="1">
      <c r="A683" s="234" t="s">
        <v>9</v>
      </c>
      <c r="B683" s="235" t="s">
        <v>97</v>
      </c>
      <c r="C683" s="232"/>
      <c r="D683" s="232"/>
      <c r="E683" s="232"/>
      <c r="F683" s="232"/>
      <c r="G683" s="232"/>
      <c r="H683" s="232"/>
      <c r="I683" s="232"/>
      <c r="J683" s="232"/>
      <c r="K683" s="233"/>
      <c r="L683" s="236" t="s">
        <v>10</v>
      </c>
      <c r="M683" s="229" t="s">
        <v>2</v>
      </c>
      <c r="N683" s="229" t="s">
        <v>3</v>
      </c>
      <c r="O683" s="237" t="s">
        <v>4</v>
      </c>
      <c r="P683" s="229" t="s">
        <v>5</v>
      </c>
      <c r="Q683" s="238" t="s">
        <v>6</v>
      </c>
      <c r="R683" s="238" t="s">
        <v>7</v>
      </c>
      <c r="S683" s="229" t="s">
        <v>8</v>
      </c>
      <c r="AN683" s="3"/>
      <c r="AO683" s="3"/>
    </row>
    <row r="684" spans="1:41" ht="15.75" customHeight="1">
      <c r="A684" s="230"/>
      <c r="B684" s="82" t="s">
        <v>98</v>
      </c>
      <c r="C684" s="82" t="s">
        <v>99</v>
      </c>
      <c r="D684" s="82" t="s">
        <v>100</v>
      </c>
      <c r="E684" s="82" t="s">
        <v>101</v>
      </c>
      <c r="F684" s="82" t="s">
        <v>102</v>
      </c>
      <c r="G684" s="82" t="s">
        <v>103</v>
      </c>
      <c r="H684" s="82" t="s">
        <v>104</v>
      </c>
      <c r="I684" s="82" t="s">
        <v>105</v>
      </c>
      <c r="J684" s="82" t="s">
        <v>106</v>
      </c>
      <c r="K684" s="82" t="s">
        <v>109</v>
      </c>
      <c r="L684" s="230"/>
      <c r="M684" s="230"/>
      <c r="N684" s="230"/>
      <c r="O684" s="230"/>
      <c r="P684" s="230"/>
      <c r="Q684" s="230"/>
      <c r="R684" s="230"/>
      <c r="S684" s="230"/>
      <c r="AN684" s="3"/>
      <c r="AO684" s="3"/>
    </row>
    <row r="685" spans="1:41" ht="15.75" customHeight="1">
      <c r="A685" s="82">
        <v>1202</v>
      </c>
      <c r="B685" s="83">
        <v>88</v>
      </c>
      <c r="C685" s="83"/>
      <c r="D685" s="83"/>
      <c r="E685" s="83"/>
      <c r="F685" s="83"/>
      <c r="G685" s="83"/>
      <c r="H685" s="83"/>
      <c r="I685" s="83"/>
      <c r="J685" s="83"/>
      <c r="K685" s="83"/>
      <c r="L685" s="84"/>
      <c r="M685" s="85"/>
      <c r="N685" s="86"/>
      <c r="O685" s="87"/>
      <c r="P685" s="88"/>
      <c r="Q685" s="89">
        <f>B685</f>
        <v>88</v>
      </c>
      <c r="R685" s="90"/>
      <c r="S685" s="88"/>
      <c r="AN685" s="3"/>
      <c r="AO685" s="3"/>
    </row>
    <row r="686" spans="1:41" ht="15.75" customHeight="1">
      <c r="A686" s="82">
        <v>1301</v>
      </c>
      <c r="B686" s="83"/>
      <c r="C686" s="83">
        <v>83</v>
      </c>
      <c r="D686" s="83"/>
      <c r="E686" s="83"/>
      <c r="F686" s="83"/>
      <c r="G686" s="83"/>
      <c r="H686" s="83"/>
      <c r="I686" s="83"/>
      <c r="J686" s="83"/>
      <c r="K686" s="83"/>
      <c r="L686" s="84"/>
      <c r="M686" s="91"/>
      <c r="N686" s="92"/>
      <c r="O686" s="93"/>
      <c r="P686" s="94">
        <f>IF(C686=0,"",C686/B685)</f>
        <v>0.94318181818181823</v>
      </c>
      <c r="Q686" s="95">
        <v>83</v>
      </c>
      <c r="R686" s="96">
        <f t="shared" ref="R686:R694" si="102">IF(Q686=0,"",Q686/Q685)</f>
        <v>0.94318181818181823</v>
      </c>
      <c r="S686" s="96">
        <f t="shared" ref="S686:S694" si="103">IF(Q686=0,"",100%-R686)</f>
        <v>5.6818181818181768E-2</v>
      </c>
      <c r="AN686" s="3"/>
      <c r="AO686" s="3"/>
    </row>
    <row r="687" spans="1:41" ht="15.75" customHeight="1">
      <c r="A687" s="82">
        <v>1302</v>
      </c>
      <c r="B687" s="83"/>
      <c r="C687" s="83"/>
      <c r="D687" s="83">
        <v>74</v>
      </c>
      <c r="E687" s="83"/>
      <c r="F687" s="83"/>
      <c r="G687" s="83"/>
      <c r="H687" s="83"/>
      <c r="I687" s="83"/>
      <c r="J687" s="83"/>
      <c r="K687" s="83"/>
      <c r="L687" s="84"/>
      <c r="M687" s="91"/>
      <c r="N687" s="92"/>
      <c r="O687" s="93"/>
      <c r="P687" s="94">
        <f>IF(D687=0,"",D687/C686)</f>
        <v>0.89156626506024095</v>
      </c>
      <c r="Q687" s="95">
        <v>82</v>
      </c>
      <c r="R687" s="96">
        <f t="shared" si="102"/>
        <v>0.98795180722891562</v>
      </c>
      <c r="S687" s="96">
        <f t="shared" si="103"/>
        <v>1.2048192771084376E-2</v>
      </c>
      <c r="T687" s="97">
        <f>Q687/Q685</f>
        <v>0.93181818181818177</v>
      </c>
      <c r="AN687" s="3"/>
      <c r="AO687" s="3"/>
    </row>
    <row r="688" spans="1:41" ht="15.75" customHeight="1">
      <c r="A688" s="82">
        <v>1401</v>
      </c>
      <c r="B688" s="83"/>
      <c r="C688" s="83"/>
      <c r="D688" s="83"/>
      <c r="E688" s="83">
        <v>72</v>
      </c>
      <c r="F688" s="83"/>
      <c r="G688" s="83"/>
      <c r="H688" s="83"/>
      <c r="I688" s="83"/>
      <c r="J688" s="83"/>
      <c r="K688" s="83"/>
      <c r="L688" s="84"/>
      <c r="M688" s="91"/>
      <c r="N688" s="92"/>
      <c r="O688" s="93"/>
      <c r="P688" s="94">
        <f>IF(E688=0,"",E688/D687)</f>
        <v>0.97297297297297303</v>
      </c>
      <c r="Q688" s="95">
        <v>82</v>
      </c>
      <c r="R688" s="96">
        <f t="shared" si="102"/>
        <v>1</v>
      </c>
      <c r="S688" s="96">
        <f t="shared" si="103"/>
        <v>0</v>
      </c>
      <c r="AN688" s="3"/>
      <c r="AO688" s="3"/>
    </row>
    <row r="689" spans="1:41" ht="15.75" customHeight="1">
      <c r="A689" s="82">
        <v>1402</v>
      </c>
      <c r="B689" s="83"/>
      <c r="C689" s="83"/>
      <c r="D689" s="83"/>
      <c r="E689" s="83"/>
      <c r="F689" s="83">
        <v>71</v>
      </c>
      <c r="G689" s="83"/>
      <c r="H689" s="83"/>
      <c r="I689" s="83"/>
      <c r="J689" s="83"/>
      <c r="K689" s="83"/>
      <c r="L689" s="84"/>
      <c r="M689" s="91"/>
      <c r="N689" s="92"/>
      <c r="O689" s="93"/>
      <c r="P689" s="94">
        <f>IF(F689=0,"",F689/E688)</f>
        <v>0.98611111111111116</v>
      </c>
      <c r="Q689" s="95">
        <v>78</v>
      </c>
      <c r="R689" s="96">
        <f t="shared" si="102"/>
        <v>0.95121951219512191</v>
      </c>
      <c r="S689" s="96">
        <f t="shared" si="103"/>
        <v>4.8780487804878092E-2</v>
      </c>
      <c r="AN689" s="3"/>
      <c r="AO689" s="3"/>
    </row>
    <row r="690" spans="1:41" ht="15.75" customHeight="1">
      <c r="A690" s="82">
        <v>1501</v>
      </c>
      <c r="B690" s="83"/>
      <c r="C690" s="83"/>
      <c r="D690" s="83"/>
      <c r="E690" s="83"/>
      <c r="F690" s="83"/>
      <c r="G690" s="83">
        <v>71</v>
      </c>
      <c r="H690" s="83"/>
      <c r="I690" s="83"/>
      <c r="J690" s="83"/>
      <c r="K690" s="83"/>
      <c r="L690" s="84"/>
      <c r="M690" s="91"/>
      <c r="N690" s="92"/>
      <c r="O690" s="93"/>
      <c r="P690" s="94">
        <f>IF(G690=0,"",G690/F689)</f>
        <v>1</v>
      </c>
      <c r="Q690" s="95">
        <v>78</v>
      </c>
      <c r="R690" s="96">
        <f t="shared" si="102"/>
        <v>1</v>
      </c>
      <c r="S690" s="96">
        <f t="shared" si="103"/>
        <v>0</v>
      </c>
      <c r="AN690" s="3"/>
      <c r="AO690" s="3"/>
    </row>
    <row r="691" spans="1:41" ht="15.75" customHeight="1">
      <c r="A691" s="82">
        <v>1502</v>
      </c>
      <c r="B691" s="83"/>
      <c r="C691" s="83"/>
      <c r="D691" s="83"/>
      <c r="E691" s="83"/>
      <c r="F691" s="83"/>
      <c r="G691" s="83"/>
      <c r="H691" s="83">
        <v>69</v>
      </c>
      <c r="I691" s="83"/>
      <c r="J691" s="83"/>
      <c r="K691" s="83"/>
      <c r="L691" s="84"/>
      <c r="M691" s="91"/>
      <c r="N691" s="92"/>
      <c r="O691" s="93"/>
      <c r="P691" s="94">
        <f>IF(H691=0,"",H691/G690)</f>
        <v>0.971830985915493</v>
      </c>
      <c r="Q691" s="95">
        <v>78</v>
      </c>
      <c r="R691" s="96">
        <f t="shared" si="102"/>
        <v>1</v>
      </c>
      <c r="S691" s="96">
        <f t="shared" si="103"/>
        <v>0</v>
      </c>
      <c r="AN691" s="3"/>
      <c r="AO691" s="3"/>
    </row>
    <row r="692" spans="1:41" ht="15.75" customHeight="1">
      <c r="A692" s="82">
        <v>1601</v>
      </c>
      <c r="B692" s="83"/>
      <c r="C692" s="83"/>
      <c r="D692" s="83"/>
      <c r="E692" s="83"/>
      <c r="F692" s="83"/>
      <c r="G692" s="83"/>
      <c r="H692" s="83"/>
      <c r="I692" s="83">
        <v>68</v>
      </c>
      <c r="J692" s="83"/>
      <c r="K692" s="83"/>
      <c r="L692" s="84"/>
      <c r="M692" s="91"/>
      <c r="N692" s="92"/>
      <c r="O692" s="93"/>
      <c r="P692" s="94">
        <f>IF(I692=0,"",I692/H691)</f>
        <v>0.98550724637681164</v>
      </c>
      <c r="Q692" s="95">
        <v>78</v>
      </c>
      <c r="R692" s="96">
        <f t="shared" si="102"/>
        <v>1</v>
      </c>
      <c r="S692" s="96">
        <f t="shared" si="103"/>
        <v>0</v>
      </c>
      <c r="AN692" s="3"/>
      <c r="AO692" s="3"/>
    </row>
    <row r="693" spans="1:41" ht="15.75" customHeight="1">
      <c r="A693" s="82">
        <v>1602</v>
      </c>
      <c r="B693" s="83"/>
      <c r="C693" s="83"/>
      <c r="D693" s="83"/>
      <c r="E693" s="83"/>
      <c r="F693" s="83"/>
      <c r="G693" s="83"/>
      <c r="H693" s="83"/>
      <c r="I693" s="83"/>
      <c r="J693" s="83">
        <v>66</v>
      </c>
      <c r="K693" s="83"/>
      <c r="L693" s="84"/>
      <c r="M693" s="91"/>
      <c r="N693" s="92"/>
      <c r="O693" s="93"/>
      <c r="P693" s="94">
        <f>IF(J693=0,"",J693/I692)</f>
        <v>0.97058823529411764</v>
      </c>
      <c r="Q693" s="95">
        <v>78</v>
      </c>
      <c r="R693" s="96">
        <f t="shared" si="102"/>
        <v>1</v>
      </c>
      <c r="S693" s="96">
        <f t="shared" si="103"/>
        <v>0</v>
      </c>
      <c r="AN693" s="3"/>
      <c r="AO693" s="3"/>
    </row>
    <row r="694" spans="1:41" ht="15.75" customHeight="1">
      <c r="A694" s="125">
        <v>1701</v>
      </c>
      <c r="B694" s="83"/>
      <c r="C694" s="83"/>
      <c r="D694" s="83"/>
      <c r="E694" s="83"/>
      <c r="F694" s="83"/>
      <c r="G694" s="83"/>
      <c r="H694" s="83"/>
      <c r="I694" s="83"/>
      <c r="J694" s="83"/>
      <c r="K694" s="83">
        <v>66</v>
      </c>
      <c r="L694" s="84">
        <v>61</v>
      </c>
      <c r="M694" s="91"/>
      <c r="N694" s="92"/>
      <c r="O694" s="93"/>
      <c r="P694" s="94">
        <f>IF(K694=0,"",K694/J693)</f>
        <v>1</v>
      </c>
      <c r="Q694" s="95">
        <v>78</v>
      </c>
      <c r="R694" s="96">
        <f t="shared" si="102"/>
        <v>1</v>
      </c>
      <c r="S694" s="96">
        <f t="shared" si="103"/>
        <v>0</v>
      </c>
      <c r="AN694" s="3"/>
      <c r="AO694" s="3"/>
    </row>
    <row r="695" spans="1:41" ht="15.75" customHeight="1">
      <c r="A695" s="82">
        <v>1702</v>
      </c>
      <c r="B695" s="83"/>
      <c r="C695" s="83"/>
      <c r="D695" s="83"/>
      <c r="E695" s="83"/>
      <c r="F695" s="83"/>
      <c r="G695" s="83"/>
      <c r="H695" s="83"/>
      <c r="I695" s="83"/>
      <c r="J695" s="83"/>
      <c r="K695" s="83">
        <v>8</v>
      </c>
      <c r="L695" s="84">
        <v>4</v>
      </c>
      <c r="M695" s="91"/>
      <c r="N695" s="92"/>
      <c r="O695" s="99"/>
      <c r="P695" s="100"/>
      <c r="Q695" s="101">
        <v>14</v>
      </c>
      <c r="R695" s="102"/>
      <c r="S695" s="100"/>
      <c r="AN695" s="3"/>
      <c r="AO695" s="3"/>
    </row>
    <row r="696" spans="1:41" ht="15.75" customHeight="1">
      <c r="A696" s="82">
        <v>1801</v>
      </c>
      <c r="B696" s="83"/>
      <c r="C696" s="83"/>
      <c r="D696" s="83"/>
      <c r="E696" s="83"/>
      <c r="F696" s="83"/>
      <c r="G696" s="83"/>
      <c r="H696" s="83"/>
      <c r="I696" s="83"/>
      <c r="J696" s="83"/>
      <c r="K696" s="83">
        <v>7</v>
      </c>
      <c r="L696" s="84">
        <v>3</v>
      </c>
      <c r="M696" s="91"/>
      <c r="N696" s="92"/>
      <c r="O696" s="99"/>
      <c r="P696" s="103"/>
      <c r="Q696" s="101">
        <v>8</v>
      </c>
      <c r="R696" s="104"/>
      <c r="S696" s="103"/>
      <c r="AN696" s="3"/>
      <c r="AO696" s="3"/>
    </row>
    <row r="697" spans="1:41" ht="15.75" customHeight="1">
      <c r="A697" s="82">
        <v>1802</v>
      </c>
      <c r="B697" s="83"/>
      <c r="C697" s="83"/>
      <c r="D697" s="83"/>
      <c r="E697" s="83"/>
      <c r="F697" s="83"/>
      <c r="G697" s="83"/>
      <c r="H697" s="83"/>
      <c r="I697" s="83"/>
      <c r="J697" s="83"/>
      <c r="K697" s="83">
        <v>2</v>
      </c>
      <c r="L697" s="84"/>
      <c r="M697" s="91"/>
      <c r="N697" s="92"/>
      <c r="O697" s="99"/>
      <c r="P697" s="103"/>
      <c r="Q697" s="101">
        <v>4</v>
      </c>
      <c r="R697" s="104"/>
      <c r="S697" s="103"/>
      <c r="AN697" s="3"/>
      <c r="AO697" s="3"/>
    </row>
    <row r="698" spans="1:41" ht="15.75" customHeight="1">
      <c r="A698" s="82">
        <v>1901</v>
      </c>
      <c r="B698" s="83"/>
      <c r="C698" s="83"/>
      <c r="D698" s="83"/>
      <c r="E698" s="83"/>
      <c r="F698" s="83"/>
      <c r="G698" s="83"/>
      <c r="H698" s="83"/>
      <c r="I698" s="83"/>
      <c r="J698" s="83"/>
      <c r="K698" s="83">
        <v>1</v>
      </c>
      <c r="L698" s="84">
        <v>1</v>
      </c>
      <c r="M698" s="91"/>
      <c r="N698" s="92"/>
      <c r="O698" s="99"/>
      <c r="P698" s="105"/>
      <c r="Q698" s="124">
        <v>3</v>
      </c>
      <c r="R698" s="106"/>
      <c r="S698" s="107"/>
      <c r="AN698" s="3"/>
      <c r="AO698" s="3"/>
    </row>
    <row r="699" spans="1:41" ht="15.75" customHeight="1">
      <c r="A699" s="82">
        <v>1902</v>
      </c>
      <c r="B699" s="83"/>
      <c r="C699" s="83"/>
      <c r="D699" s="83"/>
      <c r="E699" s="83"/>
      <c r="F699" s="83"/>
      <c r="G699" s="83"/>
      <c r="H699" s="83"/>
      <c r="I699" s="83"/>
      <c r="J699" s="83"/>
      <c r="K699" s="83">
        <v>1</v>
      </c>
      <c r="L699" s="84"/>
      <c r="M699" s="91"/>
      <c r="N699" s="92"/>
      <c r="O699" s="99"/>
      <c r="P699" s="108" t="s">
        <v>80</v>
      </c>
      <c r="Q699" s="109">
        <v>69</v>
      </c>
      <c r="R699" s="110">
        <f>L702</f>
        <v>69</v>
      </c>
      <c r="S699" s="111" t="s">
        <v>10</v>
      </c>
      <c r="AN699" s="3"/>
      <c r="AO699" s="3"/>
    </row>
    <row r="700" spans="1:41" ht="15.75" customHeight="1">
      <c r="A700" s="82">
        <v>2001</v>
      </c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4"/>
      <c r="M700" s="91"/>
      <c r="N700" s="92"/>
      <c r="O700" s="99"/>
      <c r="P700" s="112" t="s">
        <v>81</v>
      </c>
      <c r="Q700" s="113">
        <f>IF(Q699/B685=0,"",Q699/B685)</f>
        <v>0.78409090909090906</v>
      </c>
      <c r="R700" s="114">
        <f>IF(Q699/R699=0,"",Q699/R699)</f>
        <v>1</v>
      </c>
      <c r="S700" s="115" t="s">
        <v>82</v>
      </c>
      <c r="AN700" s="3"/>
      <c r="AO700" s="3"/>
    </row>
    <row r="701" spans="1:41" ht="15.75" customHeight="1">
      <c r="A701" s="82">
        <v>2002</v>
      </c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4"/>
      <c r="M701" s="116"/>
      <c r="N701" s="117"/>
      <c r="O701" s="118"/>
      <c r="P701" s="119"/>
      <c r="Q701" s="120"/>
      <c r="R701" s="120"/>
      <c r="S701" s="121"/>
      <c r="AN701" s="3"/>
      <c r="AO701" s="3"/>
    </row>
    <row r="702" spans="1:41" ht="18" customHeight="1">
      <c r="A702" s="34"/>
      <c r="B702" s="26"/>
      <c r="C702" s="26"/>
      <c r="D702" s="26"/>
      <c r="E702" s="26"/>
      <c r="F702" s="231" t="s">
        <v>108</v>
      </c>
      <c r="G702" s="232"/>
      <c r="H702" s="232"/>
      <c r="I702" s="232"/>
      <c r="J702" s="232"/>
      <c r="K702" s="233"/>
      <c r="L702" s="122">
        <f>SUM(L694:L698)</f>
        <v>69</v>
      </c>
      <c r="M702" s="123">
        <f>IF(L694=0,"",L694/B685)</f>
        <v>0.69318181818181823</v>
      </c>
      <c r="N702" s="123">
        <f>IF(L702=0,"",L702/B685)</f>
        <v>0.78409090909090906</v>
      </c>
      <c r="O702" s="123">
        <f>IF(L694=0,"",N702-M702)</f>
        <v>9.0909090909090828E-2</v>
      </c>
      <c r="P702" s="5"/>
      <c r="Q702" s="26"/>
      <c r="R702" s="25"/>
      <c r="S702" s="5"/>
      <c r="AN702" s="3"/>
      <c r="AO702" s="3"/>
    </row>
    <row r="703" spans="1:41" ht="12.75" customHeight="1">
      <c r="M703" s="5"/>
      <c r="N703" s="5"/>
      <c r="P703" s="5"/>
      <c r="Q703" s="6"/>
      <c r="R703" s="6"/>
      <c r="S703" s="5"/>
      <c r="AN703" s="3"/>
      <c r="AO703" s="3"/>
    </row>
    <row r="704" spans="1:41" ht="12.75" customHeight="1">
      <c r="M704" s="5"/>
      <c r="N704" s="5"/>
      <c r="P704" s="5"/>
      <c r="Q704" s="6"/>
      <c r="R704" s="6"/>
      <c r="S704" s="5"/>
      <c r="AN704" s="3"/>
      <c r="AO704" s="3"/>
    </row>
    <row r="705" spans="1:41" ht="26.25" customHeight="1">
      <c r="B705" s="78" t="s">
        <v>96</v>
      </c>
      <c r="C705" s="78"/>
      <c r="D705" s="78"/>
      <c r="E705" s="78"/>
      <c r="F705" s="78"/>
      <c r="G705" s="78"/>
      <c r="H705" s="78"/>
      <c r="I705" s="78"/>
      <c r="K705" s="79"/>
      <c r="L705" s="79" t="s">
        <v>83</v>
      </c>
      <c r="M705" s="5"/>
      <c r="N705" s="5"/>
      <c r="O705" s="26"/>
      <c r="P705" s="5"/>
      <c r="Q705" s="26"/>
      <c r="R705" s="26"/>
      <c r="S705" s="26"/>
      <c r="AN705" s="3"/>
      <c r="AO705" s="3"/>
    </row>
    <row r="706" spans="1:41" ht="20.25" customHeight="1">
      <c r="A706" s="234" t="s">
        <v>9</v>
      </c>
      <c r="B706" s="235" t="s">
        <v>97</v>
      </c>
      <c r="C706" s="232"/>
      <c r="D706" s="232"/>
      <c r="E706" s="232"/>
      <c r="F706" s="232"/>
      <c r="G706" s="232"/>
      <c r="H706" s="232"/>
      <c r="I706" s="232"/>
      <c r="J706" s="232"/>
      <c r="K706" s="233"/>
      <c r="L706" s="236" t="s">
        <v>10</v>
      </c>
      <c r="M706" s="229" t="s">
        <v>2</v>
      </c>
      <c r="N706" s="229" t="s">
        <v>3</v>
      </c>
      <c r="O706" s="237" t="s">
        <v>4</v>
      </c>
      <c r="P706" s="229" t="s">
        <v>5</v>
      </c>
      <c r="Q706" s="238" t="s">
        <v>6</v>
      </c>
      <c r="R706" s="238" t="s">
        <v>7</v>
      </c>
      <c r="S706" s="229" t="s">
        <v>8</v>
      </c>
      <c r="AN706" s="3"/>
      <c r="AO706" s="3"/>
    </row>
    <row r="707" spans="1:41" ht="15.75" customHeight="1">
      <c r="A707" s="230"/>
      <c r="B707" s="82" t="s">
        <v>98</v>
      </c>
      <c r="C707" s="82" t="s">
        <v>99</v>
      </c>
      <c r="D707" s="82" t="s">
        <v>100</v>
      </c>
      <c r="E707" s="82" t="s">
        <v>101</v>
      </c>
      <c r="F707" s="82" t="s">
        <v>102</v>
      </c>
      <c r="G707" s="82" t="s">
        <v>103</v>
      </c>
      <c r="H707" s="82" t="s">
        <v>104</v>
      </c>
      <c r="I707" s="82" t="s">
        <v>105</v>
      </c>
      <c r="J707" s="82" t="s">
        <v>106</v>
      </c>
      <c r="K707" s="82" t="s">
        <v>109</v>
      </c>
      <c r="L707" s="230"/>
      <c r="M707" s="230"/>
      <c r="N707" s="230"/>
      <c r="O707" s="230"/>
      <c r="P707" s="230"/>
      <c r="Q707" s="230"/>
      <c r="R707" s="230"/>
      <c r="S707" s="230"/>
      <c r="AN707" s="3"/>
      <c r="AO707" s="3"/>
    </row>
    <row r="708" spans="1:41" ht="15.75" customHeight="1">
      <c r="A708" s="82" t="s">
        <v>83</v>
      </c>
      <c r="B708" s="83">
        <v>91</v>
      </c>
      <c r="C708" s="83"/>
      <c r="D708" s="83"/>
      <c r="E708" s="83"/>
      <c r="F708" s="83"/>
      <c r="G708" s="83"/>
      <c r="H708" s="83"/>
      <c r="I708" s="83"/>
      <c r="J708" s="83"/>
      <c r="K708" s="83"/>
      <c r="L708" s="84"/>
      <c r="M708" s="85"/>
      <c r="N708" s="86"/>
      <c r="O708" s="87"/>
      <c r="P708" s="88"/>
      <c r="Q708" s="89">
        <f>B708</f>
        <v>91</v>
      </c>
      <c r="R708" s="90"/>
      <c r="S708" s="88"/>
      <c r="AN708" s="3"/>
      <c r="AO708" s="3"/>
    </row>
    <row r="709" spans="1:41" ht="15.75" customHeight="1">
      <c r="A709" s="82">
        <v>1302</v>
      </c>
      <c r="B709" s="83"/>
      <c r="C709" s="83">
        <v>83</v>
      </c>
      <c r="D709" s="83"/>
      <c r="E709" s="83"/>
      <c r="F709" s="83"/>
      <c r="G709" s="83"/>
      <c r="H709" s="83"/>
      <c r="I709" s="83"/>
      <c r="J709" s="83"/>
      <c r="K709" s="83"/>
      <c r="L709" s="84"/>
      <c r="M709" s="91"/>
      <c r="N709" s="92"/>
      <c r="O709" s="93"/>
      <c r="P709" s="94">
        <f>IF(C709=0,"",C709/B708)</f>
        <v>0.91208791208791207</v>
      </c>
      <c r="Q709" s="95">
        <v>83</v>
      </c>
      <c r="R709" s="96">
        <f t="shared" ref="R709:R717" si="104">IF(Q709=0,"",Q709/Q708)</f>
        <v>0.91208791208791207</v>
      </c>
      <c r="S709" s="96">
        <f t="shared" ref="S709:S717" si="105">IF(Q709=0,"",100%-R709)</f>
        <v>8.7912087912087933E-2</v>
      </c>
      <c r="AN709" s="3"/>
      <c r="AO709" s="3"/>
    </row>
    <row r="710" spans="1:41" ht="15.75" customHeight="1">
      <c r="A710" s="82">
        <v>1401</v>
      </c>
      <c r="B710" s="83"/>
      <c r="C710" s="83"/>
      <c r="D710" s="83">
        <v>83</v>
      </c>
      <c r="E710" s="83"/>
      <c r="F710" s="83"/>
      <c r="G710" s="83"/>
      <c r="H710" s="83"/>
      <c r="I710" s="83"/>
      <c r="J710" s="83"/>
      <c r="K710" s="83"/>
      <c r="L710" s="84"/>
      <c r="M710" s="91"/>
      <c r="N710" s="92"/>
      <c r="O710" s="93"/>
      <c r="P710" s="94">
        <f>IF(D710=0,"",D710/C709)</f>
        <v>1</v>
      </c>
      <c r="Q710" s="95">
        <v>83</v>
      </c>
      <c r="R710" s="96">
        <f t="shared" si="104"/>
        <v>1</v>
      </c>
      <c r="S710" s="96">
        <f t="shared" si="105"/>
        <v>0</v>
      </c>
      <c r="T710" s="97">
        <f>Q710/Q708</f>
        <v>0.91208791208791207</v>
      </c>
      <c r="AN710" s="3"/>
      <c r="AO710" s="3"/>
    </row>
    <row r="711" spans="1:41" ht="15.75" customHeight="1">
      <c r="A711" s="82">
        <v>1402</v>
      </c>
      <c r="B711" s="83"/>
      <c r="C711" s="83"/>
      <c r="D711" s="83"/>
      <c r="E711" s="83">
        <v>81</v>
      </c>
      <c r="F711" s="83"/>
      <c r="G711" s="83"/>
      <c r="H711" s="83"/>
      <c r="I711" s="83"/>
      <c r="J711" s="83"/>
      <c r="K711" s="83"/>
      <c r="L711" s="84"/>
      <c r="M711" s="91"/>
      <c r="N711" s="92"/>
      <c r="O711" s="93"/>
      <c r="P711" s="94">
        <f>IF(E711=0,"",E711/D710)</f>
        <v>0.97590361445783136</v>
      </c>
      <c r="Q711" s="95">
        <v>83</v>
      </c>
      <c r="R711" s="96">
        <f t="shared" si="104"/>
        <v>1</v>
      </c>
      <c r="S711" s="96">
        <f t="shared" si="105"/>
        <v>0</v>
      </c>
      <c r="AN711" s="3"/>
      <c r="AO711" s="3"/>
    </row>
    <row r="712" spans="1:41" ht="15.75" customHeight="1">
      <c r="A712" s="82">
        <v>1501</v>
      </c>
      <c r="B712" s="83"/>
      <c r="C712" s="83"/>
      <c r="D712" s="83"/>
      <c r="E712" s="83"/>
      <c r="F712" s="83">
        <v>80</v>
      </c>
      <c r="G712" s="83"/>
      <c r="H712" s="83"/>
      <c r="I712" s="83"/>
      <c r="J712" s="83"/>
      <c r="K712" s="83"/>
      <c r="L712" s="84"/>
      <c r="M712" s="91"/>
      <c r="N712" s="92"/>
      <c r="O712" s="93"/>
      <c r="P712" s="94">
        <f>IF(F712=0,"",F712/E711)</f>
        <v>0.98765432098765427</v>
      </c>
      <c r="Q712" s="95">
        <v>82</v>
      </c>
      <c r="R712" s="96">
        <f t="shared" si="104"/>
        <v>0.98795180722891562</v>
      </c>
      <c r="S712" s="96">
        <f t="shared" si="105"/>
        <v>1.2048192771084376E-2</v>
      </c>
      <c r="AN712" s="3"/>
      <c r="AO712" s="3"/>
    </row>
    <row r="713" spans="1:41" ht="15.75" customHeight="1">
      <c r="A713" s="82">
        <v>1502</v>
      </c>
      <c r="B713" s="83"/>
      <c r="C713" s="83"/>
      <c r="D713" s="83"/>
      <c r="E713" s="83"/>
      <c r="F713" s="83"/>
      <c r="G713" s="83">
        <v>79</v>
      </c>
      <c r="H713" s="83"/>
      <c r="I713" s="83"/>
      <c r="J713" s="83"/>
      <c r="K713" s="83"/>
      <c r="L713" s="84"/>
      <c r="M713" s="91"/>
      <c r="N713" s="92"/>
      <c r="O713" s="93"/>
      <c r="P713" s="94">
        <f>IF(G713=0,"",G713/F712)</f>
        <v>0.98750000000000004</v>
      </c>
      <c r="Q713" s="95">
        <v>79</v>
      </c>
      <c r="R713" s="96">
        <f t="shared" si="104"/>
        <v>0.96341463414634143</v>
      </c>
      <c r="S713" s="96">
        <f t="shared" si="105"/>
        <v>3.6585365853658569E-2</v>
      </c>
      <c r="AN713" s="3"/>
      <c r="AO713" s="3"/>
    </row>
    <row r="714" spans="1:41" ht="15.75" customHeight="1">
      <c r="A714" s="82">
        <v>1601</v>
      </c>
      <c r="B714" s="83"/>
      <c r="C714" s="83"/>
      <c r="D714" s="83"/>
      <c r="E714" s="83"/>
      <c r="F714" s="83"/>
      <c r="G714" s="83"/>
      <c r="H714" s="83">
        <v>79</v>
      </c>
      <c r="I714" s="83"/>
      <c r="J714" s="83"/>
      <c r="K714" s="83"/>
      <c r="L714" s="84"/>
      <c r="M714" s="91"/>
      <c r="N714" s="92"/>
      <c r="O714" s="93"/>
      <c r="P714" s="94">
        <f>IF(H714=0,"",H714/G713)</f>
        <v>1</v>
      </c>
      <c r="Q714" s="95">
        <v>79</v>
      </c>
      <c r="R714" s="96">
        <f t="shared" si="104"/>
        <v>1</v>
      </c>
      <c r="S714" s="96">
        <f t="shared" si="105"/>
        <v>0</v>
      </c>
      <c r="AN714" s="3"/>
      <c r="AO714" s="3"/>
    </row>
    <row r="715" spans="1:41" ht="15.75" customHeight="1">
      <c r="A715" s="82">
        <v>1602</v>
      </c>
      <c r="B715" s="83"/>
      <c r="C715" s="83"/>
      <c r="D715" s="83"/>
      <c r="E715" s="83"/>
      <c r="F715" s="83"/>
      <c r="G715" s="83"/>
      <c r="H715" s="83"/>
      <c r="I715" s="83">
        <v>79</v>
      </c>
      <c r="J715" s="83"/>
      <c r="K715" s="83"/>
      <c r="L715" s="84"/>
      <c r="M715" s="91"/>
      <c r="N715" s="92"/>
      <c r="O715" s="93"/>
      <c r="P715" s="94">
        <f>IF(I715=0,"",I715/H714)</f>
        <v>1</v>
      </c>
      <c r="Q715" s="95">
        <v>79</v>
      </c>
      <c r="R715" s="96">
        <f t="shared" si="104"/>
        <v>1</v>
      </c>
      <c r="S715" s="96">
        <f t="shared" si="105"/>
        <v>0</v>
      </c>
      <c r="AN715" s="3"/>
      <c r="AO715" s="3"/>
    </row>
    <row r="716" spans="1:41" ht="15.75" customHeight="1">
      <c r="A716" s="82">
        <v>1701</v>
      </c>
      <c r="B716" s="83"/>
      <c r="C716" s="83"/>
      <c r="D716" s="83"/>
      <c r="E716" s="83"/>
      <c r="F716" s="83"/>
      <c r="G716" s="83"/>
      <c r="H716" s="83"/>
      <c r="I716" s="83"/>
      <c r="J716" s="83">
        <v>68</v>
      </c>
      <c r="K716" s="83"/>
      <c r="L716" s="84">
        <v>1</v>
      </c>
      <c r="M716" s="91"/>
      <c r="N716" s="92"/>
      <c r="O716" s="93"/>
      <c r="P716" s="94">
        <f>IF(J716=0,"",J716/I715)</f>
        <v>0.86075949367088611</v>
      </c>
      <c r="Q716" s="95">
        <v>68</v>
      </c>
      <c r="R716" s="96">
        <f t="shared" si="104"/>
        <v>0.86075949367088611</v>
      </c>
      <c r="S716" s="96">
        <f t="shared" si="105"/>
        <v>0.13924050632911389</v>
      </c>
      <c r="AN716" s="3"/>
      <c r="AO716" s="3"/>
    </row>
    <row r="717" spans="1:41" ht="15.75" customHeight="1">
      <c r="A717" s="125">
        <v>1702</v>
      </c>
      <c r="B717" s="83"/>
      <c r="C717" s="83"/>
      <c r="D717" s="83"/>
      <c r="E717" s="83"/>
      <c r="F717" s="83"/>
      <c r="G717" s="83"/>
      <c r="H717" s="83"/>
      <c r="I717" s="83"/>
      <c r="J717" s="83"/>
      <c r="K717" s="83">
        <v>60</v>
      </c>
      <c r="L717" s="84">
        <v>58</v>
      </c>
      <c r="M717" s="91"/>
      <c r="N717" s="92"/>
      <c r="O717" s="93"/>
      <c r="P717" s="94">
        <f>IF(K717=0,"",K717/J716)</f>
        <v>0.88235294117647056</v>
      </c>
      <c r="Q717" s="95">
        <v>68</v>
      </c>
      <c r="R717" s="96">
        <f t="shared" si="104"/>
        <v>1</v>
      </c>
      <c r="S717" s="96">
        <f t="shared" si="105"/>
        <v>0</v>
      </c>
      <c r="AN717" s="3"/>
      <c r="AO717" s="3"/>
    </row>
    <row r="718" spans="1:41" ht="15.75" customHeight="1">
      <c r="A718" s="82">
        <v>1801</v>
      </c>
      <c r="B718" s="83"/>
      <c r="C718" s="83"/>
      <c r="D718" s="83"/>
      <c r="E718" s="83"/>
      <c r="F718" s="83"/>
      <c r="G718" s="83"/>
      <c r="H718" s="83"/>
      <c r="I718" s="83"/>
      <c r="J718" s="83"/>
      <c r="K718" s="83">
        <v>8</v>
      </c>
      <c r="L718" s="84">
        <v>3</v>
      </c>
      <c r="M718" s="91"/>
      <c r="N718" s="92"/>
      <c r="O718" s="99"/>
      <c r="P718" s="100"/>
      <c r="Q718" s="101">
        <v>13</v>
      </c>
      <c r="R718" s="102"/>
      <c r="S718" s="100"/>
      <c r="AN718" s="3"/>
      <c r="AO718" s="3"/>
    </row>
    <row r="719" spans="1:41" ht="15.75" customHeight="1">
      <c r="A719" s="82">
        <v>1802</v>
      </c>
      <c r="B719" s="83"/>
      <c r="C719" s="83"/>
      <c r="D719" s="83"/>
      <c r="E719" s="83"/>
      <c r="F719" s="83"/>
      <c r="G719" s="83"/>
      <c r="H719" s="83"/>
      <c r="I719" s="83"/>
      <c r="J719" s="83"/>
      <c r="K719" s="83">
        <v>3</v>
      </c>
      <c r="L719" s="84">
        <v>2</v>
      </c>
      <c r="M719" s="91"/>
      <c r="N719" s="92"/>
      <c r="O719" s="99"/>
      <c r="P719" s="103"/>
      <c r="Q719" s="101">
        <v>9</v>
      </c>
      <c r="R719" s="104"/>
      <c r="S719" s="103"/>
      <c r="AN719" s="3"/>
      <c r="AO719" s="3"/>
    </row>
    <row r="720" spans="1:41" ht="15.75" customHeight="1">
      <c r="A720" s="82">
        <v>1901</v>
      </c>
      <c r="B720" s="83"/>
      <c r="C720" s="83"/>
      <c r="D720" s="83"/>
      <c r="E720" s="83"/>
      <c r="F720" s="83"/>
      <c r="G720" s="83"/>
      <c r="H720" s="83"/>
      <c r="I720" s="83"/>
      <c r="J720" s="83"/>
      <c r="K720" s="83">
        <v>2</v>
      </c>
      <c r="L720" s="84">
        <v>3</v>
      </c>
      <c r="M720" s="91"/>
      <c r="N720" s="92"/>
      <c r="O720" s="99"/>
      <c r="P720" s="103"/>
      <c r="Q720" s="101">
        <v>3</v>
      </c>
      <c r="R720" s="104"/>
      <c r="S720" s="103"/>
      <c r="AN720" s="3"/>
      <c r="AO720" s="3"/>
    </row>
    <row r="721" spans="1:41" ht="15.75" customHeight="1">
      <c r="A721" s="82">
        <v>1902</v>
      </c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4"/>
      <c r="M721" s="91"/>
      <c r="N721" s="92"/>
      <c r="O721" s="99"/>
      <c r="P721" s="105"/>
      <c r="Q721" s="124"/>
      <c r="R721" s="106"/>
      <c r="S721" s="107"/>
      <c r="AN721" s="3"/>
      <c r="AO721" s="3"/>
    </row>
    <row r="722" spans="1:41" ht="15.75" customHeight="1">
      <c r="A722" s="82">
        <v>2001</v>
      </c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4"/>
      <c r="M722" s="91"/>
      <c r="N722" s="92"/>
      <c r="O722" s="99"/>
      <c r="P722" s="108" t="s">
        <v>80</v>
      </c>
      <c r="Q722" s="109">
        <v>66</v>
      </c>
      <c r="R722" s="110">
        <f>L725</f>
        <v>67</v>
      </c>
      <c r="S722" s="111" t="s">
        <v>10</v>
      </c>
      <c r="AN722" s="3"/>
      <c r="AO722" s="3"/>
    </row>
    <row r="723" spans="1:41" ht="15.75" customHeight="1">
      <c r="A723" s="82">
        <v>2002</v>
      </c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4"/>
      <c r="M723" s="91"/>
      <c r="N723" s="92"/>
      <c r="O723" s="99"/>
      <c r="P723" s="112" t="s">
        <v>81</v>
      </c>
      <c r="Q723" s="113">
        <f>IF(Q722/B708=0,"",Q722/B708)</f>
        <v>0.72527472527472525</v>
      </c>
      <c r="R723" s="114">
        <f>IF(Q722/R722=0,"",Q722/R722)</f>
        <v>0.9850746268656716</v>
      </c>
      <c r="S723" s="115" t="s">
        <v>82</v>
      </c>
      <c r="AN723" s="3"/>
      <c r="AO723" s="3"/>
    </row>
    <row r="724" spans="1:41" ht="15.75" customHeight="1">
      <c r="A724" s="82">
        <v>2101</v>
      </c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4"/>
      <c r="M724" s="116"/>
      <c r="N724" s="117"/>
      <c r="O724" s="118"/>
      <c r="P724" s="119"/>
      <c r="Q724" s="120"/>
      <c r="R724" s="120"/>
      <c r="S724" s="121"/>
      <c r="AN724" s="3"/>
      <c r="AO724" s="3"/>
    </row>
    <row r="725" spans="1:41" ht="18" customHeight="1">
      <c r="A725" s="34"/>
      <c r="B725" s="26"/>
      <c r="C725" s="26"/>
      <c r="D725" s="26"/>
      <c r="E725" s="26"/>
      <c r="F725" s="231" t="s">
        <v>108</v>
      </c>
      <c r="G725" s="232"/>
      <c r="H725" s="232"/>
      <c r="I725" s="232"/>
      <c r="J725" s="232"/>
      <c r="K725" s="233"/>
      <c r="L725" s="122">
        <f>SUM(L713:L721)</f>
        <v>67</v>
      </c>
      <c r="M725" s="123">
        <f>IF(L717=0,"",L717/B708)</f>
        <v>0.63736263736263732</v>
      </c>
      <c r="N725" s="123">
        <f>IF(L725=0,"",L725/B708)</f>
        <v>0.73626373626373631</v>
      </c>
      <c r="O725" s="123">
        <f>IF(L717=0,"",N725-M725)</f>
        <v>9.8901098901098994E-2</v>
      </c>
      <c r="P725" s="5"/>
      <c r="Q725" s="26"/>
      <c r="R725" s="25"/>
      <c r="S725" s="5"/>
      <c r="AN725" s="3"/>
      <c r="AO725" s="3"/>
    </row>
    <row r="726" spans="1:41" ht="12.75" customHeight="1">
      <c r="M726" s="5"/>
      <c r="N726" s="5"/>
      <c r="P726" s="5"/>
      <c r="Q726" s="6"/>
      <c r="R726" s="6"/>
      <c r="S726" s="5"/>
      <c r="AN726" s="3"/>
      <c r="AO726" s="3"/>
    </row>
    <row r="727" spans="1:41" ht="12.75" customHeight="1">
      <c r="M727" s="5"/>
      <c r="N727" s="5"/>
      <c r="P727" s="5"/>
      <c r="Q727" s="6"/>
      <c r="R727" s="6"/>
      <c r="S727" s="5"/>
      <c r="AN727" s="3"/>
      <c r="AO727" s="3"/>
    </row>
    <row r="728" spans="1:41" ht="26.25" customHeight="1">
      <c r="A728" s="4"/>
      <c r="B728" s="78" t="s">
        <v>96</v>
      </c>
      <c r="C728" s="78"/>
      <c r="D728" s="78"/>
      <c r="E728" s="78"/>
      <c r="F728" s="78"/>
      <c r="G728" s="78"/>
      <c r="H728" s="78"/>
      <c r="I728" s="78"/>
      <c r="K728" s="79"/>
      <c r="L728" s="79" t="s">
        <v>84</v>
      </c>
      <c r="M728" s="5"/>
      <c r="N728" s="5"/>
      <c r="O728" s="26"/>
      <c r="P728" s="5"/>
      <c r="Q728" s="26"/>
      <c r="R728" s="26"/>
      <c r="S728" s="26"/>
      <c r="AN728" s="3"/>
      <c r="AO728" s="3"/>
    </row>
    <row r="729" spans="1:41" ht="20.25" customHeight="1">
      <c r="A729" s="234" t="s">
        <v>9</v>
      </c>
      <c r="B729" s="235" t="s">
        <v>97</v>
      </c>
      <c r="C729" s="232"/>
      <c r="D729" s="232"/>
      <c r="E729" s="232"/>
      <c r="F729" s="232"/>
      <c r="G729" s="232"/>
      <c r="H729" s="232"/>
      <c r="I729" s="232"/>
      <c r="J729" s="232"/>
      <c r="K729" s="233"/>
      <c r="L729" s="236" t="s">
        <v>10</v>
      </c>
      <c r="M729" s="229" t="s">
        <v>2</v>
      </c>
      <c r="N729" s="229" t="s">
        <v>3</v>
      </c>
      <c r="O729" s="237" t="s">
        <v>4</v>
      </c>
      <c r="P729" s="229" t="s">
        <v>5</v>
      </c>
      <c r="Q729" s="238" t="s">
        <v>6</v>
      </c>
      <c r="R729" s="238" t="s">
        <v>7</v>
      </c>
      <c r="S729" s="229" t="s">
        <v>8</v>
      </c>
      <c r="AN729" s="3"/>
      <c r="AO729" s="3"/>
    </row>
    <row r="730" spans="1:41" ht="15.75" customHeight="1">
      <c r="A730" s="230"/>
      <c r="B730" s="82" t="s">
        <v>98</v>
      </c>
      <c r="C730" s="82" t="s">
        <v>99</v>
      </c>
      <c r="D730" s="82" t="s">
        <v>100</v>
      </c>
      <c r="E730" s="82" t="s">
        <v>101</v>
      </c>
      <c r="F730" s="82" t="s">
        <v>102</v>
      </c>
      <c r="G730" s="82" t="s">
        <v>103</v>
      </c>
      <c r="H730" s="82" t="s">
        <v>104</v>
      </c>
      <c r="I730" s="82" t="s">
        <v>105</v>
      </c>
      <c r="J730" s="82" t="s">
        <v>106</v>
      </c>
      <c r="K730" s="82" t="s">
        <v>107</v>
      </c>
      <c r="L730" s="230"/>
      <c r="M730" s="230"/>
      <c r="N730" s="230"/>
      <c r="O730" s="230"/>
      <c r="P730" s="230"/>
      <c r="Q730" s="230"/>
      <c r="R730" s="230"/>
      <c r="S730" s="230"/>
      <c r="AN730" s="3"/>
      <c r="AO730" s="3"/>
    </row>
    <row r="731" spans="1:41" ht="15.75" customHeight="1">
      <c r="A731" s="82">
        <v>1302</v>
      </c>
      <c r="B731" s="83">
        <v>80</v>
      </c>
      <c r="C731" s="83"/>
      <c r="D731" s="83"/>
      <c r="E731" s="83"/>
      <c r="F731" s="83"/>
      <c r="G731" s="83"/>
      <c r="H731" s="83"/>
      <c r="I731" s="83"/>
      <c r="J731" s="83"/>
      <c r="K731" s="83"/>
      <c r="L731" s="84"/>
      <c r="M731" s="85"/>
      <c r="N731" s="86"/>
      <c r="O731" s="87"/>
      <c r="P731" s="88"/>
      <c r="Q731" s="89">
        <f>B731</f>
        <v>80</v>
      </c>
      <c r="R731" s="90"/>
      <c r="S731" s="88"/>
      <c r="AN731" s="3"/>
      <c r="AO731" s="3"/>
    </row>
    <row r="732" spans="1:41" ht="15.75" customHeight="1">
      <c r="A732" s="82">
        <v>1401</v>
      </c>
      <c r="B732" s="83"/>
      <c r="C732" s="83">
        <v>75</v>
      </c>
      <c r="D732" s="83"/>
      <c r="E732" s="83"/>
      <c r="F732" s="83"/>
      <c r="G732" s="83"/>
      <c r="H732" s="83"/>
      <c r="I732" s="83"/>
      <c r="J732" s="83"/>
      <c r="K732" s="83"/>
      <c r="L732" s="84"/>
      <c r="M732" s="91"/>
      <c r="N732" s="92"/>
      <c r="O732" s="93"/>
      <c r="P732" s="94">
        <f>IF(C732=0,"",C732/B731)</f>
        <v>0.9375</v>
      </c>
      <c r="Q732" s="95">
        <v>79</v>
      </c>
      <c r="R732" s="96">
        <f t="shared" ref="R732:R740" si="106">IF(Q732=0,"",Q732/Q731)</f>
        <v>0.98750000000000004</v>
      </c>
      <c r="S732" s="96">
        <f t="shared" ref="S732:S740" si="107">IF(Q732=0,"",100%-R732)</f>
        <v>1.2499999999999956E-2</v>
      </c>
      <c r="AN732" s="3"/>
      <c r="AO732" s="3"/>
    </row>
    <row r="733" spans="1:41" ht="15.75" customHeight="1">
      <c r="A733" s="82">
        <v>1402</v>
      </c>
      <c r="B733" s="83"/>
      <c r="C733" s="83"/>
      <c r="D733" s="83">
        <v>69</v>
      </c>
      <c r="E733" s="83"/>
      <c r="F733" s="83"/>
      <c r="G733" s="83"/>
      <c r="H733" s="83"/>
      <c r="I733" s="83"/>
      <c r="J733" s="83"/>
      <c r="K733" s="83"/>
      <c r="L733" s="84"/>
      <c r="M733" s="91"/>
      <c r="N733" s="92"/>
      <c r="O733" s="93"/>
      <c r="P733" s="94">
        <f>IF(D733=0,"",D733/C732)</f>
        <v>0.92</v>
      </c>
      <c r="Q733" s="95">
        <v>79</v>
      </c>
      <c r="R733" s="96">
        <f t="shared" si="106"/>
        <v>1</v>
      </c>
      <c r="S733" s="96">
        <f t="shared" si="107"/>
        <v>0</v>
      </c>
      <c r="T733" s="97">
        <f>Q733/Q731</f>
        <v>0.98750000000000004</v>
      </c>
      <c r="AN733" s="3"/>
      <c r="AO733" s="3"/>
    </row>
    <row r="734" spans="1:41" ht="15.75" customHeight="1">
      <c r="A734" s="82">
        <v>1501</v>
      </c>
      <c r="B734" s="83"/>
      <c r="C734" s="83"/>
      <c r="D734" s="83"/>
      <c r="E734" s="83">
        <v>68</v>
      </c>
      <c r="F734" s="83"/>
      <c r="G734" s="83"/>
      <c r="H734" s="83"/>
      <c r="I734" s="83"/>
      <c r="J734" s="83"/>
      <c r="K734" s="83"/>
      <c r="L734" s="84"/>
      <c r="M734" s="91"/>
      <c r="N734" s="92"/>
      <c r="O734" s="93"/>
      <c r="P734" s="94">
        <f>IF(E734=0,"",E734/D733)</f>
        <v>0.98550724637681164</v>
      </c>
      <c r="Q734" s="95">
        <v>79</v>
      </c>
      <c r="R734" s="96">
        <f t="shared" si="106"/>
        <v>1</v>
      </c>
      <c r="S734" s="96">
        <f t="shared" si="107"/>
        <v>0</v>
      </c>
      <c r="T734" s="98"/>
      <c r="AN734" s="3"/>
      <c r="AO734" s="3"/>
    </row>
    <row r="735" spans="1:41" ht="15.75" customHeight="1">
      <c r="A735" s="82">
        <v>1502</v>
      </c>
      <c r="B735" s="83"/>
      <c r="C735" s="83"/>
      <c r="D735" s="83"/>
      <c r="E735" s="83"/>
      <c r="F735" s="83">
        <v>67</v>
      </c>
      <c r="G735" s="83"/>
      <c r="H735" s="83"/>
      <c r="I735" s="83"/>
      <c r="J735" s="83"/>
      <c r="K735" s="83"/>
      <c r="L735" s="84"/>
      <c r="M735" s="91"/>
      <c r="N735" s="92"/>
      <c r="O735" s="93"/>
      <c r="P735" s="94">
        <f>IF(F735=0,"",F735/E734)</f>
        <v>0.98529411764705888</v>
      </c>
      <c r="Q735" s="95">
        <v>79</v>
      </c>
      <c r="R735" s="96">
        <f t="shared" si="106"/>
        <v>1</v>
      </c>
      <c r="S735" s="96">
        <f t="shared" si="107"/>
        <v>0</v>
      </c>
      <c r="T735" s="98"/>
      <c r="AN735" s="3"/>
      <c r="AO735" s="3"/>
    </row>
    <row r="736" spans="1:41" ht="15.75" customHeight="1">
      <c r="A736" s="82">
        <v>1601</v>
      </c>
      <c r="B736" s="83"/>
      <c r="C736" s="83"/>
      <c r="D736" s="83"/>
      <c r="E736" s="83"/>
      <c r="F736" s="83"/>
      <c r="G736" s="83">
        <v>67</v>
      </c>
      <c r="H736" s="83"/>
      <c r="I736" s="83"/>
      <c r="J736" s="83"/>
      <c r="K736" s="83"/>
      <c r="L736" s="84"/>
      <c r="M736" s="91"/>
      <c r="N736" s="92"/>
      <c r="O736" s="93"/>
      <c r="P736" s="94">
        <f>IF(G736=0,"",G736/F735)</f>
        <v>1</v>
      </c>
      <c r="Q736" s="95">
        <v>79</v>
      </c>
      <c r="R736" s="96">
        <f t="shared" si="106"/>
        <v>1</v>
      </c>
      <c r="S736" s="96">
        <f t="shared" si="107"/>
        <v>0</v>
      </c>
      <c r="T736" s="98"/>
      <c r="AN736" s="3"/>
      <c r="AO736" s="3"/>
    </row>
    <row r="737" spans="1:41" ht="15.75" customHeight="1">
      <c r="A737" s="82">
        <v>1602</v>
      </c>
      <c r="B737" s="83"/>
      <c r="C737" s="83"/>
      <c r="D737" s="83"/>
      <c r="E737" s="83"/>
      <c r="F737" s="83"/>
      <c r="G737" s="83"/>
      <c r="H737" s="83">
        <v>65</v>
      </c>
      <c r="I737" s="83"/>
      <c r="J737" s="83"/>
      <c r="K737" s="83"/>
      <c r="L737" s="84"/>
      <c r="M737" s="91"/>
      <c r="N737" s="92"/>
      <c r="O737" s="93"/>
      <c r="P737" s="94">
        <f>IF(H737=0,"",H737/G736)</f>
        <v>0.97014925373134331</v>
      </c>
      <c r="Q737" s="95">
        <v>79</v>
      </c>
      <c r="R737" s="96">
        <f t="shared" si="106"/>
        <v>1</v>
      </c>
      <c r="S737" s="96">
        <f t="shared" si="107"/>
        <v>0</v>
      </c>
      <c r="T737" s="98"/>
      <c r="AN737" s="3"/>
      <c r="AO737" s="3"/>
    </row>
    <row r="738" spans="1:41" ht="15.75" customHeight="1">
      <c r="A738" s="82">
        <v>1701</v>
      </c>
      <c r="B738" s="83"/>
      <c r="C738" s="83"/>
      <c r="D738" s="83"/>
      <c r="E738" s="83"/>
      <c r="F738" s="83"/>
      <c r="G738" s="83"/>
      <c r="H738" s="83"/>
      <c r="I738" s="83">
        <v>66</v>
      </c>
      <c r="J738" s="83"/>
      <c r="K738" s="83"/>
      <c r="L738" s="84"/>
      <c r="M738" s="91"/>
      <c r="N738" s="92"/>
      <c r="O738" s="93"/>
      <c r="P738" s="94">
        <f>IF(I738=0,"",I738/H737)</f>
        <v>1.0153846153846153</v>
      </c>
      <c r="Q738" s="95">
        <v>79</v>
      </c>
      <c r="R738" s="96">
        <f t="shared" si="106"/>
        <v>1</v>
      </c>
      <c r="S738" s="96">
        <f t="shared" si="107"/>
        <v>0</v>
      </c>
      <c r="T738" s="98"/>
      <c r="AN738" s="3"/>
      <c r="AO738" s="3"/>
    </row>
    <row r="739" spans="1:41" ht="15.75" customHeight="1">
      <c r="A739" s="82">
        <v>1702</v>
      </c>
      <c r="B739" s="83"/>
      <c r="C739" s="83"/>
      <c r="D739" s="83"/>
      <c r="E739" s="83"/>
      <c r="F739" s="83"/>
      <c r="G739" s="83"/>
      <c r="H739" s="83"/>
      <c r="I739" s="83"/>
      <c r="J739" s="83">
        <v>59</v>
      </c>
      <c r="K739" s="83"/>
      <c r="L739" s="84"/>
      <c r="M739" s="91"/>
      <c r="N739" s="92"/>
      <c r="O739" s="93"/>
      <c r="P739" s="94">
        <f>IF(J739=0,"",J739/I738)</f>
        <v>0.89393939393939392</v>
      </c>
      <c r="Q739" s="95">
        <v>69</v>
      </c>
      <c r="R739" s="96">
        <f t="shared" si="106"/>
        <v>0.87341772151898733</v>
      </c>
      <c r="S739" s="96">
        <f t="shared" si="107"/>
        <v>0.12658227848101267</v>
      </c>
      <c r="T739" s="98"/>
      <c r="AN739" s="3"/>
      <c r="AO739" s="3"/>
    </row>
    <row r="740" spans="1:41" ht="15.75" customHeight="1">
      <c r="A740" s="82">
        <v>1801</v>
      </c>
      <c r="B740" s="83"/>
      <c r="C740" s="83"/>
      <c r="D740" s="83"/>
      <c r="E740" s="83"/>
      <c r="F740" s="83"/>
      <c r="G740" s="83"/>
      <c r="H740" s="83"/>
      <c r="I740" s="83"/>
      <c r="J740" s="83"/>
      <c r="K740" s="83">
        <v>59</v>
      </c>
      <c r="L740" s="84">
        <v>57</v>
      </c>
      <c r="M740" s="91"/>
      <c r="N740" s="92"/>
      <c r="O740" s="93"/>
      <c r="P740" s="94">
        <f>IF(K740=0,"",K740/J739)</f>
        <v>1</v>
      </c>
      <c r="Q740" s="95">
        <v>69</v>
      </c>
      <c r="R740" s="96">
        <f t="shared" si="106"/>
        <v>1</v>
      </c>
      <c r="S740" s="96">
        <f t="shared" si="107"/>
        <v>0</v>
      </c>
      <c r="T740" s="98"/>
      <c r="AN740" s="3"/>
      <c r="AO740" s="3"/>
    </row>
    <row r="741" spans="1:41" ht="15.75" customHeight="1">
      <c r="A741" s="82">
        <v>1802</v>
      </c>
      <c r="B741" s="83"/>
      <c r="C741" s="83"/>
      <c r="D741" s="83"/>
      <c r="E741" s="83"/>
      <c r="F741" s="83"/>
      <c r="G741" s="83"/>
      <c r="H741" s="83"/>
      <c r="I741" s="83"/>
      <c r="J741" s="83"/>
      <c r="K741" s="83">
        <v>4</v>
      </c>
      <c r="L741" s="84">
        <v>3</v>
      </c>
      <c r="M741" s="91"/>
      <c r="N741" s="92"/>
      <c r="O741" s="99"/>
      <c r="P741" s="100"/>
      <c r="Q741" s="101">
        <v>10</v>
      </c>
      <c r="R741" s="102"/>
      <c r="S741" s="100"/>
      <c r="T741" s="98"/>
      <c r="AN741" s="3"/>
      <c r="AO741" s="3"/>
    </row>
    <row r="742" spans="1:41" ht="15.75" customHeight="1">
      <c r="A742" s="82">
        <v>1901</v>
      </c>
      <c r="B742" s="83"/>
      <c r="C742" s="83"/>
      <c r="D742" s="83"/>
      <c r="E742" s="83"/>
      <c r="F742" s="83"/>
      <c r="G742" s="83"/>
      <c r="H742" s="83"/>
      <c r="I742" s="83"/>
      <c r="J742" s="83"/>
      <c r="K742" s="83">
        <v>4</v>
      </c>
      <c r="L742" s="84">
        <v>4</v>
      </c>
      <c r="M742" s="91"/>
      <c r="N742" s="92"/>
      <c r="O742" s="99"/>
      <c r="P742" s="103"/>
      <c r="Q742" s="101">
        <v>10</v>
      </c>
      <c r="R742" s="104"/>
      <c r="S742" s="103"/>
      <c r="T742" s="98"/>
      <c r="AN742" s="3"/>
      <c r="AO742" s="3"/>
    </row>
    <row r="743" spans="1:41" ht="15.75" customHeight="1">
      <c r="A743" s="82">
        <v>1902</v>
      </c>
      <c r="B743" s="83"/>
      <c r="C743" s="83"/>
      <c r="D743" s="83"/>
      <c r="E743" s="83"/>
      <c r="F743" s="83"/>
      <c r="G743" s="83"/>
      <c r="H743" s="83"/>
      <c r="I743" s="83"/>
      <c r="J743" s="83"/>
      <c r="K743" s="83">
        <v>3</v>
      </c>
      <c r="L743" s="84">
        <v>1</v>
      </c>
      <c r="M743" s="91"/>
      <c r="N743" s="92"/>
      <c r="O743" s="99"/>
      <c r="P743" s="103"/>
      <c r="Q743" s="101">
        <v>8</v>
      </c>
      <c r="R743" s="104"/>
      <c r="S743" s="103"/>
      <c r="T743" s="98"/>
      <c r="AN743" s="3"/>
      <c r="AO743" s="3"/>
    </row>
    <row r="744" spans="1:41" ht="15.75" customHeight="1">
      <c r="A744" s="82">
        <v>2001</v>
      </c>
      <c r="B744" s="83"/>
      <c r="C744" s="83"/>
      <c r="D744" s="83"/>
      <c r="E744" s="83"/>
      <c r="F744" s="83"/>
      <c r="G744" s="83"/>
      <c r="H744" s="83"/>
      <c r="I744" s="83"/>
      <c r="J744" s="83"/>
      <c r="K744" s="83">
        <v>1</v>
      </c>
      <c r="L744" s="84">
        <v>1</v>
      </c>
      <c r="M744" s="91"/>
      <c r="N744" s="92"/>
      <c r="O744" s="99"/>
      <c r="P744" s="105"/>
      <c r="Q744" s="124">
        <v>1</v>
      </c>
      <c r="R744" s="106"/>
      <c r="S744" s="107"/>
      <c r="T744" s="98"/>
      <c r="AN744" s="3"/>
      <c r="AO744" s="3"/>
    </row>
    <row r="745" spans="1:41" ht="15.75" customHeight="1">
      <c r="A745" s="82">
        <v>2002</v>
      </c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4"/>
      <c r="M745" s="91"/>
      <c r="N745" s="92"/>
      <c r="O745" s="99"/>
      <c r="P745" s="108" t="s">
        <v>80</v>
      </c>
      <c r="Q745" s="109">
        <v>64</v>
      </c>
      <c r="R745" s="110">
        <f>L748</f>
        <v>66</v>
      </c>
      <c r="S745" s="111" t="s">
        <v>10</v>
      </c>
      <c r="T745" s="98"/>
      <c r="AN745" s="3"/>
      <c r="AO745" s="3"/>
    </row>
    <row r="746" spans="1:41" ht="15.75" customHeight="1">
      <c r="A746" s="82">
        <v>2101</v>
      </c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4"/>
      <c r="M746" s="91"/>
      <c r="N746" s="92"/>
      <c r="O746" s="99"/>
      <c r="P746" s="112" t="s">
        <v>81</v>
      </c>
      <c r="Q746" s="113">
        <f>IF(Q745/B731=0,"",Q745/B731)</f>
        <v>0.8</v>
      </c>
      <c r="R746" s="114">
        <f>IF(Q745/R745=0,"",Q745/R745)</f>
        <v>0.96969696969696972</v>
      </c>
      <c r="S746" s="115" t="s">
        <v>82</v>
      </c>
      <c r="T746" s="98"/>
      <c r="AN746" s="3"/>
      <c r="AO746" s="3"/>
    </row>
    <row r="747" spans="1:41" ht="15.75" customHeight="1">
      <c r="A747" s="82">
        <v>2102</v>
      </c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4"/>
      <c r="M747" s="116"/>
      <c r="N747" s="117"/>
      <c r="O747" s="118"/>
      <c r="P747" s="119"/>
      <c r="Q747" s="120"/>
      <c r="R747" s="120"/>
      <c r="S747" s="121"/>
      <c r="T747" s="98"/>
      <c r="AN747" s="3"/>
      <c r="AO747" s="3"/>
    </row>
    <row r="748" spans="1:41" ht="18" customHeight="1">
      <c r="A748" s="34"/>
      <c r="B748" s="26"/>
      <c r="C748" s="26"/>
      <c r="D748" s="26"/>
      <c r="E748" s="26"/>
      <c r="F748" s="231" t="s">
        <v>108</v>
      </c>
      <c r="G748" s="232"/>
      <c r="H748" s="232"/>
      <c r="I748" s="232"/>
      <c r="J748" s="232"/>
      <c r="K748" s="233"/>
      <c r="L748" s="122">
        <f>SUM(L731:L744)</f>
        <v>66</v>
      </c>
      <c r="M748" s="123">
        <f>IF(L740=0,"",L740/B731)</f>
        <v>0.71250000000000002</v>
      </c>
      <c r="N748" s="123">
        <f>IF(L748=0,"",L748/B731)</f>
        <v>0.82499999999999996</v>
      </c>
      <c r="O748" s="123">
        <f>IF(L740=0,"",N748-M748)</f>
        <v>0.11249999999999993</v>
      </c>
      <c r="P748" s="5"/>
      <c r="Q748" s="26"/>
      <c r="R748" s="25"/>
      <c r="S748" s="5"/>
      <c r="T748" s="98"/>
      <c r="AN748" s="3"/>
      <c r="AO748" s="3"/>
    </row>
    <row r="749" spans="1:41" ht="12.75" customHeight="1">
      <c r="M749" s="5"/>
      <c r="N749" s="5"/>
      <c r="P749" s="5"/>
      <c r="Q749" s="6"/>
      <c r="R749" s="6"/>
      <c r="S749" s="5"/>
      <c r="AN749" s="3"/>
      <c r="AO749" s="3"/>
    </row>
    <row r="750" spans="1:41" ht="12.75" customHeight="1">
      <c r="M750" s="5"/>
      <c r="N750" s="5"/>
      <c r="P750" s="5"/>
      <c r="Q750" s="6"/>
      <c r="R750" s="6"/>
      <c r="S750" s="5"/>
      <c r="AN750" s="3"/>
      <c r="AO750" s="3"/>
    </row>
    <row r="751" spans="1:41" ht="26.25" customHeight="1">
      <c r="A751" s="4"/>
      <c r="B751" s="78" t="s">
        <v>96</v>
      </c>
      <c r="C751" s="78"/>
      <c r="D751" s="78"/>
      <c r="E751" s="78"/>
      <c r="F751" s="78"/>
      <c r="G751" s="78"/>
      <c r="H751" s="78"/>
      <c r="I751" s="78"/>
      <c r="K751" s="79"/>
      <c r="L751" s="79" t="s">
        <v>87</v>
      </c>
      <c r="M751" s="5"/>
      <c r="N751" s="5"/>
      <c r="O751" s="26"/>
      <c r="P751" s="5"/>
      <c r="Q751" s="26"/>
      <c r="R751" s="26"/>
      <c r="S751" s="26"/>
      <c r="AN751" s="3"/>
      <c r="AO751" s="3"/>
    </row>
    <row r="752" spans="1:41" ht="20.25" customHeight="1">
      <c r="A752" s="234" t="s">
        <v>9</v>
      </c>
      <c r="B752" s="235" t="s">
        <v>97</v>
      </c>
      <c r="C752" s="232"/>
      <c r="D752" s="232"/>
      <c r="E752" s="232"/>
      <c r="F752" s="232"/>
      <c r="G752" s="232"/>
      <c r="H752" s="232"/>
      <c r="I752" s="232"/>
      <c r="J752" s="232"/>
      <c r="K752" s="233"/>
      <c r="L752" s="236" t="s">
        <v>10</v>
      </c>
      <c r="M752" s="229" t="s">
        <v>2</v>
      </c>
      <c r="N752" s="229" t="s">
        <v>3</v>
      </c>
      <c r="O752" s="237" t="s">
        <v>4</v>
      </c>
      <c r="P752" s="229" t="s">
        <v>5</v>
      </c>
      <c r="Q752" s="238" t="s">
        <v>6</v>
      </c>
      <c r="R752" s="238" t="s">
        <v>7</v>
      </c>
      <c r="S752" s="229" t="s">
        <v>8</v>
      </c>
      <c r="AN752" s="3"/>
      <c r="AO752" s="3"/>
    </row>
    <row r="753" spans="1:41" ht="15.75" customHeight="1">
      <c r="A753" s="230"/>
      <c r="B753" s="82" t="s">
        <v>98</v>
      </c>
      <c r="C753" s="82" t="s">
        <v>99</v>
      </c>
      <c r="D753" s="82" t="s">
        <v>100</v>
      </c>
      <c r="E753" s="82" t="s">
        <v>101</v>
      </c>
      <c r="F753" s="82" t="s">
        <v>102</v>
      </c>
      <c r="G753" s="82" t="s">
        <v>103</v>
      </c>
      <c r="H753" s="82" t="s">
        <v>104</v>
      </c>
      <c r="I753" s="82" t="s">
        <v>105</v>
      </c>
      <c r="J753" s="82" t="s">
        <v>106</v>
      </c>
      <c r="K753" s="82" t="s">
        <v>107</v>
      </c>
      <c r="L753" s="230"/>
      <c r="M753" s="230"/>
      <c r="N753" s="230"/>
      <c r="O753" s="230"/>
      <c r="P753" s="230"/>
      <c r="Q753" s="230"/>
      <c r="R753" s="230"/>
      <c r="S753" s="230"/>
      <c r="AN753" s="3"/>
      <c r="AO753" s="3"/>
    </row>
    <row r="754" spans="1:41" ht="15.75" customHeight="1">
      <c r="A754" s="82">
        <v>1401</v>
      </c>
      <c r="B754" s="83">
        <v>80</v>
      </c>
      <c r="C754" s="83"/>
      <c r="D754" s="83"/>
      <c r="E754" s="83"/>
      <c r="F754" s="83"/>
      <c r="G754" s="83"/>
      <c r="H754" s="83"/>
      <c r="I754" s="83"/>
      <c r="J754" s="83"/>
      <c r="K754" s="83"/>
      <c r="L754" s="84"/>
      <c r="M754" s="85"/>
      <c r="N754" s="86"/>
      <c r="O754" s="87"/>
      <c r="P754" s="88"/>
      <c r="Q754" s="89">
        <f>B754</f>
        <v>80</v>
      </c>
      <c r="R754" s="90"/>
      <c r="S754" s="88"/>
      <c r="AN754" s="3"/>
      <c r="AO754" s="3"/>
    </row>
    <row r="755" spans="1:41" ht="15.75" customHeight="1">
      <c r="A755" s="82">
        <v>1402</v>
      </c>
      <c r="B755" s="83"/>
      <c r="C755" s="83">
        <v>68</v>
      </c>
      <c r="D755" s="83"/>
      <c r="E755" s="83"/>
      <c r="F755" s="83"/>
      <c r="G755" s="83"/>
      <c r="H755" s="83"/>
      <c r="I755" s="83"/>
      <c r="J755" s="83"/>
      <c r="K755" s="83"/>
      <c r="L755" s="84"/>
      <c r="M755" s="91"/>
      <c r="N755" s="92"/>
      <c r="O755" s="93"/>
      <c r="P755" s="94">
        <f>IF(C755=0,"",C755/B754)</f>
        <v>0.85</v>
      </c>
      <c r="Q755" s="95">
        <v>71</v>
      </c>
      <c r="R755" s="96">
        <f t="shared" ref="R755:R762" si="108">IF(Q755=0,"",Q755/Q754)</f>
        <v>0.88749999999999996</v>
      </c>
      <c r="S755" s="96">
        <f t="shared" ref="S755:S762" si="109">IF(Q755=0,"",100%-R755)</f>
        <v>0.11250000000000004</v>
      </c>
      <c r="AN755" s="3"/>
      <c r="AO755" s="3"/>
    </row>
    <row r="756" spans="1:41" ht="15.75" customHeight="1">
      <c r="A756" s="82">
        <v>1501</v>
      </c>
      <c r="B756" s="83"/>
      <c r="C756" s="83"/>
      <c r="D756" s="83">
        <v>67</v>
      </c>
      <c r="E756" s="83"/>
      <c r="F756" s="83"/>
      <c r="G756" s="83"/>
      <c r="H756" s="83"/>
      <c r="I756" s="83"/>
      <c r="J756" s="83"/>
      <c r="K756" s="83"/>
      <c r="L756" s="84"/>
      <c r="M756" s="91"/>
      <c r="N756" s="92"/>
      <c r="O756" s="93"/>
      <c r="P756" s="94">
        <f>IF(D756=0,"",D756/C755)</f>
        <v>0.98529411764705888</v>
      </c>
      <c r="Q756" s="95">
        <v>71</v>
      </c>
      <c r="R756" s="96">
        <f t="shared" si="108"/>
        <v>1</v>
      </c>
      <c r="S756" s="96">
        <f t="shared" si="109"/>
        <v>0</v>
      </c>
      <c r="T756" s="97">
        <f>Q756/Q754</f>
        <v>0.88749999999999996</v>
      </c>
      <c r="AN756" s="3"/>
      <c r="AO756" s="3"/>
    </row>
    <row r="757" spans="1:41" ht="15.75" customHeight="1">
      <c r="A757" s="82">
        <v>1502</v>
      </c>
      <c r="B757" s="83"/>
      <c r="C757" s="83"/>
      <c r="D757" s="83"/>
      <c r="E757" s="83">
        <v>66</v>
      </c>
      <c r="F757" s="83"/>
      <c r="G757" s="83"/>
      <c r="H757" s="83"/>
      <c r="I757" s="83"/>
      <c r="J757" s="83"/>
      <c r="K757" s="83"/>
      <c r="L757" s="84"/>
      <c r="M757" s="91"/>
      <c r="N757" s="92"/>
      <c r="O757" s="93"/>
      <c r="P757" s="94">
        <f>IF(E757=0,"",E757/D756)</f>
        <v>0.9850746268656716</v>
      </c>
      <c r="Q757" s="95">
        <v>71</v>
      </c>
      <c r="R757" s="96">
        <f t="shared" si="108"/>
        <v>1</v>
      </c>
      <c r="S757" s="96">
        <f t="shared" si="109"/>
        <v>0</v>
      </c>
      <c r="T757" s="98"/>
      <c r="AN757" s="3"/>
      <c r="AO757" s="3"/>
    </row>
    <row r="758" spans="1:41" ht="15.75" customHeight="1">
      <c r="A758" s="82">
        <v>1601</v>
      </c>
      <c r="B758" s="83"/>
      <c r="C758" s="83"/>
      <c r="D758" s="83"/>
      <c r="E758" s="83"/>
      <c r="F758" s="83">
        <v>66</v>
      </c>
      <c r="G758" s="83"/>
      <c r="H758" s="83"/>
      <c r="I758" s="83"/>
      <c r="J758" s="83"/>
      <c r="K758" s="83"/>
      <c r="L758" s="84"/>
      <c r="M758" s="91"/>
      <c r="N758" s="92"/>
      <c r="O758" s="93"/>
      <c r="P758" s="94">
        <f>IF(F758=0,"",F758/E757)</f>
        <v>1</v>
      </c>
      <c r="Q758" s="95">
        <v>71</v>
      </c>
      <c r="R758" s="96">
        <f t="shared" si="108"/>
        <v>1</v>
      </c>
      <c r="S758" s="96">
        <f t="shared" si="109"/>
        <v>0</v>
      </c>
      <c r="T758" s="98"/>
      <c r="AN758" s="3"/>
      <c r="AO758" s="3"/>
    </row>
    <row r="759" spans="1:41" ht="15.75" customHeight="1">
      <c r="A759" s="82">
        <v>1602</v>
      </c>
      <c r="B759" s="83"/>
      <c r="C759" s="83"/>
      <c r="D759" s="83"/>
      <c r="E759" s="83"/>
      <c r="F759" s="83"/>
      <c r="G759" s="83">
        <v>65</v>
      </c>
      <c r="H759" s="83"/>
      <c r="I759" s="83"/>
      <c r="J759" s="83"/>
      <c r="K759" s="83"/>
      <c r="L759" s="84"/>
      <c r="M759" s="91"/>
      <c r="N759" s="92"/>
      <c r="O759" s="93"/>
      <c r="P759" s="94">
        <f>IF(G759=0,"",G759/F758)</f>
        <v>0.98484848484848486</v>
      </c>
      <c r="Q759" s="95">
        <v>71</v>
      </c>
      <c r="R759" s="96">
        <f t="shared" si="108"/>
        <v>1</v>
      </c>
      <c r="S759" s="96">
        <f t="shared" si="109"/>
        <v>0</v>
      </c>
      <c r="T759" s="98"/>
      <c r="AN759" s="3"/>
      <c r="AO759" s="3"/>
    </row>
    <row r="760" spans="1:41" ht="15.75" customHeight="1">
      <c r="A760" s="82">
        <v>1701</v>
      </c>
      <c r="B760" s="83"/>
      <c r="C760" s="83"/>
      <c r="D760" s="83"/>
      <c r="E760" s="83"/>
      <c r="F760" s="83"/>
      <c r="G760" s="83"/>
      <c r="H760" s="83">
        <v>63</v>
      </c>
      <c r="I760" s="83"/>
      <c r="J760" s="83"/>
      <c r="K760" s="83"/>
      <c r="L760" s="84"/>
      <c r="M760" s="91"/>
      <c r="N760" s="92"/>
      <c r="O760" s="93"/>
      <c r="P760" s="94">
        <f>IF(H760=0,"",H760/G759)</f>
        <v>0.96923076923076923</v>
      </c>
      <c r="Q760" s="95">
        <v>71</v>
      </c>
      <c r="R760" s="96">
        <f t="shared" si="108"/>
        <v>1</v>
      </c>
      <c r="S760" s="96">
        <f t="shared" si="109"/>
        <v>0</v>
      </c>
      <c r="T760" s="98"/>
      <c r="AN760" s="3"/>
      <c r="AO760" s="3"/>
    </row>
    <row r="761" spans="1:41" ht="15.75" customHeight="1">
      <c r="A761" s="82">
        <v>1702</v>
      </c>
      <c r="B761" s="83"/>
      <c r="C761" s="83"/>
      <c r="D761" s="83"/>
      <c r="E761" s="83"/>
      <c r="F761" s="83"/>
      <c r="G761" s="83"/>
      <c r="H761" s="83"/>
      <c r="I761" s="83">
        <v>62</v>
      </c>
      <c r="J761" s="83"/>
      <c r="K761" s="83"/>
      <c r="L761" s="84"/>
      <c r="M761" s="91"/>
      <c r="N761" s="92"/>
      <c r="O761" s="93"/>
      <c r="P761" s="94">
        <f>IF(I761=0,"",I761/H760)</f>
        <v>0.98412698412698407</v>
      </c>
      <c r="Q761" s="95">
        <v>68</v>
      </c>
      <c r="R761" s="96">
        <f t="shared" si="108"/>
        <v>0.95774647887323938</v>
      </c>
      <c r="S761" s="96">
        <f t="shared" si="109"/>
        <v>4.2253521126760618E-2</v>
      </c>
      <c r="T761" s="98"/>
      <c r="AN761" s="3"/>
      <c r="AO761" s="3"/>
    </row>
    <row r="762" spans="1:41" ht="15.75" customHeight="1">
      <c r="A762" s="82">
        <v>1801</v>
      </c>
      <c r="B762" s="83"/>
      <c r="C762" s="83"/>
      <c r="D762" s="83"/>
      <c r="E762" s="83"/>
      <c r="F762" s="83"/>
      <c r="G762" s="83"/>
      <c r="H762" s="83"/>
      <c r="I762" s="83"/>
      <c r="J762" s="83">
        <v>62</v>
      </c>
      <c r="K762" s="83"/>
      <c r="L762" s="84">
        <v>1</v>
      </c>
      <c r="M762" s="91"/>
      <c r="N762" s="92"/>
      <c r="O762" s="93"/>
      <c r="P762" s="94">
        <f>IF(J762=0,"",J762/I761)</f>
        <v>1</v>
      </c>
      <c r="Q762" s="95">
        <v>68</v>
      </c>
      <c r="R762" s="96">
        <f t="shared" si="108"/>
        <v>1</v>
      </c>
      <c r="S762" s="96">
        <f t="shared" si="109"/>
        <v>0</v>
      </c>
      <c r="T762" s="98"/>
      <c r="AN762" s="3"/>
      <c r="AO762" s="3"/>
    </row>
    <row r="763" spans="1:41" ht="15.75" customHeight="1">
      <c r="A763" s="82">
        <v>1802</v>
      </c>
      <c r="B763" s="83"/>
      <c r="C763" s="83"/>
      <c r="D763" s="83"/>
      <c r="E763" s="83"/>
      <c r="F763" s="83"/>
      <c r="G763" s="83"/>
      <c r="H763" s="83"/>
      <c r="I763" s="83"/>
      <c r="J763" s="83"/>
      <c r="K763" s="83">
        <v>62</v>
      </c>
      <c r="L763" s="84">
        <v>53</v>
      </c>
      <c r="M763" s="91"/>
      <c r="N763" s="92"/>
      <c r="O763" s="93"/>
      <c r="P763" s="94">
        <f>K763/J762</f>
        <v>1</v>
      </c>
      <c r="Q763" s="95">
        <v>68</v>
      </c>
      <c r="R763" s="96"/>
      <c r="S763" s="96"/>
      <c r="T763" s="98"/>
      <c r="AN763" s="3"/>
      <c r="AO763" s="3"/>
    </row>
    <row r="764" spans="1:41" ht="15.75" customHeight="1">
      <c r="A764" s="82">
        <v>1901</v>
      </c>
      <c r="B764" s="83"/>
      <c r="C764" s="83"/>
      <c r="D764" s="83"/>
      <c r="E764" s="83"/>
      <c r="F764" s="83"/>
      <c r="G764" s="83"/>
      <c r="H764" s="83"/>
      <c r="I764" s="83"/>
      <c r="J764" s="83"/>
      <c r="K764" s="83">
        <v>6</v>
      </c>
      <c r="L764" s="84">
        <v>7</v>
      </c>
      <c r="M764" s="91"/>
      <c r="N764" s="92"/>
      <c r="O764" s="99"/>
      <c r="P764" s="100"/>
      <c r="Q764" s="101">
        <v>15</v>
      </c>
      <c r="R764" s="102"/>
      <c r="S764" s="100"/>
      <c r="T764" s="98"/>
      <c r="AN764" s="3"/>
      <c r="AO764" s="3"/>
    </row>
    <row r="765" spans="1:41" ht="15.75" customHeight="1">
      <c r="A765" s="82">
        <v>1902</v>
      </c>
      <c r="B765" s="83"/>
      <c r="C765" s="83"/>
      <c r="D765" s="83"/>
      <c r="E765" s="83"/>
      <c r="F765" s="83"/>
      <c r="G765" s="83"/>
      <c r="H765" s="83"/>
      <c r="I765" s="83"/>
      <c r="J765" s="83"/>
      <c r="K765" s="83">
        <v>5</v>
      </c>
      <c r="L765" s="84">
        <v>2</v>
      </c>
      <c r="M765" s="91"/>
      <c r="N765" s="92"/>
      <c r="O765" s="99"/>
      <c r="P765" s="103"/>
      <c r="Q765" s="101">
        <v>5</v>
      </c>
      <c r="R765" s="104"/>
      <c r="S765" s="103"/>
      <c r="T765" s="98"/>
      <c r="AN765" s="3"/>
      <c r="AO765" s="3"/>
    </row>
    <row r="766" spans="1:41" ht="15.75" customHeight="1">
      <c r="A766" s="82">
        <v>2001</v>
      </c>
      <c r="B766" s="83"/>
      <c r="C766" s="83"/>
      <c r="D766" s="83"/>
      <c r="E766" s="83"/>
      <c r="F766" s="83"/>
      <c r="G766" s="83"/>
      <c r="H766" s="83"/>
      <c r="I766" s="83"/>
      <c r="J766" s="83"/>
      <c r="K766" s="83">
        <v>2</v>
      </c>
      <c r="L766" s="84">
        <v>2</v>
      </c>
      <c r="M766" s="91"/>
      <c r="N766" s="92"/>
      <c r="O766" s="99"/>
      <c r="P766" s="103"/>
      <c r="Q766" s="101">
        <v>4</v>
      </c>
      <c r="R766" s="104"/>
      <c r="S766" s="103"/>
      <c r="T766" s="98"/>
      <c r="AN766" s="3"/>
      <c r="AO766" s="3"/>
    </row>
    <row r="767" spans="1:41" ht="15.75" customHeight="1">
      <c r="A767" s="82">
        <v>2002</v>
      </c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4"/>
      <c r="M767" s="91"/>
      <c r="N767" s="92"/>
      <c r="O767" s="99"/>
      <c r="P767" s="105"/>
      <c r="Q767" s="124"/>
      <c r="R767" s="106"/>
      <c r="S767" s="107"/>
      <c r="T767" s="98"/>
      <c r="AN767" s="3"/>
      <c r="AO767" s="3"/>
    </row>
    <row r="768" spans="1:41" ht="15.75" customHeight="1">
      <c r="A768" s="82">
        <v>2101</v>
      </c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4"/>
      <c r="M768" s="91"/>
      <c r="N768" s="92"/>
      <c r="O768" s="99"/>
      <c r="P768" s="108" t="s">
        <v>80</v>
      </c>
      <c r="Q768" s="109">
        <v>63</v>
      </c>
      <c r="R768" s="110">
        <f>L771</f>
        <v>65</v>
      </c>
      <c r="S768" s="111" t="s">
        <v>10</v>
      </c>
      <c r="T768" s="98"/>
      <c r="AN768" s="3"/>
      <c r="AO768" s="3"/>
    </row>
    <row r="769" spans="1:41" ht="15.75" customHeight="1">
      <c r="A769" s="82">
        <v>2102</v>
      </c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4"/>
      <c r="M769" s="91"/>
      <c r="N769" s="92"/>
      <c r="O769" s="99"/>
      <c r="P769" s="112" t="s">
        <v>81</v>
      </c>
      <c r="Q769" s="113">
        <f>IF(Q768/B754=0,"",Q768/B754)</f>
        <v>0.78749999999999998</v>
      </c>
      <c r="R769" s="114">
        <f>IF(Q768/R768=0,"",Q768/R768)</f>
        <v>0.96923076923076923</v>
      </c>
      <c r="S769" s="115" t="s">
        <v>82</v>
      </c>
      <c r="T769" s="98"/>
      <c r="AN769" s="3"/>
      <c r="AO769" s="3"/>
    </row>
    <row r="770" spans="1:41" ht="15.75" customHeight="1">
      <c r="A770" s="82">
        <v>2201</v>
      </c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4"/>
      <c r="M770" s="116"/>
      <c r="N770" s="117"/>
      <c r="O770" s="118"/>
      <c r="P770" s="119"/>
      <c r="Q770" s="120"/>
      <c r="R770" s="120"/>
      <c r="S770" s="121"/>
      <c r="T770" s="98"/>
      <c r="AN770" s="3"/>
      <c r="AO770" s="3"/>
    </row>
    <row r="771" spans="1:41" ht="18" customHeight="1">
      <c r="A771" s="34"/>
      <c r="B771" s="26"/>
      <c r="C771" s="26"/>
      <c r="D771" s="26"/>
      <c r="E771" s="26"/>
      <c r="F771" s="231" t="s">
        <v>108</v>
      </c>
      <c r="G771" s="232"/>
      <c r="H771" s="232"/>
      <c r="I771" s="232"/>
      <c r="J771" s="232"/>
      <c r="K771" s="233"/>
      <c r="L771" s="122">
        <f>SUM(L754:L767)</f>
        <v>65</v>
      </c>
      <c r="M771" s="123">
        <f>IF((L762+L763)=0,"",(L762+L763)/B754)</f>
        <v>0.67500000000000004</v>
      </c>
      <c r="N771" s="123">
        <f>IF(L771=0,"",L771/B754)</f>
        <v>0.8125</v>
      </c>
      <c r="O771" s="123">
        <f>IF(L762=0,"",N771-M771)</f>
        <v>0.13749999999999996</v>
      </c>
      <c r="P771" s="5"/>
      <c r="Q771" s="26"/>
      <c r="R771" s="25"/>
      <c r="S771" s="5"/>
      <c r="T771" s="98"/>
      <c r="AN771" s="3"/>
      <c r="AO771" s="3"/>
    </row>
    <row r="772" spans="1:41" ht="12.75" customHeight="1">
      <c r="M772" s="5"/>
      <c r="N772" s="5"/>
      <c r="P772" s="5"/>
      <c r="Q772" s="6"/>
      <c r="R772" s="6"/>
      <c r="S772" s="5"/>
      <c r="AN772" s="3"/>
      <c r="AO772" s="3"/>
    </row>
    <row r="773" spans="1:41" ht="12.75" customHeight="1">
      <c r="M773" s="5"/>
      <c r="N773" s="5"/>
      <c r="P773" s="5"/>
      <c r="Q773" s="6"/>
      <c r="R773" s="6"/>
      <c r="S773" s="5"/>
      <c r="AN773" s="3"/>
      <c r="AO773" s="3"/>
    </row>
    <row r="774" spans="1:41" ht="26.25" customHeight="1">
      <c r="A774" s="4"/>
      <c r="B774" s="78" t="s">
        <v>96</v>
      </c>
      <c r="C774" s="78"/>
      <c r="D774" s="78"/>
      <c r="E774" s="78"/>
      <c r="F774" s="78"/>
      <c r="G774" s="78"/>
      <c r="H774" s="78"/>
      <c r="I774" s="78"/>
      <c r="K774" s="79"/>
      <c r="L774" s="79" t="s">
        <v>89</v>
      </c>
      <c r="M774" s="5"/>
      <c r="N774" s="5"/>
      <c r="O774" s="26"/>
      <c r="P774" s="5"/>
      <c r="Q774" s="26"/>
      <c r="R774" s="26"/>
      <c r="S774" s="26"/>
      <c r="AN774" s="3"/>
      <c r="AO774" s="3"/>
    </row>
    <row r="775" spans="1:41" ht="20.25" customHeight="1">
      <c r="A775" s="234" t="s">
        <v>9</v>
      </c>
      <c r="B775" s="235" t="s">
        <v>97</v>
      </c>
      <c r="C775" s="232"/>
      <c r="D775" s="232"/>
      <c r="E775" s="232"/>
      <c r="F775" s="232"/>
      <c r="G775" s="232"/>
      <c r="H775" s="232"/>
      <c r="I775" s="232"/>
      <c r="J775" s="232"/>
      <c r="K775" s="233"/>
      <c r="L775" s="236" t="s">
        <v>10</v>
      </c>
      <c r="M775" s="229" t="s">
        <v>2</v>
      </c>
      <c r="N775" s="229" t="s">
        <v>3</v>
      </c>
      <c r="O775" s="237" t="s">
        <v>4</v>
      </c>
      <c r="P775" s="229" t="s">
        <v>5</v>
      </c>
      <c r="Q775" s="238" t="s">
        <v>6</v>
      </c>
      <c r="R775" s="238" t="s">
        <v>7</v>
      </c>
      <c r="S775" s="229" t="s">
        <v>8</v>
      </c>
      <c r="AN775" s="3"/>
      <c r="AO775" s="3"/>
    </row>
    <row r="776" spans="1:41" ht="15.75" customHeight="1">
      <c r="A776" s="230"/>
      <c r="B776" s="82" t="s">
        <v>98</v>
      </c>
      <c r="C776" s="82" t="s">
        <v>99</v>
      </c>
      <c r="D776" s="82" t="s">
        <v>100</v>
      </c>
      <c r="E776" s="82" t="s">
        <v>101</v>
      </c>
      <c r="F776" s="82" t="s">
        <v>102</v>
      </c>
      <c r="G776" s="82" t="s">
        <v>103</v>
      </c>
      <c r="H776" s="82" t="s">
        <v>104</v>
      </c>
      <c r="I776" s="82" t="s">
        <v>105</v>
      </c>
      <c r="J776" s="82" t="s">
        <v>106</v>
      </c>
      <c r="K776" s="82" t="s">
        <v>107</v>
      </c>
      <c r="L776" s="230"/>
      <c r="M776" s="230"/>
      <c r="N776" s="230"/>
      <c r="O776" s="230"/>
      <c r="P776" s="230"/>
      <c r="Q776" s="230"/>
      <c r="R776" s="230"/>
      <c r="S776" s="230"/>
      <c r="AN776" s="3"/>
      <c r="AO776" s="3"/>
    </row>
    <row r="777" spans="1:41" ht="15.75" customHeight="1">
      <c r="A777" s="82">
        <v>1402</v>
      </c>
      <c r="B777" s="83">
        <v>76</v>
      </c>
      <c r="C777" s="83"/>
      <c r="D777" s="83"/>
      <c r="E777" s="83"/>
      <c r="F777" s="83"/>
      <c r="G777" s="83"/>
      <c r="H777" s="83"/>
      <c r="I777" s="83"/>
      <c r="J777" s="83"/>
      <c r="K777" s="83"/>
      <c r="L777" s="84"/>
      <c r="M777" s="85"/>
      <c r="N777" s="86"/>
      <c r="O777" s="87"/>
      <c r="P777" s="88"/>
      <c r="Q777" s="89">
        <f>B777</f>
        <v>76</v>
      </c>
      <c r="R777" s="90"/>
      <c r="S777" s="88"/>
      <c r="AN777" s="3"/>
      <c r="AO777" s="3"/>
    </row>
    <row r="778" spans="1:41" ht="15.75" customHeight="1">
      <c r="A778" s="82">
        <v>1501</v>
      </c>
      <c r="B778" s="83"/>
      <c r="C778" s="83">
        <v>69</v>
      </c>
      <c r="D778" s="83"/>
      <c r="E778" s="83"/>
      <c r="F778" s="83"/>
      <c r="G778" s="83"/>
      <c r="H778" s="83"/>
      <c r="I778" s="83"/>
      <c r="J778" s="83"/>
      <c r="K778" s="83"/>
      <c r="L778" s="84"/>
      <c r="M778" s="91"/>
      <c r="N778" s="92"/>
      <c r="O778" s="93"/>
      <c r="P778" s="94">
        <f>IF(C778=0,"",C778/B777)</f>
        <v>0.90789473684210531</v>
      </c>
      <c r="Q778" s="95">
        <v>69</v>
      </c>
      <c r="R778" s="96">
        <f t="shared" ref="R778:R786" si="110">IF(Q778=0,"",Q778/Q777)</f>
        <v>0.90789473684210531</v>
      </c>
      <c r="S778" s="96">
        <f t="shared" ref="S778:S786" si="111">IF(Q778=0,"",100%-R778)</f>
        <v>9.210526315789469E-2</v>
      </c>
      <c r="AN778" s="3"/>
      <c r="AO778" s="3"/>
    </row>
    <row r="779" spans="1:41" ht="15.75" customHeight="1">
      <c r="A779" s="82">
        <v>1502</v>
      </c>
      <c r="B779" s="83"/>
      <c r="C779" s="83"/>
      <c r="D779" s="83">
        <v>64</v>
      </c>
      <c r="E779" s="83"/>
      <c r="F779" s="83"/>
      <c r="G779" s="83"/>
      <c r="H779" s="83"/>
      <c r="I779" s="83"/>
      <c r="J779" s="83"/>
      <c r="K779" s="83"/>
      <c r="L779" s="84"/>
      <c r="M779" s="91"/>
      <c r="N779" s="92"/>
      <c r="O779" s="93"/>
      <c r="P779" s="94">
        <f>IF(D779=0,"",D779/C778)</f>
        <v>0.92753623188405798</v>
      </c>
      <c r="Q779" s="95">
        <v>67</v>
      </c>
      <c r="R779" s="96">
        <f t="shared" si="110"/>
        <v>0.97101449275362317</v>
      </c>
      <c r="S779" s="96">
        <f t="shared" si="111"/>
        <v>2.8985507246376829E-2</v>
      </c>
      <c r="T779" s="97">
        <f>Q779/Q777</f>
        <v>0.88157894736842102</v>
      </c>
      <c r="AN779" s="3"/>
      <c r="AO779" s="3"/>
    </row>
    <row r="780" spans="1:41" ht="15.75" customHeight="1">
      <c r="A780" s="82">
        <v>1601</v>
      </c>
      <c r="B780" s="83"/>
      <c r="C780" s="83"/>
      <c r="D780" s="83"/>
      <c r="E780" s="83">
        <v>57</v>
      </c>
      <c r="F780" s="83"/>
      <c r="G780" s="83"/>
      <c r="H780" s="83"/>
      <c r="I780" s="83"/>
      <c r="J780" s="83"/>
      <c r="K780" s="83"/>
      <c r="L780" s="84"/>
      <c r="M780" s="91"/>
      <c r="N780" s="92"/>
      <c r="O780" s="93"/>
      <c r="P780" s="94">
        <f>IF(E780=0,"",E780/D779)</f>
        <v>0.890625</v>
      </c>
      <c r="Q780" s="95">
        <v>66</v>
      </c>
      <c r="R780" s="96">
        <f t="shared" si="110"/>
        <v>0.9850746268656716</v>
      </c>
      <c r="S780" s="96">
        <f t="shared" si="111"/>
        <v>1.4925373134328401E-2</v>
      </c>
      <c r="T780" s="98"/>
      <c r="AN780" s="3"/>
      <c r="AO780" s="3"/>
    </row>
    <row r="781" spans="1:41" ht="15.75" customHeight="1">
      <c r="A781" s="82">
        <v>1602</v>
      </c>
      <c r="B781" s="83"/>
      <c r="C781" s="83"/>
      <c r="D781" s="83"/>
      <c r="E781" s="83"/>
      <c r="F781" s="83">
        <v>53</v>
      </c>
      <c r="G781" s="83"/>
      <c r="H781" s="83"/>
      <c r="I781" s="83"/>
      <c r="J781" s="83"/>
      <c r="K781" s="83"/>
      <c r="L781" s="84"/>
      <c r="M781" s="91"/>
      <c r="N781" s="92"/>
      <c r="O781" s="93"/>
      <c r="P781" s="94">
        <f>IF(F781=0,"",F781/E780)</f>
        <v>0.92982456140350878</v>
      </c>
      <c r="Q781" s="95">
        <v>66</v>
      </c>
      <c r="R781" s="96">
        <f t="shared" si="110"/>
        <v>1</v>
      </c>
      <c r="S781" s="96">
        <f t="shared" si="111"/>
        <v>0</v>
      </c>
      <c r="T781" s="98"/>
      <c r="AN781" s="3"/>
      <c r="AO781" s="3"/>
    </row>
    <row r="782" spans="1:41" ht="15.75" customHeight="1">
      <c r="A782" s="82">
        <v>1701</v>
      </c>
      <c r="B782" s="83"/>
      <c r="C782" s="83"/>
      <c r="D782" s="83"/>
      <c r="E782" s="83"/>
      <c r="F782" s="83"/>
      <c r="G782" s="83">
        <v>55</v>
      </c>
      <c r="H782" s="83"/>
      <c r="I782" s="83"/>
      <c r="J782" s="83"/>
      <c r="K782" s="83"/>
      <c r="L782" s="84"/>
      <c r="M782" s="91"/>
      <c r="N782" s="92"/>
      <c r="O782" s="93"/>
      <c r="P782" s="94">
        <f>IF(G782=0,"",G782/F781)</f>
        <v>1.0377358490566038</v>
      </c>
      <c r="Q782" s="95">
        <v>61</v>
      </c>
      <c r="R782" s="96">
        <f t="shared" si="110"/>
        <v>0.9242424242424242</v>
      </c>
      <c r="S782" s="96">
        <f t="shared" si="111"/>
        <v>7.5757575757575801E-2</v>
      </c>
      <c r="T782" s="98"/>
      <c r="AN782" s="3"/>
      <c r="AO782" s="3"/>
    </row>
    <row r="783" spans="1:41" ht="15.75" customHeight="1">
      <c r="A783" s="82">
        <v>1702</v>
      </c>
      <c r="B783" s="83"/>
      <c r="C783" s="83"/>
      <c r="D783" s="83"/>
      <c r="E783" s="83"/>
      <c r="F783" s="83"/>
      <c r="G783" s="83"/>
      <c r="H783" s="83">
        <v>52</v>
      </c>
      <c r="I783" s="83"/>
      <c r="J783" s="83"/>
      <c r="K783" s="83"/>
      <c r="L783" s="84"/>
      <c r="M783" s="91"/>
      <c r="N783" s="92"/>
      <c r="O783" s="93"/>
      <c r="P783" s="94">
        <f>IF(H783=0,"",H783/G782)</f>
        <v>0.94545454545454544</v>
      </c>
      <c r="Q783" s="95">
        <v>60</v>
      </c>
      <c r="R783" s="96">
        <f t="shared" si="110"/>
        <v>0.98360655737704916</v>
      </c>
      <c r="S783" s="96">
        <f t="shared" si="111"/>
        <v>1.6393442622950838E-2</v>
      </c>
      <c r="T783" s="98"/>
      <c r="AN783" s="3"/>
      <c r="AO783" s="3"/>
    </row>
    <row r="784" spans="1:41" ht="15.75" customHeight="1">
      <c r="A784" s="82">
        <v>1801</v>
      </c>
      <c r="B784" s="83"/>
      <c r="C784" s="83"/>
      <c r="D784" s="83"/>
      <c r="E784" s="83"/>
      <c r="F784" s="83"/>
      <c r="G784" s="83"/>
      <c r="H784" s="83"/>
      <c r="I784" s="83">
        <v>52</v>
      </c>
      <c r="J784" s="83"/>
      <c r="K784" s="83"/>
      <c r="L784" s="84">
        <v>2</v>
      </c>
      <c r="M784" s="91"/>
      <c r="N784" s="92"/>
      <c r="O784" s="93"/>
      <c r="P784" s="94">
        <f>IF(I784=0,"",I784/H783)</f>
        <v>1</v>
      </c>
      <c r="Q784" s="95">
        <v>60</v>
      </c>
      <c r="R784" s="96">
        <f t="shared" si="110"/>
        <v>1</v>
      </c>
      <c r="S784" s="96">
        <f t="shared" si="111"/>
        <v>0</v>
      </c>
      <c r="T784" s="98"/>
      <c r="AN784" s="3"/>
      <c r="AO784" s="3"/>
    </row>
    <row r="785" spans="1:41" ht="15.75" customHeight="1">
      <c r="A785" s="82">
        <v>1802</v>
      </c>
      <c r="B785" s="83"/>
      <c r="C785" s="83"/>
      <c r="D785" s="83"/>
      <c r="E785" s="83"/>
      <c r="F785" s="83"/>
      <c r="G785" s="83"/>
      <c r="H785" s="83"/>
      <c r="I785" s="83"/>
      <c r="J785" s="83">
        <v>52</v>
      </c>
      <c r="K785" s="83"/>
      <c r="L785" s="84"/>
      <c r="M785" s="91"/>
      <c r="N785" s="92"/>
      <c r="O785" s="93"/>
      <c r="P785" s="94">
        <f>IF(J785=0,"",J785/I784)</f>
        <v>1</v>
      </c>
      <c r="Q785" s="95">
        <v>60</v>
      </c>
      <c r="R785" s="96">
        <f t="shared" si="110"/>
        <v>1</v>
      </c>
      <c r="S785" s="96">
        <f t="shared" si="111"/>
        <v>0</v>
      </c>
      <c r="T785" s="98"/>
      <c r="AN785" s="3"/>
      <c r="AO785" s="3"/>
    </row>
    <row r="786" spans="1:41" ht="15.75" customHeight="1">
      <c r="A786" s="82">
        <v>1901</v>
      </c>
      <c r="B786" s="83"/>
      <c r="C786" s="83"/>
      <c r="D786" s="83"/>
      <c r="E786" s="83"/>
      <c r="F786" s="83"/>
      <c r="G786" s="83"/>
      <c r="H786" s="83"/>
      <c r="I786" s="83"/>
      <c r="J786" s="83"/>
      <c r="K786" s="83">
        <v>52</v>
      </c>
      <c r="L786" s="84">
        <v>46</v>
      </c>
      <c r="M786" s="91"/>
      <c r="N786" s="92"/>
      <c r="O786" s="93"/>
      <c r="P786" s="94">
        <f>K786/J785</f>
        <v>1</v>
      </c>
      <c r="Q786" s="95">
        <v>58</v>
      </c>
      <c r="R786" s="96">
        <f t="shared" si="110"/>
        <v>0.96666666666666667</v>
      </c>
      <c r="S786" s="96">
        <f t="shared" si="111"/>
        <v>3.3333333333333326E-2</v>
      </c>
      <c r="T786" s="98"/>
      <c r="AN786" s="3"/>
      <c r="AO786" s="3"/>
    </row>
    <row r="787" spans="1:41" ht="15.75" customHeight="1">
      <c r="A787" s="82">
        <v>1902</v>
      </c>
      <c r="B787" s="83"/>
      <c r="C787" s="83"/>
      <c r="D787" s="83"/>
      <c r="E787" s="83"/>
      <c r="F787" s="83"/>
      <c r="G787" s="83"/>
      <c r="H787" s="83"/>
      <c r="I787" s="83"/>
      <c r="J787" s="83"/>
      <c r="K787" s="83">
        <v>8</v>
      </c>
      <c r="L787" s="84">
        <v>6</v>
      </c>
      <c r="M787" s="91"/>
      <c r="N787" s="92"/>
      <c r="O787" s="99"/>
      <c r="P787" s="100"/>
      <c r="Q787" s="101">
        <v>11</v>
      </c>
      <c r="R787" s="102"/>
      <c r="S787" s="100"/>
      <c r="T787" s="98"/>
      <c r="AN787" s="3"/>
      <c r="AO787" s="3"/>
    </row>
    <row r="788" spans="1:41" ht="15.75" customHeight="1">
      <c r="A788" s="82">
        <v>2001</v>
      </c>
      <c r="B788" s="83"/>
      <c r="C788" s="83"/>
      <c r="D788" s="83"/>
      <c r="E788" s="83"/>
      <c r="F788" s="83"/>
      <c r="G788" s="83"/>
      <c r="H788" s="83"/>
      <c r="I788" s="83"/>
      <c r="J788" s="83"/>
      <c r="K788" s="83">
        <v>2</v>
      </c>
      <c r="L788" s="84">
        <v>2</v>
      </c>
      <c r="M788" s="91"/>
      <c r="N788" s="92"/>
      <c r="O788" s="99"/>
      <c r="P788" s="103"/>
      <c r="Q788" s="101">
        <v>2</v>
      </c>
      <c r="R788" s="104"/>
      <c r="S788" s="103"/>
      <c r="T788" s="98"/>
      <c r="AN788" s="3"/>
      <c r="AO788" s="3"/>
    </row>
    <row r="789" spans="1:41" ht="15.75" customHeight="1">
      <c r="A789" s="82">
        <v>2002</v>
      </c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4"/>
      <c r="M789" s="91"/>
      <c r="N789" s="92"/>
      <c r="O789" s="99"/>
      <c r="P789" s="103"/>
      <c r="Q789" s="101"/>
      <c r="R789" s="104"/>
      <c r="S789" s="103"/>
      <c r="T789" s="98"/>
      <c r="AN789" s="3"/>
      <c r="AO789" s="3"/>
    </row>
    <row r="790" spans="1:41" ht="15.75" customHeight="1">
      <c r="A790" s="82">
        <v>2101</v>
      </c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4"/>
      <c r="M790" s="91"/>
      <c r="N790" s="92"/>
      <c r="O790" s="99"/>
      <c r="P790" s="105"/>
      <c r="Q790" s="124"/>
      <c r="R790" s="106"/>
      <c r="S790" s="107"/>
      <c r="T790" s="98"/>
      <c r="AN790" s="3"/>
      <c r="AO790" s="3"/>
    </row>
    <row r="791" spans="1:41" ht="15.75" customHeight="1">
      <c r="A791" s="82">
        <v>2102</v>
      </c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4"/>
      <c r="M791" s="91"/>
      <c r="N791" s="92"/>
      <c r="O791" s="99"/>
      <c r="P791" s="108" t="s">
        <v>80</v>
      </c>
      <c r="Q791" s="109">
        <v>52</v>
      </c>
      <c r="R791" s="110">
        <f>L794</f>
        <v>56</v>
      </c>
      <c r="S791" s="111" t="s">
        <v>10</v>
      </c>
      <c r="T791" s="98"/>
      <c r="AN791" s="3"/>
      <c r="AO791" s="3"/>
    </row>
    <row r="792" spans="1:41" ht="15.75" customHeight="1">
      <c r="A792" s="82">
        <v>2201</v>
      </c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4"/>
      <c r="M792" s="91"/>
      <c r="N792" s="92"/>
      <c r="O792" s="99"/>
      <c r="P792" s="112" t="s">
        <v>81</v>
      </c>
      <c r="Q792" s="113">
        <f>IF(Q791/B777=0,"",Q791/B777)</f>
        <v>0.68421052631578949</v>
      </c>
      <c r="R792" s="114">
        <f>IF(Q791/R791=0,"",Q791/R791)</f>
        <v>0.9285714285714286</v>
      </c>
      <c r="S792" s="115" t="s">
        <v>82</v>
      </c>
      <c r="T792" s="98"/>
      <c r="AN792" s="3"/>
      <c r="AO792" s="3"/>
    </row>
    <row r="793" spans="1:41" ht="15.75" customHeight="1">
      <c r="A793" s="82">
        <v>2202</v>
      </c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4"/>
      <c r="M793" s="116"/>
      <c r="N793" s="117"/>
      <c r="O793" s="118"/>
      <c r="P793" s="119"/>
      <c r="Q793" s="120"/>
      <c r="R793" s="120"/>
      <c r="S793" s="121"/>
      <c r="T793" s="98"/>
      <c r="AN793" s="3"/>
      <c r="AO793" s="3"/>
    </row>
    <row r="794" spans="1:41" ht="18" customHeight="1">
      <c r="A794" s="34"/>
      <c r="B794" s="26"/>
      <c r="C794" s="26"/>
      <c r="D794" s="26"/>
      <c r="E794" s="26"/>
      <c r="F794" s="231" t="s">
        <v>108</v>
      </c>
      <c r="G794" s="232"/>
      <c r="H794" s="232"/>
      <c r="I794" s="232"/>
      <c r="J794" s="232"/>
      <c r="K794" s="233"/>
      <c r="L794" s="122">
        <f>SUM(L777:L790)</f>
        <v>56</v>
      </c>
      <c r="M794" s="123">
        <f>SUM(L784:L786)/B777</f>
        <v>0.63157894736842102</v>
      </c>
      <c r="N794" s="123">
        <f>IF(L794=0,"",L794/B777)</f>
        <v>0.73684210526315785</v>
      </c>
      <c r="O794" s="123">
        <f>N794-M794</f>
        <v>0.10526315789473684</v>
      </c>
      <c r="P794" s="5"/>
      <c r="Q794" s="26"/>
      <c r="R794" s="25"/>
      <c r="S794" s="5"/>
      <c r="T794" s="98"/>
      <c r="AN794" s="3"/>
      <c r="AO794" s="3"/>
    </row>
    <row r="795" spans="1:41" ht="12.75" customHeight="1">
      <c r="M795" s="5"/>
      <c r="N795" s="5"/>
      <c r="P795" s="5"/>
      <c r="Q795" s="6"/>
      <c r="R795" s="6"/>
      <c r="S795" s="5"/>
      <c r="AN795" s="3"/>
      <c r="AO795" s="3"/>
    </row>
    <row r="796" spans="1:41" ht="12.75" customHeight="1">
      <c r="M796" s="5"/>
      <c r="N796" s="5"/>
      <c r="P796" s="5"/>
      <c r="Q796" s="6"/>
      <c r="R796" s="6"/>
      <c r="S796" s="5"/>
      <c r="AN796" s="3"/>
      <c r="AO796" s="3"/>
    </row>
    <row r="797" spans="1:41" ht="26.25" customHeight="1">
      <c r="A797" s="4"/>
      <c r="B797" s="78" t="s">
        <v>96</v>
      </c>
      <c r="C797" s="78"/>
      <c r="D797" s="78"/>
      <c r="E797" s="78"/>
      <c r="F797" s="78"/>
      <c r="G797" s="78"/>
      <c r="H797" s="78"/>
      <c r="I797" s="78"/>
      <c r="K797" s="79"/>
      <c r="L797" s="79" t="s">
        <v>90</v>
      </c>
      <c r="M797" s="5"/>
      <c r="N797" s="5"/>
      <c r="O797" s="26"/>
      <c r="P797" s="5"/>
      <c r="Q797" s="26"/>
      <c r="R797" s="26"/>
      <c r="S797" s="26"/>
      <c r="AN797" s="3"/>
      <c r="AO797" s="3"/>
    </row>
    <row r="798" spans="1:41" ht="20.25" customHeight="1">
      <c r="A798" s="234" t="s">
        <v>9</v>
      </c>
      <c r="B798" s="235" t="s">
        <v>97</v>
      </c>
      <c r="C798" s="232"/>
      <c r="D798" s="232"/>
      <c r="E798" s="232"/>
      <c r="F798" s="232"/>
      <c r="G798" s="232"/>
      <c r="H798" s="232"/>
      <c r="I798" s="232"/>
      <c r="J798" s="232"/>
      <c r="K798" s="233"/>
      <c r="L798" s="236" t="s">
        <v>10</v>
      </c>
      <c r="M798" s="229" t="s">
        <v>2</v>
      </c>
      <c r="N798" s="229" t="s">
        <v>3</v>
      </c>
      <c r="O798" s="237" t="s">
        <v>4</v>
      </c>
      <c r="P798" s="229" t="s">
        <v>5</v>
      </c>
      <c r="Q798" s="238" t="s">
        <v>6</v>
      </c>
      <c r="R798" s="238" t="s">
        <v>7</v>
      </c>
      <c r="S798" s="229" t="s">
        <v>8</v>
      </c>
      <c r="AN798" s="3"/>
      <c r="AO798" s="3"/>
    </row>
    <row r="799" spans="1:41" ht="15.75" customHeight="1">
      <c r="A799" s="230"/>
      <c r="B799" s="82" t="s">
        <v>98</v>
      </c>
      <c r="C799" s="82" t="s">
        <v>99</v>
      </c>
      <c r="D799" s="82" t="s">
        <v>100</v>
      </c>
      <c r="E799" s="82" t="s">
        <v>101</v>
      </c>
      <c r="F799" s="82" t="s">
        <v>102</v>
      </c>
      <c r="G799" s="82" t="s">
        <v>103</v>
      </c>
      <c r="H799" s="82" t="s">
        <v>104</v>
      </c>
      <c r="I799" s="82" t="s">
        <v>105</v>
      </c>
      <c r="J799" s="82" t="s">
        <v>106</v>
      </c>
      <c r="K799" s="82" t="s">
        <v>107</v>
      </c>
      <c r="L799" s="230"/>
      <c r="M799" s="230"/>
      <c r="N799" s="230"/>
      <c r="O799" s="230"/>
      <c r="P799" s="230"/>
      <c r="Q799" s="230"/>
      <c r="R799" s="230"/>
      <c r="S799" s="230"/>
      <c r="AN799" s="3"/>
      <c r="AO799" s="3"/>
    </row>
    <row r="800" spans="1:41" ht="15.75" customHeight="1">
      <c r="A800" s="82">
        <v>1501</v>
      </c>
      <c r="B800" s="83">
        <v>83</v>
      </c>
      <c r="C800" s="83"/>
      <c r="D800" s="83"/>
      <c r="E800" s="83"/>
      <c r="F800" s="83"/>
      <c r="G800" s="83"/>
      <c r="H800" s="83"/>
      <c r="I800" s="83"/>
      <c r="J800" s="83"/>
      <c r="K800" s="83"/>
      <c r="L800" s="84"/>
      <c r="M800" s="85"/>
      <c r="N800" s="86"/>
      <c r="O800" s="87"/>
      <c r="P800" s="88"/>
      <c r="Q800" s="89">
        <f>B800</f>
        <v>83</v>
      </c>
      <c r="R800" s="90"/>
      <c r="S800" s="88"/>
      <c r="AN800" s="3"/>
      <c r="AO800" s="3"/>
    </row>
    <row r="801" spans="1:41" ht="15.75" customHeight="1">
      <c r="A801" s="82">
        <v>1502</v>
      </c>
      <c r="B801" s="83"/>
      <c r="C801" s="83">
        <v>76</v>
      </c>
      <c r="D801" s="83"/>
      <c r="E801" s="83"/>
      <c r="F801" s="83"/>
      <c r="G801" s="83"/>
      <c r="H801" s="83"/>
      <c r="I801" s="83"/>
      <c r="J801" s="83"/>
      <c r="K801" s="83"/>
      <c r="L801" s="84"/>
      <c r="M801" s="91"/>
      <c r="N801" s="92"/>
      <c r="O801" s="93"/>
      <c r="P801" s="94">
        <f>IF(C801=0,"",C801/B800)</f>
        <v>0.91566265060240959</v>
      </c>
      <c r="Q801" s="95">
        <v>76</v>
      </c>
      <c r="R801" s="96">
        <f t="shared" ref="R801:R809" si="112">IF(Q801=0,"",Q801/Q800)</f>
        <v>0.91566265060240959</v>
      </c>
      <c r="S801" s="96">
        <f t="shared" ref="S801:S809" si="113">IF(Q801=0,"",100%-R801)</f>
        <v>8.4337349397590411E-2</v>
      </c>
      <c r="AN801" s="3"/>
      <c r="AO801" s="3"/>
    </row>
    <row r="802" spans="1:41" ht="15.75" customHeight="1">
      <c r="A802" s="82">
        <v>1601</v>
      </c>
      <c r="B802" s="83"/>
      <c r="C802" s="83"/>
      <c r="D802" s="83">
        <v>74</v>
      </c>
      <c r="E802" s="83"/>
      <c r="F802" s="83"/>
      <c r="G802" s="83"/>
      <c r="H802" s="83"/>
      <c r="I802" s="83"/>
      <c r="J802" s="83"/>
      <c r="K802" s="83"/>
      <c r="L802" s="84"/>
      <c r="M802" s="91"/>
      <c r="N802" s="92"/>
      <c r="O802" s="93"/>
      <c r="P802" s="94">
        <f>IF(D802=0,"",D802/C801)</f>
        <v>0.97368421052631582</v>
      </c>
      <c r="Q802" s="95">
        <v>74</v>
      </c>
      <c r="R802" s="96">
        <f t="shared" si="112"/>
        <v>0.97368421052631582</v>
      </c>
      <c r="S802" s="96">
        <f t="shared" si="113"/>
        <v>2.6315789473684181E-2</v>
      </c>
      <c r="T802" s="97">
        <f>Q802/Q800</f>
        <v>0.89156626506024095</v>
      </c>
      <c r="AN802" s="3"/>
      <c r="AO802" s="3"/>
    </row>
    <row r="803" spans="1:41" ht="15.75" customHeight="1">
      <c r="A803" s="82">
        <v>1602</v>
      </c>
      <c r="B803" s="83"/>
      <c r="C803" s="83"/>
      <c r="D803" s="83"/>
      <c r="E803" s="83">
        <v>71</v>
      </c>
      <c r="F803" s="83"/>
      <c r="G803" s="83"/>
      <c r="H803" s="83"/>
      <c r="I803" s="83"/>
      <c r="J803" s="83"/>
      <c r="K803" s="83"/>
      <c r="L803" s="84"/>
      <c r="M803" s="91"/>
      <c r="N803" s="92"/>
      <c r="O803" s="93"/>
      <c r="P803" s="94">
        <f>IF(E803=0,"",E803/D802)</f>
        <v>0.95945945945945943</v>
      </c>
      <c r="Q803" s="95">
        <v>74</v>
      </c>
      <c r="R803" s="96">
        <f t="shared" si="112"/>
        <v>1</v>
      </c>
      <c r="S803" s="96">
        <f t="shared" si="113"/>
        <v>0</v>
      </c>
      <c r="T803" s="98"/>
      <c r="AN803" s="3"/>
      <c r="AO803" s="3"/>
    </row>
    <row r="804" spans="1:41" ht="15.75" customHeight="1">
      <c r="A804" s="82">
        <v>1701</v>
      </c>
      <c r="B804" s="83"/>
      <c r="C804" s="83"/>
      <c r="D804" s="83"/>
      <c r="E804" s="83"/>
      <c r="F804" s="83">
        <v>71</v>
      </c>
      <c r="G804" s="83"/>
      <c r="H804" s="83"/>
      <c r="I804" s="83"/>
      <c r="J804" s="83"/>
      <c r="K804" s="83"/>
      <c r="L804" s="84"/>
      <c r="M804" s="91"/>
      <c r="N804" s="92"/>
      <c r="O804" s="93"/>
      <c r="P804" s="94">
        <f>IF(F804=0,"",F804/E803)</f>
        <v>1</v>
      </c>
      <c r="Q804" s="95">
        <v>74</v>
      </c>
      <c r="R804" s="96">
        <f t="shared" si="112"/>
        <v>1</v>
      </c>
      <c r="S804" s="96">
        <f t="shared" si="113"/>
        <v>0</v>
      </c>
      <c r="T804" s="98"/>
      <c r="AN804" s="3"/>
      <c r="AO804" s="3"/>
    </row>
    <row r="805" spans="1:41" ht="15.75" customHeight="1">
      <c r="A805" s="82">
        <v>1702</v>
      </c>
      <c r="B805" s="83"/>
      <c r="C805" s="83"/>
      <c r="D805" s="83"/>
      <c r="E805" s="83"/>
      <c r="F805" s="83"/>
      <c r="G805" s="83">
        <v>69</v>
      </c>
      <c r="H805" s="83"/>
      <c r="I805" s="83"/>
      <c r="J805" s="83"/>
      <c r="K805" s="83"/>
      <c r="L805" s="84"/>
      <c r="M805" s="91"/>
      <c r="N805" s="92"/>
      <c r="O805" s="93"/>
      <c r="P805" s="94">
        <f>IF(G805=0,"",G805/F804)</f>
        <v>0.971830985915493</v>
      </c>
      <c r="Q805" s="95">
        <v>70</v>
      </c>
      <c r="R805" s="96">
        <f t="shared" si="112"/>
        <v>0.94594594594594594</v>
      </c>
      <c r="S805" s="96">
        <f t="shared" si="113"/>
        <v>5.4054054054054057E-2</v>
      </c>
      <c r="T805" s="98"/>
      <c r="AN805" s="3"/>
      <c r="AO805" s="3"/>
    </row>
    <row r="806" spans="1:41" ht="15.75" customHeight="1">
      <c r="A806" s="82">
        <v>1801</v>
      </c>
      <c r="B806" s="83"/>
      <c r="C806" s="83"/>
      <c r="D806" s="83"/>
      <c r="E806" s="83"/>
      <c r="F806" s="83"/>
      <c r="G806" s="83"/>
      <c r="H806" s="83">
        <v>69</v>
      </c>
      <c r="I806" s="83"/>
      <c r="J806" s="83"/>
      <c r="K806" s="83"/>
      <c r="L806" s="84"/>
      <c r="M806" s="91"/>
      <c r="N806" s="92"/>
      <c r="O806" s="93"/>
      <c r="P806" s="94">
        <f>IF(H806=0,"",H806/G805)</f>
        <v>1</v>
      </c>
      <c r="Q806" s="95">
        <v>70</v>
      </c>
      <c r="R806" s="96">
        <f t="shared" si="112"/>
        <v>1</v>
      </c>
      <c r="S806" s="96">
        <f t="shared" si="113"/>
        <v>0</v>
      </c>
      <c r="T806" s="98"/>
      <c r="AN806" s="3"/>
      <c r="AO806" s="3"/>
    </row>
    <row r="807" spans="1:41" ht="15.75" customHeight="1">
      <c r="A807" s="82">
        <v>1802</v>
      </c>
      <c r="B807" s="83"/>
      <c r="C807" s="83"/>
      <c r="D807" s="83"/>
      <c r="E807" s="83"/>
      <c r="F807" s="83"/>
      <c r="G807" s="83"/>
      <c r="H807" s="83"/>
      <c r="I807" s="83">
        <v>69</v>
      </c>
      <c r="J807" s="83"/>
      <c r="K807" s="83"/>
      <c r="L807" s="84"/>
      <c r="M807" s="91"/>
      <c r="N807" s="92"/>
      <c r="O807" s="93"/>
      <c r="P807" s="94">
        <f>IF(I807=0,"",I807/H806)</f>
        <v>1</v>
      </c>
      <c r="Q807" s="95">
        <v>70</v>
      </c>
      <c r="R807" s="96">
        <f t="shared" si="112"/>
        <v>1</v>
      </c>
      <c r="S807" s="96">
        <f t="shared" si="113"/>
        <v>0</v>
      </c>
      <c r="T807" s="98"/>
      <c r="AN807" s="3"/>
      <c r="AO807" s="3"/>
    </row>
    <row r="808" spans="1:41" ht="15.75" customHeight="1">
      <c r="A808" s="82">
        <v>1901</v>
      </c>
      <c r="B808" s="83"/>
      <c r="C808" s="83"/>
      <c r="D808" s="83"/>
      <c r="E808" s="83"/>
      <c r="F808" s="83"/>
      <c r="G808" s="83"/>
      <c r="H808" s="83"/>
      <c r="I808" s="83"/>
      <c r="J808" s="83">
        <v>69</v>
      </c>
      <c r="K808" s="83"/>
      <c r="L808" s="84"/>
      <c r="M808" s="91"/>
      <c r="N808" s="92"/>
      <c r="O808" s="93"/>
      <c r="P808" s="94">
        <f>IF(J808=0,"",J808/I807)</f>
        <v>1</v>
      </c>
      <c r="Q808" s="95">
        <v>69</v>
      </c>
      <c r="R808" s="96">
        <f t="shared" si="112"/>
        <v>0.98571428571428577</v>
      </c>
      <c r="S808" s="96">
        <f t="shared" si="113"/>
        <v>1.4285714285714235E-2</v>
      </c>
      <c r="T808" s="98"/>
      <c r="AN808" s="3"/>
      <c r="AO808" s="3"/>
    </row>
    <row r="809" spans="1:41" ht="15.75" customHeight="1">
      <c r="A809" s="82">
        <v>1902</v>
      </c>
      <c r="B809" s="83"/>
      <c r="C809" s="83"/>
      <c r="D809" s="83"/>
      <c r="E809" s="83"/>
      <c r="F809" s="83"/>
      <c r="G809" s="83"/>
      <c r="H809" s="83"/>
      <c r="I809" s="83"/>
      <c r="J809" s="83"/>
      <c r="K809" s="83">
        <v>67</v>
      </c>
      <c r="L809" s="84">
        <v>61</v>
      </c>
      <c r="M809" s="91"/>
      <c r="N809" s="92"/>
      <c r="O809" s="93"/>
      <c r="P809" s="94">
        <f>K809/J808</f>
        <v>0.97101449275362317</v>
      </c>
      <c r="Q809" s="95">
        <v>68</v>
      </c>
      <c r="R809" s="96">
        <f t="shared" si="112"/>
        <v>0.98550724637681164</v>
      </c>
      <c r="S809" s="96">
        <f t="shared" si="113"/>
        <v>1.4492753623188359E-2</v>
      </c>
      <c r="T809" s="98"/>
      <c r="AN809" s="3"/>
      <c r="AO809" s="3"/>
    </row>
    <row r="810" spans="1:41" ht="15.75" customHeight="1">
      <c r="A810" s="82">
        <v>2001</v>
      </c>
      <c r="B810" s="83"/>
      <c r="C810" s="83"/>
      <c r="D810" s="83"/>
      <c r="E810" s="83"/>
      <c r="F810" s="83"/>
      <c r="G810" s="83"/>
      <c r="H810" s="83"/>
      <c r="I810" s="83"/>
      <c r="J810" s="83"/>
      <c r="K810" s="83">
        <v>7</v>
      </c>
      <c r="L810" s="84">
        <v>7</v>
      </c>
      <c r="M810" s="91"/>
      <c r="N810" s="92"/>
      <c r="O810" s="99"/>
      <c r="P810" s="100"/>
      <c r="Q810" s="101">
        <v>7</v>
      </c>
      <c r="R810" s="102"/>
      <c r="S810" s="100"/>
      <c r="T810" s="98"/>
      <c r="AN810" s="3"/>
      <c r="AO810" s="3"/>
    </row>
    <row r="811" spans="1:41" ht="15.75" customHeight="1">
      <c r="A811" s="82">
        <v>2002</v>
      </c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4"/>
      <c r="M811" s="91"/>
      <c r="N811" s="92"/>
      <c r="O811" s="99"/>
      <c r="P811" s="103"/>
      <c r="Q811" s="101"/>
      <c r="R811" s="104"/>
      <c r="S811" s="103"/>
      <c r="T811" s="98"/>
      <c r="AN811" s="3"/>
      <c r="AO811" s="3"/>
    </row>
    <row r="812" spans="1:41" ht="15.75" customHeight="1">
      <c r="A812" s="82">
        <v>2101</v>
      </c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4"/>
      <c r="M812" s="91"/>
      <c r="N812" s="92"/>
      <c r="O812" s="99"/>
      <c r="P812" s="103"/>
      <c r="Q812" s="101"/>
      <c r="R812" s="104"/>
      <c r="S812" s="103"/>
      <c r="T812" s="98"/>
      <c r="AN812" s="3"/>
      <c r="AO812" s="3"/>
    </row>
    <row r="813" spans="1:41" ht="15.75" customHeight="1">
      <c r="A813" s="82">
        <v>2102</v>
      </c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4"/>
      <c r="M813" s="91"/>
      <c r="N813" s="92"/>
      <c r="O813" s="99"/>
      <c r="P813" s="105"/>
      <c r="Q813" s="124"/>
      <c r="R813" s="106"/>
      <c r="S813" s="107"/>
      <c r="T813" s="98"/>
      <c r="AN813" s="3"/>
      <c r="AO813" s="3"/>
    </row>
    <row r="814" spans="1:41" ht="15.75" customHeight="1">
      <c r="A814" s="82">
        <v>2201</v>
      </c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4"/>
      <c r="M814" s="91"/>
      <c r="N814" s="92"/>
      <c r="O814" s="99"/>
      <c r="P814" s="108" t="s">
        <v>80</v>
      </c>
      <c r="Q814" s="109">
        <v>66</v>
      </c>
      <c r="R814" s="110">
        <f>L817</f>
        <v>68</v>
      </c>
      <c r="S814" s="111" t="s">
        <v>10</v>
      </c>
      <c r="T814" s="98"/>
      <c r="AN814" s="3"/>
      <c r="AO814" s="3"/>
    </row>
    <row r="815" spans="1:41" ht="15.75" customHeight="1">
      <c r="A815" s="82">
        <v>2202</v>
      </c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4"/>
      <c r="M815" s="91"/>
      <c r="N815" s="92"/>
      <c r="O815" s="99"/>
      <c r="P815" s="112" t="s">
        <v>81</v>
      </c>
      <c r="Q815" s="113">
        <f>IF(Q814/B800=0,"",Q814/B800)</f>
        <v>0.79518072289156627</v>
      </c>
      <c r="R815" s="114">
        <f>IF(Q814/R814=0,"",Q814/R814)</f>
        <v>0.97058823529411764</v>
      </c>
      <c r="S815" s="115" t="s">
        <v>82</v>
      </c>
      <c r="T815" s="98"/>
      <c r="AN815" s="3"/>
      <c r="AO815" s="3"/>
    </row>
    <row r="816" spans="1:41" ht="15.75" customHeight="1">
      <c r="A816" s="82">
        <v>2301</v>
      </c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4"/>
      <c r="M816" s="116"/>
      <c r="N816" s="117"/>
      <c r="O816" s="118"/>
      <c r="P816" s="119"/>
      <c r="Q816" s="120"/>
      <c r="R816" s="120"/>
      <c r="S816" s="121"/>
      <c r="T816" s="98"/>
      <c r="AN816" s="3"/>
      <c r="AO816" s="3"/>
    </row>
    <row r="817" spans="1:41" ht="18" customHeight="1">
      <c r="A817" s="34"/>
      <c r="B817" s="26"/>
      <c r="C817" s="26"/>
      <c r="D817" s="26"/>
      <c r="E817" s="26"/>
      <c r="F817" s="231" t="s">
        <v>108</v>
      </c>
      <c r="G817" s="232"/>
      <c r="H817" s="232"/>
      <c r="I817" s="232"/>
      <c r="J817" s="232"/>
      <c r="K817" s="233"/>
      <c r="L817" s="122">
        <f>SUM(L800:L813)</f>
        <v>68</v>
      </c>
      <c r="M817" s="123">
        <f>IF(L809=0,"",L809/B800)</f>
        <v>0.73493975903614461</v>
      </c>
      <c r="N817" s="123">
        <f>IF(L817=0,"",L817/B800)</f>
        <v>0.81927710843373491</v>
      </c>
      <c r="O817" s="123">
        <f>N817-M817</f>
        <v>8.43373493975903E-2</v>
      </c>
      <c r="P817" s="5"/>
      <c r="Q817" s="26"/>
      <c r="R817" s="25"/>
      <c r="S817" s="5"/>
      <c r="T817" s="98"/>
      <c r="AN817" s="3"/>
      <c r="AO817" s="3"/>
    </row>
    <row r="818" spans="1:41" ht="12.75" customHeight="1">
      <c r="M818" s="5"/>
      <c r="N818" s="5"/>
      <c r="P818" s="5"/>
      <c r="Q818" s="6"/>
      <c r="R818" s="6"/>
      <c r="S818" s="5"/>
      <c r="AN818" s="3"/>
      <c r="AO818" s="3"/>
    </row>
    <row r="819" spans="1:41" ht="12.75" customHeight="1">
      <c r="M819" s="5"/>
      <c r="N819" s="5"/>
      <c r="P819" s="5"/>
      <c r="Q819" s="6"/>
      <c r="R819" s="6"/>
      <c r="S819" s="5"/>
      <c r="AN819" s="3"/>
      <c r="AO819" s="3"/>
    </row>
    <row r="820" spans="1:41" ht="26.25" customHeight="1">
      <c r="A820" s="4"/>
      <c r="B820" s="78" t="s">
        <v>96</v>
      </c>
      <c r="C820" s="78"/>
      <c r="D820" s="78"/>
      <c r="E820" s="78"/>
      <c r="F820" s="78"/>
      <c r="G820" s="78"/>
      <c r="H820" s="78"/>
      <c r="I820" s="78"/>
      <c r="K820" s="79"/>
      <c r="L820" s="79" t="s">
        <v>91</v>
      </c>
      <c r="M820" s="5"/>
      <c r="N820" s="5"/>
      <c r="O820" s="26"/>
      <c r="P820" s="5"/>
      <c r="Q820" s="26"/>
      <c r="R820" s="26"/>
      <c r="S820" s="26"/>
      <c r="AN820" s="3"/>
      <c r="AO820" s="3"/>
    </row>
    <row r="821" spans="1:41" ht="20.25" customHeight="1">
      <c r="A821" s="234" t="s">
        <v>9</v>
      </c>
      <c r="B821" s="235" t="s">
        <v>97</v>
      </c>
      <c r="C821" s="232"/>
      <c r="D821" s="232"/>
      <c r="E821" s="232"/>
      <c r="F821" s="232"/>
      <c r="G821" s="232"/>
      <c r="H821" s="232"/>
      <c r="I821" s="232"/>
      <c r="J821" s="232"/>
      <c r="K821" s="233"/>
      <c r="L821" s="236" t="s">
        <v>10</v>
      </c>
      <c r="M821" s="229" t="s">
        <v>2</v>
      </c>
      <c r="N821" s="229" t="s">
        <v>3</v>
      </c>
      <c r="O821" s="237" t="s">
        <v>4</v>
      </c>
      <c r="P821" s="229" t="s">
        <v>5</v>
      </c>
      <c r="Q821" s="238" t="s">
        <v>6</v>
      </c>
      <c r="R821" s="238" t="s">
        <v>7</v>
      </c>
      <c r="S821" s="229" t="s">
        <v>8</v>
      </c>
      <c r="AN821" s="3"/>
      <c r="AO821" s="3"/>
    </row>
    <row r="822" spans="1:41" ht="15.75" customHeight="1">
      <c r="A822" s="230"/>
      <c r="B822" s="82" t="s">
        <v>98</v>
      </c>
      <c r="C822" s="82" t="s">
        <v>99</v>
      </c>
      <c r="D822" s="82" t="s">
        <v>100</v>
      </c>
      <c r="E822" s="82" t="s">
        <v>101</v>
      </c>
      <c r="F822" s="82" t="s">
        <v>102</v>
      </c>
      <c r="G822" s="82" t="s">
        <v>103</v>
      </c>
      <c r="H822" s="82" t="s">
        <v>104</v>
      </c>
      <c r="I822" s="82" t="s">
        <v>105</v>
      </c>
      <c r="J822" s="82" t="s">
        <v>106</v>
      </c>
      <c r="K822" s="126" t="s">
        <v>107</v>
      </c>
      <c r="L822" s="230"/>
      <c r="M822" s="230"/>
      <c r="N822" s="230"/>
      <c r="O822" s="230"/>
      <c r="P822" s="230"/>
      <c r="Q822" s="230"/>
      <c r="R822" s="230"/>
      <c r="S822" s="230"/>
      <c r="AN822" s="3"/>
      <c r="AO822" s="3"/>
    </row>
    <row r="823" spans="1:41" ht="15.75" customHeight="1">
      <c r="A823" s="82">
        <v>1502</v>
      </c>
      <c r="B823" s="83">
        <v>83</v>
      </c>
      <c r="C823" s="83"/>
      <c r="D823" s="83"/>
      <c r="E823" s="83"/>
      <c r="F823" s="83"/>
      <c r="G823" s="83"/>
      <c r="H823" s="83"/>
      <c r="I823" s="83"/>
      <c r="J823" s="83"/>
      <c r="K823" s="127"/>
      <c r="L823" s="84"/>
      <c r="M823" s="85"/>
      <c r="N823" s="86"/>
      <c r="O823" s="87"/>
      <c r="P823" s="88"/>
      <c r="Q823" s="89">
        <f>B823</f>
        <v>83</v>
      </c>
      <c r="R823" s="90"/>
      <c r="S823" s="88"/>
      <c r="X823" s="208">
        <f>AVERAGE(Q815,Q839)</f>
        <v>0.77108433734939763</v>
      </c>
      <c r="Y823" s="208">
        <f>AVERAGE(R815,R839)</f>
        <v>0.96966911764705888</v>
      </c>
      <c r="AN823" s="3"/>
      <c r="AO823" s="3"/>
    </row>
    <row r="824" spans="1:41" ht="15.75" customHeight="1">
      <c r="A824" s="82">
        <v>1601</v>
      </c>
      <c r="B824" s="83"/>
      <c r="C824" s="83">
        <v>70</v>
      </c>
      <c r="D824" s="83"/>
      <c r="E824" s="83"/>
      <c r="F824" s="83"/>
      <c r="G824" s="83"/>
      <c r="H824" s="83"/>
      <c r="I824" s="83"/>
      <c r="J824" s="83"/>
      <c r="K824" s="127"/>
      <c r="L824" s="84"/>
      <c r="M824" s="91"/>
      <c r="N824" s="92"/>
      <c r="O824" s="93"/>
      <c r="P824" s="94">
        <f>IF(C824=0,"",C824/B823)</f>
        <v>0.84337349397590367</v>
      </c>
      <c r="Q824" s="95">
        <v>70</v>
      </c>
      <c r="R824" s="96">
        <f t="shared" ref="R824:R831" si="114">IF(Q824=0,"",Q824/Q823)</f>
        <v>0.84337349397590367</v>
      </c>
      <c r="S824" s="96">
        <f t="shared" ref="S824:S831" si="115">IF(Q824=0,"",100%-R824)</f>
        <v>0.15662650602409633</v>
      </c>
      <c r="AN824" s="3"/>
      <c r="AO824" s="3"/>
    </row>
    <row r="825" spans="1:41" ht="15.75" customHeight="1">
      <c r="A825" s="82">
        <v>1602</v>
      </c>
      <c r="B825" s="83"/>
      <c r="C825" s="83"/>
      <c r="D825" s="83">
        <v>67</v>
      </c>
      <c r="E825" s="83"/>
      <c r="F825" s="83"/>
      <c r="G825" s="83"/>
      <c r="H825" s="83"/>
      <c r="I825" s="83"/>
      <c r="J825" s="83"/>
      <c r="K825" s="127"/>
      <c r="L825" s="84"/>
      <c r="M825" s="91"/>
      <c r="N825" s="92"/>
      <c r="O825" s="93"/>
      <c r="P825" s="94">
        <f>IF(D825=0,"",D825/C824)</f>
        <v>0.95714285714285718</v>
      </c>
      <c r="Q825" s="95">
        <v>70</v>
      </c>
      <c r="R825" s="96">
        <f t="shared" si="114"/>
        <v>1</v>
      </c>
      <c r="S825" s="96">
        <f t="shared" si="115"/>
        <v>0</v>
      </c>
      <c r="T825" s="97">
        <f>Q825/Q823</f>
        <v>0.84337349397590367</v>
      </c>
      <c r="AN825" s="3"/>
      <c r="AO825" s="3"/>
    </row>
    <row r="826" spans="1:41" ht="15.75" customHeight="1">
      <c r="A826" s="82">
        <v>1701</v>
      </c>
      <c r="B826" s="83"/>
      <c r="C826" s="83"/>
      <c r="D826" s="83"/>
      <c r="E826" s="83">
        <v>67</v>
      </c>
      <c r="F826" s="83"/>
      <c r="G826" s="83"/>
      <c r="H826" s="83"/>
      <c r="I826" s="83"/>
      <c r="J826" s="83"/>
      <c r="K826" s="127"/>
      <c r="L826" s="84"/>
      <c r="M826" s="91"/>
      <c r="N826" s="92"/>
      <c r="O826" s="93"/>
      <c r="P826" s="94">
        <f>IF(E826=0,"",E826/D825)</f>
        <v>1</v>
      </c>
      <c r="Q826" s="95">
        <v>70</v>
      </c>
      <c r="R826" s="96">
        <f t="shared" si="114"/>
        <v>1</v>
      </c>
      <c r="S826" s="96">
        <f t="shared" si="115"/>
        <v>0</v>
      </c>
      <c r="T826" s="98"/>
      <c r="AN826" s="3"/>
      <c r="AO826" s="3"/>
    </row>
    <row r="827" spans="1:41" ht="15.75" customHeight="1">
      <c r="A827" s="82">
        <v>1702</v>
      </c>
      <c r="B827" s="83"/>
      <c r="C827" s="83"/>
      <c r="D827" s="83"/>
      <c r="E827" s="83"/>
      <c r="F827" s="83">
        <v>66</v>
      </c>
      <c r="G827" s="83"/>
      <c r="H827" s="83"/>
      <c r="I827" s="83"/>
      <c r="J827" s="83"/>
      <c r="K827" s="127"/>
      <c r="L827" s="84"/>
      <c r="M827" s="91"/>
      <c r="N827" s="92"/>
      <c r="O827" s="93"/>
      <c r="P827" s="94">
        <f>IF(F827=0,"",F827/E826)</f>
        <v>0.9850746268656716</v>
      </c>
      <c r="Q827" s="95">
        <v>67</v>
      </c>
      <c r="R827" s="96">
        <f t="shared" si="114"/>
        <v>0.95714285714285718</v>
      </c>
      <c r="S827" s="96">
        <f t="shared" si="115"/>
        <v>4.2857142857142816E-2</v>
      </c>
      <c r="T827" s="98"/>
      <c r="AN827" s="3"/>
      <c r="AO827" s="3"/>
    </row>
    <row r="828" spans="1:41" ht="15.75" customHeight="1">
      <c r="A828" s="82">
        <v>1801</v>
      </c>
      <c r="B828" s="83"/>
      <c r="C828" s="83"/>
      <c r="D828" s="83"/>
      <c r="E828" s="83"/>
      <c r="F828" s="83"/>
      <c r="G828" s="83">
        <v>66</v>
      </c>
      <c r="H828" s="83"/>
      <c r="I828" s="83"/>
      <c r="J828" s="83"/>
      <c r="K828" s="127"/>
      <c r="L828" s="84"/>
      <c r="M828" s="91"/>
      <c r="N828" s="92"/>
      <c r="O828" s="93"/>
      <c r="P828" s="94">
        <f>IF(G828=0,"",G828/F827)</f>
        <v>1</v>
      </c>
      <c r="Q828" s="95">
        <v>67</v>
      </c>
      <c r="R828" s="96">
        <f t="shared" si="114"/>
        <v>1</v>
      </c>
      <c r="S828" s="96">
        <f t="shared" si="115"/>
        <v>0</v>
      </c>
      <c r="T828" s="98"/>
      <c r="AN828" s="3"/>
      <c r="AO828" s="3"/>
    </row>
    <row r="829" spans="1:41" ht="15.75" customHeight="1">
      <c r="A829" s="82">
        <v>1802</v>
      </c>
      <c r="B829" s="83"/>
      <c r="C829" s="83"/>
      <c r="D829" s="83"/>
      <c r="E829" s="83"/>
      <c r="F829" s="83"/>
      <c r="G829" s="83"/>
      <c r="H829" s="83">
        <v>66</v>
      </c>
      <c r="I829" s="83"/>
      <c r="J829" s="83"/>
      <c r="K829" s="127"/>
      <c r="L829" s="84"/>
      <c r="M829" s="91"/>
      <c r="N829" s="92"/>
      <c r="O829" s="93"/>
      <c r="P829" s="94">
        <f>IF(H829=0,"",H829/G828)</f>
        <v>1</v>
      </c>
      <c r="Q829" s="95">
        <v>67</v>
      </c>
      <c r="R829" s="96">
        <f t="shared" si="114"/>
        <v>1</v>
      </c>
      <c r="S829" s="96">
        <f t="shared" si="115"/>
        <v>0</v>
      </c>
      <c r="T829" s="98"/>
      <c r="AN829" s="3"/>
      <c r="AO829" s="3"/>
    </row>
    <row r="830" spans="1:41" ht="15.75" customHeight="1">
      <c r="A830" s="82">
        <v>1901</v>
      </c>
      <c r="B830" s="83"/>
      <c r="C830" s="83"/>
      <c r="D830" s="83"/>
      <c r="E830" s="83"/>
      <c r="F830" s="83"/>
      <c r="G830" s="83"/>
      <c r="H830" s="83"/>
      <c r="I830" s="83">
        <v>58</v>
      </c>
      <c r="J830" s="83"/>
      <c r="K830" s="127"/>
      <c r="L830" s="84"/>
      <c r="M830" s="91"/>
      <c r="N830" s="92"/>
      <c r="O830" s="93"/>
      <c r="P830" s="94">
        <f>IF(I830=0,"",I830/H829)</f>
        <v>0.87878787878787878</v>
      </c>
      <c r="Q830" s="95">
        <v>66</v>
      </c>
      <c r="R830" s="96">
        <f t="shared" si="114"/>
        <v>0.9850746268656716</v>
      </c>
      <c r="S830" s="96">
        <f t="shared" si="115"/>
        <v>1.4925373134328401E-2</v>
      </c>
      <c r="T830" s="98"/>
      <c r="AN830" s="3"/>
      <c r="AO830" s="3"/>
    </row>
    <row r="831" spans="1:41" ht="15.75" customHeight="1">
      <c r="A831" s="82">
        <v>1902</v>
      </c>
      <c r="B831" s="83"/>
      <c r="C831" s="83"/>
      <c r="D831" s="83"/>
      <c r="E831" s="83"/>
      <c r="F831" s="83"/>
      <c r="G831" s="83"/>
      <c r="H831" s="83"/>
      <c r="I831" s="83"/>
      <c r="J831" s="83">
        <v>58</v>
      </c>
      <c r="K831" s="127"/>
      <c r="L831" s="84">
        <v>52</v>
      </c>
      <c r="M831" s="91"/>
      <c r="N831" s="92"/>
      <c r="O831" s="93"/>
      <c r="P831" s="94">
        <f>IF(J831=0,"",J831/I830)</f>
        <v>1</v>
      </c>
      <c r="Q831" s="95">
        <v>66</v>
      </c>
      <c r="R831" s="96">
        <f t="shared" si="114"/>
        <v>1</v>
      </c>
      <c r="S831" s="96">
        <f t="shared" si="115"/>
        <v>0</v>
      </c>
      <c r="T831" s="98"/>
      <c r="AN831" s="3"/>
      <c r="AO831" s="3"/>
    </row>
    <row r="832" spans="1:41" ht="15.75" customHeight="1">
      <c r="A832" s="82">
        <v>2001</v>
      </c>
      <c r="B832" s="83"/>
      <c r="C832" s="83"/>
      <c r="D832" s="83"/>
      <c r="E832" s="83"/>
      <c r="F832" s="83"/>
      <c r="G832" s="83"/>
      <c r="H832" s="83"/>
      <c r="I832" s="83"/>
      <c r="J832" s="83">
        <v>11</v>
      </c>
      <c r="K832" s="127"/>
      <c r="L832" s="84">
        <v>11</v>
      </c>
      <c r="M832" s="91"/>
      <c r="N832" s="92"/>
      <c r="O832" s="93"/>
      <c r="P832" s="94"/>
      <c r="Q832" s="95">
        <v>12</v>
      </c>
      <c r="R832" s="96"/>
      <c r="S832" s="96"/>
      <c r="T832" s="98"/>
      <c r="AN832" s="3"/>
      <c r="AO832" s="3"/>
    </row>
    <row r="833" spans="1:41" ht="15.75" customHeight="1">
      <c r="A833" s="82">
        <v>2002</v>
      </c>
      <c r="B833" s="83"/>
      <c r="C833" s="83"/>
      <c r="D833" s="83"/>
      <c r="E833" s="83"/>
      <c r="F833" s="83"/>
      <c r="G833" s="83"/>
      <c r="H833" s="83"/>
      <c r="I833" s="83"/>
      <c r="J833" s="83">
        <v>1</v>
      </c>
      <c r="K833" s="127"/>
      <c r="L833" s="84">
        <v>1</v>
      </c>
      <c r="M833" s="91"/>
      <c r="N833" s="92"/>
      <c r="O833" s="99"/>
      <c r="P833" s="100"/>
      <c r="Q833" s="101">
        <v>1</v>
      </c>
      <c r="R833" s="102"/>
      <c r="S833" s="100"/>
      <c r="T833" s="98"/>
      <c r="AN833" s="3"/>
      <c r="AO833" s="3"/>
    </row>
    <row r="834" spans="1:41" ht="15.75" customHeight="1">
      <c r="A834" s="82">
        <v>2101</v>
      </c>
      <c r="B834" s="83"/>
      <c r="C834" s="83"/>
      <c r="D834" s="83"/>
      <c r="E834" s="83"/>
      <c r="F834" s="83"/>
      <c r="G834" s="83"/>
      <c r="H834" s="83"/>
      <c r="I834" s="83"/>
      <c r="J834" s="83">
        <v>1</v>
      </c>
      <c r="K834" s="127"/>
      <c r="L834" s="84"/>
      <c r="M834" s="91"/>
      <c r="N834" s="92"/>
      <c r="O834" s="99"/>
      <c r="P834" s="103"/>
      <c r="Q834" s="101">
        <v>1</v>
      </c>
      <c r="R834" s="104"/>
      <c r="S834" s="103"/>
      <c r="T834" s="98"/>
      <c r="AN834" s="3"/>
      <c r="AO834" s="3"/>
    </row>
    <row r="835" spans="1:41" ht="15.75" customHeight="1">
      <c r="A835" s="82">
        <v>2102</v>
      </c>
      <c r="B835" s="83"/>
      <c r="C835" s="83"/>
      <c r="D835" s="83"/>
      <c r="E835" s="83"/>
      <c r="F835" s="83"/>
      <c r="G835" s="83"/>
      <c r="H835" s="83"/>
      <c r="I835" s="83"/>
      <c r="J835" s="83">
        <v>1</v>
      </c>
      <c r="K835" s="127"/>
      <c r="L835" s="84"/>
      <c r="M835" s="91"/>
      <c r="N835" s="92"/>
      <c r="O835" s="99"/>
      <c r="P835" s="103"/>
      <c r="Q835" s="101">
        <v>1</v>
      </c>
      <c r="R835" s="104"/>
      <c r="S835" s="103"/>
      <c r="T835" s="98"/>
      <c r="AN835" s="3"/>
      <c r="AO835" s="3"/>
    </row>
    <row r="836" spans="1:41" ht="15.75" customHeight="1">
      <c r="A836" s="82">
        <v>2201</v>
      </c>
      <c r="B836" s="83"/>
      <c r="C836" s="83"/>
      <c r="D836" s="83"/>
      <c r="E836" s="83"/>
      <c r="F836" s="83"/>
      <c r="G836" s="83"/>
      <c r="H836" s="83"/>
      <c r="I836" s="83"/>
      <c r="J836" s="83">
        <v>1</v>
      </c>
      <c r="K836" s="127"/>
      <c r="L836" s="84"/>
      <c r="M836" s="91"/>
      <c r="N836" s="92"/>
      <c r="O836" s="99"/>
      <c r="P836" s="105"/>
      <c r="Q836" s="101">
        <v>1</v>
      </c>
      <c r="R836" s="106"/>
      <c r="S836" s="107"/>
      <c r="T836" s="98"/>
      <c r="AN836" s="3"/>
      <c r="AO836" s="3"/>
    </row>
    <row r="837" spans="1:41" ht="15.75" customHeight="1">
      <c r="A837" s="82">
        <v>2202</v>
      </c>
      <c r="B837" s="83"/>
      <c r="C837" s="83"/>
      <c r="D837" s="83"/>
      <c r="E837" s="83"/>
      <c r="F837" s="83"/>
      <c r="G837" s="83"/>
      <c r="H837" s="83"/>
      <c r="I837" s="83"/>
      <c r="J837" s="83">
        <v>1</v>
      </c>
      <c r="K837" s="127"/>
      <c r="L837" s="84"/>
      <c r="M837" s="91"/>
      <c r="N837" s="92"/>
      <c r="O837" s="99"/>
      <c r="Q837" s="101">
        <v>1</v>
      </c>
      <c r="T837" s="98"/>
      <c r="AN837" s="3"/>
      <c r="AO837" s="3"/>
    </row>
    <row r="838" spans="1:41" ht="15.75" customHeight="1">
      <c r="A838" s="82">
        <v>2301</v>
      </c>
      <c r="B838" s="83"/>
      <c r="C838" s="83"/>
      <c r="D838" s="83"/>
      <c r="E838" s="83"/>
      <c r="F838" s="83"/>
      <c r="G838" s="83"/>
      <c r="H838" s="83"/>
      <c r="I838" s="83"/>
      <c r="J838" s="83"/>
      <c r="K838" s="127"/>
      <c r="L838" s="84"/>
      <c r="M838" s="91"/>
      <c r="N838" s="92"/>
      <c r="O838" s="99"/>
      <c r="P838" s="108" t="s">
        <v>80</v>
      </c>
      <c r="Q838" s="109">
        <v>62</v>
      </c>
      <c r="R838" s="110">
        <f>L840</f>
        <v>64</v>
      </c>
      <c r="S838" s="111" t="s">
        <v>10</v>
      </c>
      <c r="T838" s="98"/>
      <c r="AN838" s="3"/>
      <c r="AO838" s="3"/>
    </row>
    <row r="839" spans="1:41" ht="15.75" customHeight="1">
      <c r="A839" s="82">
        <v>2302</v>
      </c>
      <c r="B839" s="83"/>
      <c r="C839" s="83"/>
      <c r="D839" s="83"/>
      <c r="E839" s="83"/>
      <c r="F839" s="83"/>
      <c r="G839" s="83"/>
      <c r="H839" s="83"/>
      <c r="I839" s="83"/>
      <c r="J839" s="83"/>
      <c r="K839" s="127"/>
      <c r="L839" s="84"/>
      <c r="M839" s="116"/>
      <c r="N839" s="117"/>
      <c r="O839" s="118"/>
      <c r="P839" s="112" t="s">
        <v>81</v>
      </c>
      <c r="Q839" s="113">
        <f>IF(Q838/B823=0,"",Q838/B823)</f>
        <v>0.74698795180722888</v>
      </c>
      <c r="R839" s="114">
        <f>IF(Q838/R838=0,"",Q838/R838)</f>
        <v>0.96875</v>
      </c>
      <c r="S839" s="115" t="s">
        <v>82</v>
      </c>
      <c r="T839" s="98"/>
      <c r="AN839" s="3"/>
      <c r="AO839" s="3"/>
    </row>
    <row r="840" spans="1:41" ht="18" customHeight="1">
      <c r="A840" s="34"/>
      <c r="B840" s="26"/>
      <c r="C840" s="26"/>
      <c r="D840" s="26"/>
      <c r="E840" s="26"/>
      <c r="F840" s="231" t="s">
        <v>108</v>
      </c>
      <c r="G840" s="232"/>
      <c r="H840" s="232"/>
      <c r="I840" s="232"/>
      <c r="J840" s="232"/>
      <c r="K840" s="233"/>
      <c r="L840" s="122">
        <f>SUM(L823:L836)</f>
        <v>64</v>
      </c>
      <c r="M840" s="123">
        <f>IF(L831=0,"",L831/B823)</f>
        <v>0.62650602409638556</v>
      </c>
      <c r="N840" s="123">
        <f>IF(L840=0,"",L840/B823)</f>
        <v>0.77108433734939763</v>
      </c>
      <c r="O840" s="123">
        <f>IF(L831=0,"",N840-M840)</f>
        <v>0.14457831325301207</v>
      </c>
      <c r="P840" s="5"/>
      <c r="Q840" s="26"/>
      <c r="R840" s="25"/>
      <c r="S840" s="5"/>
      <c r="T840" s="98"/>
      <c r="AN840" s="3"/>
      <c r="AO840" s="3"/>
    </row>
    <row r="841" spans="1:41" ht="12.75" customHeight="1">
      <c r="M841" s="5"/>
      <c r="N841" s="5"/>
      <c r="P841" s="5"/>
      <c r="Q841" s="6"/>
      <c r="R841" s="6"/>
      <c r="S841" s="5"/>
      <c r="AN841" s="3"/>
      <c r="AO841" s="3"/>
    </row>
    <row r="842" spans="1:41" ht="12.75" customHeight="1">
      <c r="M842" s="5"/>
      <c r="N842" s="5"/>
      <c r="P842" s="5"/>
      <c r="Q842" s="6"/>
      <c r="R842" s="6"/>
      <c r="S842" s="5"/>
      <c r="AN842" s="3"/>
      <c r="AO842" s="3"/>
    </row>
    <row r="843" spans="1:41" ht="26.25" customHeight="1">
      <c r="A843" s="4"/>
      <c r="B843" s="78" t="s">
        <v>96</v>
      </c>
      <c r="C843" s="78"/>
      <c r="D843" s="78"/>
      <c r="E843" s="78"/>
      <c r="F843" s="78"/>
      <c r="G843" s="78"/>
      <c r="H843" s="78"/>
      <c r="I843" s="78"/>
      <c r="K843" s="79"/>
      <c r="L843" s="79" t="s">
        <v>92</v>
      </c>
      <c r="M843" s="5"/>
      <c r="N843" s="5"/>
      <c r="O843" s="26"/>
      <c r="P843" s="5"/>
      <c r="Q843" s="26"/>
      <c r="R843" s="26"/>
      <c r="S843" s="26"/>
    </row>
    <row r="844" spans="1:41" ht="20.25" customHeight="1">
      <c r="A844" s="234" t="s">
        <v>9</v>
      </c>
      <c r="B844" s="235" t="s">
        <v>97</v>
      </c>
      <c r="C844" s="232"/>
      <c r="D844" s="232"/>
      <c r="E844" s="232"/>
      <c r="F844" s="232"/>
      <c r="G844" s="232"/>
      <c r="H844" s="232"/>
      <c r="I844" s="232"/>
      <c r="J844" s="232"/>
      <c r="K844" s="233"/>
      <c r="L844" s="236" t="s">
        <v>10</v>
      </c>
      <c r="M844" s="229" t="s">
        <v>2</v>
      </c>
      <c r="N844" s="229" t="s">
        <v>3</v>
      </c>
      <c r="O844" s="237" t="s">
        <v>4</v>
      </c>
      <c r="P844" s="229" t="s">
        <v>5</v>
      </c>
      <c r="Q844" s="238" t="s">
        <v>6</v>
      </c>
      <c r="R844" s="238" t="s">
        <v>7</v>
      </c>
      <c r="S844" s="229" t="s">
        <v>8</v>
      </c>
    </row>
    <row r="845" spans="1:41" ht="15.75" customHeight="1">
      <c r="A845" s="230"/>
      <c r="B845" s="82" t="s">
        <v>98</v>
      </c>
      <c r="C845" s="82" t="s">
        <v>99</v>
      </c>
      <c r="D845" s="82" t="s">
        <v>100</v>
      </c>
      <c r="E845" s="82" t="s">
        <v>101</v>
      </c>
      <c r="F845" s="82" t="s">
        <v>102</v>
      </c>
      <c r="G845" s="82" t="s">
        <v>103</v>
      </c>
      <c r="H845" s="82" t="s">
        <v>104</v>
      </c>
      <c r="I845" s="82" t="s">
        <v>105</v>
      </c>
      <c r="J845" s="82" t="s">
        <v>106</v>
      </c>
      <c r="K845" s="126" t="s">
        <v>107</v>
      </c>
      <c r="L845" s="230"/>
      <c r="M845" s="230"/>
      <c r="N845" s="230"/>
      <c r="O845" s="230"/>
      <c r="P845" s="230"/>
      <c r="Q845" s="230"/>
      <c r="R845" s="230"/>
      <c r="S845" s="230"/>
    </row>
    <row r="846" spans="1:41" ht="15.75" customHeight="1">
      <c r="A846" s="82">
        <v>1601</v>
      </c>
      <c r="B846" s="83">
        <v>88</v>
      </c>
      <c r="C846" s="83"/>
      <c r="D846" s="83"/>
      <c r="E846" s="83"/>
      <c r="F846" s="83"/>
      <c r="G846" s="83"/>
      <c r="H846" s="83"/>
      <c r="I846" s="83"/>
      <c r="J846" s="83"/>
      <c r="K846" s="127"/>
      <c r="L846" s="84"/>
      <c r="M846" s="85"/>
      <c r="N846" s="86"/>
      <c r="O846" s="87"/>
      <c r="P846" s="88"/>
      <c r="Q846" s="89">
        <f>B846</f>
        <v>88</v>
      </c>
      <c r="R846" s="90"/>
      <c r="S846" s="88"/>
    </row>
    <row r="847" spans="1:41" ht="15.75" customHeight="1">
      <c r="A847" s="82">
        <v>1602</v>
      </c>
      <c r="B847" s="83"/>
      <c r="C847" s="83">
        <v>76</v>
      </c>
      <c r="D847" s="83"/>
      <c r="E847" s="83"/>
      <c r="F847" s="83"/>
      <c r="G847" s="83"/>
      <c r="H847" s="83"/>
      <c r="I847" s="83"/>
      <c r="J847" s="83"/>
      <c r="K847" s="127"/>
      <c r="L847" s="84"/>
      <c r="M847" s="91"/>
      <c r="N847" s="92"/>
      <c r="O847" s="93"/>
      <c r="P847" s="94">
        <f>IF(C847=0,"",C847/B846)</f>
        <v>0.86363636363636365</v>
      </c>
      <c r="Q847" s="95">
        <v>78</v>
      </c>
      <c r="R847" s="96">
        <f t="shared" ref="R847:R854" si="116">IF(Q847=0,"",Q847/Q846)</f>
        <v>0.88636363636363635</v>
      </c>
      <c r="S847" s="96">
        <f t="shared" ref="S847:S854" si="117">IF(Q847=0,"",100%-R847)</f>
        <v>0.11363636363636365</v>
      </c>
    </row>
    <row r="848" spans="1:41" ht="15.75" customHeight="1">
      <c r="A848" s="82">
        <v>1701</v>
      </c>
      <c r="B848" s="83"/>
      <c r="C848" s="83"/>
      <c r="D848" s="83">
        <v>73</v>
      </c>
      <c r="E848" s="83"/>
      <c r="F848" s="83"/>
      <c r="G848" s="83"/>
      <c r="H848" s="83"/>
      <c r="I848" s="83"/>
      <c r="J848" s="83"/>
      <c r="K848" s="127"/>
      <c r="L848" s="84"/>
      <c r="M848" s="91"/>
      <c r="N848" s="92"/>
      <c r="O848" s="93"/>
      <c r="P848" s="94">
        <f>IF(D848=0,"",D848/C847)</f>
        <v>0.96052631578947367</v>
      </c>
      <c r="Q848" s="95">
        <v>75</v>
      </c>
      <c r="R848" s="96">
        <f t="shared" si="116"/>
        <v>0.96153846153846156</v>
      </c>
      <c r="S848" s="96">
        <f t="shared" si="117"/>
        <v>3.8461538461538436E-2</v>
      </c>
      <c r="T848" s="97">
        <f>Q848/Q846</f>
        <v>0.85227272727272729</v>
      </c>
    </row>
    <row r="849" spans="1:41" ht="15.75" customHeight="1">
      <c r="A849" s="82">
        <v>1702</v>
      </c>
      <c r="B849" s="83"/>
      <c r="C849" s="83"/>
      <c r="D849" s="83"/>
      <c r="E849" s="83">
        <v>67</v>
      </c>
      <c r="F849" s="83"/>
      <c r="G849" s="83"/>
      <c r="H849" s="83"/>
      <c r="I849" s="83"/>
      <c r="J849" s="83"/>
      <c r="K849" s="127"/>
      <c r="L849" s="84"/>
      <c r="M849" s="91"/>
      <c r="N849" s="92"/>
      <c r="O849" s="93"/>
      <c r="P849" s="94">
        <f>IF(E849=0,"",E849/D848)</f>
        <v>0.9178082191780822</v>
      </c>
      <c r="Q849" s="95">
        <v>72</v>
      </c>
      <c r="R849" s="96">
        <f t="shared" si="116"/>
        <v>0.96</v>
      </c>
      <c r="S849" s="96">
        <f t="shared" si="117"/>
        <v>4.0000000000000036E-2</v>
      </c>
      <c r="T849" s="98"/>
    </row>
    <row r="850" spans="1:41" ht="15.75" customHeight="1">
      <c r="A850" s="82">
        <v>1801</v>
      </c>
      <c r="B850" s="83"/>
      <c r="C850" s="83"/>
      <c r="D850" s="83"/>
      <c r="E850" s="83"/>
      <c r="F850" s="83">
        <v>67</v>
      </c>
      <c r="G850" s="83"/>
      <c r="H850" s="83"/>
      <c r="I850" s="83"/>
      <c r="J850" s="83"/>
      <c r="K850" s="127"/>
      <c r="L850" s="84"/>
      <c r="M850" s="91"/>
      <c r="N850" s="92"/>
      <c r="O850" s="93"/>
      <c r="P850" s="94">
        <f>IF(F850=0,"",F850/E849)</f>
        <v>1</v>
      </c>
      <c r="Q850" s="95">
        <v>72</v>
      </c>
      <c r="R850" s="96">
        <f t="shared" si="116"/>
        <v>1</v>
      </c>
      <c r="S850" s="96">
        <f t="shared" si="117"/>
        <v>0</v>
      </c>
      <c r="T850" s="98"/>
    </row>
    <row r="851" spans="1:41" ht="15.75" customHeight="1">
      <c r="A851" s="82">
        <v>1802</v>
      </c>
      <c r="B851" s="83"/>
      <c r="C851" s="83"/>
      <c r="D851" s="83"/>
      <c r="E851" s="83"/>
      <c r="F851" s="83"/>
      <c r="G851" s="83">
        <v>67</v>
      </c>
      <c r="H851" s="83"/>
      <c r="I851" s="83"/>
      <c r="J851" s="83"/>
      <c r="K851" s="127"/>
      <c r="L851" s="84"/>
      <c r="M851" s="91"/>
      <c r="N851" s="92"/>
      <c r="O851" s="93"/>
      <c r="P851" s="94">
        <f>IF(G851=0,"",G851/F850)</f>
        <v>1</v>
      </c>
      <c r="Q851" s="95">
        <v>72</v>
      </c>
      <c r="R851" s="96">
        <f t="shared" si="116"/>
        <v>1</v>
      </c>
      <c r="S851" s="96">
        <f t="shared" si="117"/>
        <v>0</v>
      </c>
      <c r="T851" s="98"/>
    </row>
    <row r="852" spans="1:41" ht="15.75" customHeight="1">
      <c r="A852" s="82">
        <v>1901</v>
      </c>
      <c r="B852" s="83"/>
      <c r="C852" s="83"/>
      <c r="D852" s="83"/>
      <c r="E852" s="83"/>
      <c r="F852" s="83"/>
      <c r="G852" s="83"/>
      <c r="H852" s="83">
        <v>57</v>
      </c>
      <c r="I852" s="83"/>
      <c r="J852" s="83"/>
      <c r="K852" s="127"/>
      <c r="L852" s="84"/>
      <c r="M852" s="91"/>
      <c r="N852" s="92"/>
      <c r="O852" s="93"/>
      <c r="P852" s="94">
        <f>IF(H852=0,"",H852/G851)</f>
        <v>0.85074626865671643</v>
      </c>
      <c r="Q852" s="95">
        <v>67</v>
      </c>
      <c r="R852" s="96">
        <f t="shared" si="116"/>
        <v>0.93055555555555558</v>
      </c>
      <c r="S852" s="96">
        <f t="shared" si="117"/>
        <v>6.944444444444442E-2</v>
      </c>
      <c r="T852" s="98"/>
    </row>
    <row r="853" spans="1:41" ht="15.75" customHeight="1">
      <c r="A853" s="82">
        <v>1902</v>
      </c>
      <c r="B853" s="83"/>
      <c r="C853" s="83"/>
      <c r="D853" s="83"/>
      <c r="E853" s="83"/>
      <c r="F853" s="83"/>
      <c r="G853" s="83"/>
      <c r="H853" s="83"/>
      <c r="I853" s="83">
        <v>57</v>
      </c>
      <c r="J853" s="83"/>
      <c r="K853" s="127"/>
      <c r="L853" s="84"/>
      <c r="M853" s="91"/>
      <c r="N853" s="92"/>
      <c r="O853" s="93"/>
      <c r="P853" s="94">
        <f>IF(I853=0,"",I853/H852)</f>
        <v>1</v>
      </c>
      <c r="Q853" s="95">
        <v>66</v>
      </c>
      <c r="R853" s="96">
        <f t="shared" si="116"/>
        <v>0.9850746268656716</v>
      </c>
      <c r="S853" s="96">
        <f t="shared" si="117"/>
        <v>1.4925373134328401E-2</v>
      </c>
      <c r="T853" s="98"/>
    </row>
    <row r="854" spans="1:41" ht="15.75" customHeight="1">
      <c r="A854" s="82">
        <v>2001</v>
      </c>
      <c r="B854" s="83"/>
      <c r="C854" s="83"/>
      <c r="D854" s="83"/>
      <c r="E854" s="83"/>
      <c r="F854" s="83"/>
      <c r="G854" s="83"/>
      <c r="H854" s="83"/>
      <c r="I854" s="83"/>
      <c r="J854" s="83">
        <v>56</v>
      </c>
      <c r="K854" s="127"/>
      <c r="L854" s="84">
        <v>52</v>
      </c>
      <c r="M854" s="91"/>
      <c r="N854" s="92"/>
      <c r="O854" s="93"/>
      <c r="P854" s="94">
        <f>IF(J854=0,"",J854/I853)</f>
        <v>0.98245614035087714</v>
      </c>
      <c r="Q854" s="95">
        <v>66</v>
      </c>
      <c r="R854" s="96">
        <f t="shared" si="116"/>
        <v>1</v>
      </c>
      <c r="S854" s="96">
        <f t="shared" si="117"/>
        <v>0</v>
      </c>
      <c r="T854" s="98"/>
    </row>
    <row r="855" spans="1:41" ht="15.75" customHeight="1">
      <c r="A855" s="82">
        <v>2002</v>
      </c>
      <c r="B855" s="83"/>
      <c r="C855" s="83"/>
      <c r="D855" s="83"/>
      <c r="E855" s="83"/>
      <c r="F855" s="83"/>
      <c r="G855" s="83"/>
      <c r="H855" s="83"/>
      <c r="I855" s="83"/>
      <c r="J855" s="83">
        <v>7</v>
      </c>
      <c r="K855" s="127"/>
      <c r="L855" s="84">
        <v>7</v>
      </c>
      <c r="M855" s="91"/>
      <c r="N855" s="92"/>
      <c r="O855" s="93"/>
      <c r="P855" s="94"/>
      <c r="Q855" s="95">
        <v>15</v>
      </c>
      <c r="R855" s="96"/>
      <c r="S855" s="96"/>
      <c r="T855" s="98"/>
    </row>
    <row r="856" spans="1:41" ht="15.75" customHeight="1">
      <c r="A856" s="82">
        <v>2101</v>
      </c>
      <c r="B856" s="83"/>
      <c r="C856" s="83"/>
      <c r="D856" s="83"/>
      <c r="E856" s="83"/>
      <c r="F856" s="83"/>
      <c r="G856" s="83"/>
      <c r="H856" s="83"/>
      <c r="I856" s="83"/>
      <c r="J856" s="83">
        <v>5</v>
      </c>
      <c r="K856" s="127"/>
      <c r="L856" s="84">
        <v>5</v>
      </c>
      <c r="M856" s="91"/>
      <c r="N856" s="92"/>
      <c r="O856" s="99"/>
      <c r="P856" s="100"/>
      <c r="Q856" s="101">
        <v>6</v>
      </c>
      <c r="R856" s="102"/>
      <c r="S856" s="100"/>
      <c r="T856" s="98"/>
    </row>
    <row r="857" spans="1:41" ht="15.75" customHeight="1">
      <c r="A857" s="82">
        <v>2102</v>
      </c>
      <c r="B857" s="83"/>
      <c r="C857" s="83"/>
      <c r="D857" s="83"/>
      <c r="E857" s="83"/>
      <c r="F857" s="83"/>
      <c r="G857" s="83"/>
      <c r="H857" s="83"/>
      <c r="I857" s="83"/>
      <c r="J857" s="83">
        <v>1</v>
      </c>
      <c r="K857" s="127"/>
      <c r="L857" s="84"/>
      <c r="M857" s="91"/>
      <c r="N857" s="92"/>
      <c r="O857" s="99"/>
      <c r="P857" s="103"/>
      <c r="Q857" s="101">
        <v>1</v>
      </c>
      <c r="R857" s="104"/>
      <c r="S857" s="103"/>
      <c r="T857" s="98"/>
    </row>
    <row r="858" spans="1:41" ht="15.75" customHeight="1">
      <c r="A858" s="82">
        <v>2201</v>
      </c>
      <c r="B858" s="83"/>
      <c r="C858" s="83"/>
      <c r="D858" s="83"/>
      <c r="E858" s="83"/>
      <c r="F858" s="83"/>
      <c r="G858" s="83"/>
      <c r="H858" s="83"/>
      <c r="I858" s="83"/>
      <c r="J858" s="83">
        <v>1</v>
      </c>
      <c r="K858" s="127"/>
      <c r="L858" s="84">
        <v>1</v>
      </c>
      <c r="M858" s="91"/>
      <c r="N858" s="92"/>
      <c r="O858" s="99"/>
      <c r="P858" s="103"/>
      <c r="Q858" s="101">
        <v>1</v>
      </c>
      <c r="R858" s="104"/>
      <c r="S858" s="103"/>
      <c r="T858" s="98"/>
    </row>
    <row r="859" spans="1:41" ht="15.75" customHeight="1">
      <c r="A859" s="82">
        <v>2202</v>
      </c>
      <c r="B859" s="83"/>
      <c r="C859" s="83"/>
      <c r="D859" s="83"/>
      <c r="E859" s="83"/>
      <c r="F859" s="83"/>
      <c r="G859" s="83"/>
      <c r="H859" s="83"/>
      <c r="I859" s="83"/>
      <c r="J859" s="83"/>
      <c r="K859" s="127"/>
      <c r="L859" s="84"/>
      <c r="M859" s="91"/>
      <c r="N859" s="92"/>
      <c r="O859" s="99"/>
      <c r="P859" s="105"/>
      <c r="Q859" s="124"/>
      <c r="R859" s="106"/>
      <c r="S859" s="107"/>
      <c r="T859" s="98"/>
    </row>
    <row r="860" spans="1:41" ht="15.75" customHeight="1">
      <c r="A860" s="82">
        <v>2301</v>
      </c>
      <c r="B860" s="83"/>
      <c r="C860" s="83"/>
      <c r="D860" s="83"/>
      <c r="E860" s="83"/>
      <c r="F860" s="83"/>
      <c r="G860" s="83"/>
      <c r="H860" s="83"/>
      <c r="I860" s="83"/>
      <c r="J860" s="83"/>
      <c r="K860" s="127"/>
      <c r="L860" s="84"/>
      <c r="M860" s="91"/>
      <c r="N860" s="92"/>
      <c r="O860" s="99"/>
      <c r="P860" s="108" t="s">
        <v>80</v>
      </c>
      <c r="Q860" s="109">
        <v>64</v>
      </c>
      <c r="R860" s="110">
        <f>L863</f>
        <v>65</v>
      </c>
      <c r="S860" s="111" t="s">
        <v>10</v>
      </c>
      <c r="T860" s="98"/>
    </row>
    <row r="861" spans="1:41" ht="15.75" customHeight="1">
      <c r="A861" s="82">
        <v>2302</v>
      </c>
      <c r="B861" s="83"/>
      <c r="C861" s="83"/>
      <c r="D861" s="83"/>
      <c r="E861" s="83"/>
      <c r="F861" s="83"/>
      <c r="G861" s="83"/>
      <c r="H861" s="83"/>
      <c r="I861" s="83"/>
      <c r="J861" s="83"/>
      <c r="K861" s="127"/>
      <c r="L861" s="84"/>
      <c r="M861" s="91"/>
      <c r="N861" s="92"/>
      <c r="O861" s="99"/>
      <c r="P861" s="112" t="s">
        <v>81</v>
      </c>
      <c r="Q861" s="113">
        <f>IF(Q860/B846=0,"",Q860/B846)</f>
        <v>0.72727272727272729</v>
      </c>
      <c r="R861" s="114">
        <f>IF(Q860/R860=0,"",Q860/R860)</f>
        <v>0.98461538461538467</v>
      </c>
      <c r="S861" s="115" t="s">
        <v>82</v>
      </c>
      <c r="T861" s="98"/>
    </row>
    <row r="862" spans="1:41" ht="15.75" customHeight="1">
      <c r="A862" s="82">
        <v>2401</v>
      </c>
      <c r="B862" s="83"/>
      <c r="C862" s="83"/>
      <c r="D862" s="83"/>
      <c r="E862" s="83"/>
      <c r="F862" s="83"/>
      <c r="G862" s="83"/>
      <c r="H862" s="83"/>
      <c r="I862" s="83"/>
      <c r="J862" s="83"/>
      <c r="K862" s="127"/>
      <c r="L862" s="84"/>
      <c r="M862" s="116"/>
      <c r="N862" s="117"/>
      <c r="O862" s="118"/>
      <c r="P862" s="119"/>
      <c r="Q862" s="120"/>
      <c r="R862" s="120"/>
      <c r="S862" s="121"/>
      <c r="T862" s="98"/>
    </row>
    <row r="863" spans="1:41" ht="18" customHeight="1">
      <c r="A863" s="34"/>
      <c r="B863" s="26"/>
      <c r="C863" s="26"/>
      <c r="D863" s="26"/>
      <c r="E863" s="26"/>
      <c r="F863" s="231" t="s">
        <v>108</v>
      </c>
      <c r="G863" s="232"/>
      <c r="H863" s="232"/>
      <c r="I863" s="232"/>
      <c r="J863" s="232"/>
      <c r="K863" s="233"/>
      <c r="L863" s="122">
        <f>SUM(L846:L859)</f>
        <v>65</v>
      </c>
      <c r="M863" s="123">
        <f>IF(L854=0,"",L854/B846)</f>
        <v>0.59090909090909094</v>
      </c>
      <c r="N863" s="123">
        <f>IF(L863=0,"",L863/B846)</f>
        <v>0.73863636363636365</v>
      </c>
      <c r="O863" s="123">
        <f>IF(L854=0,"",N863-M863)</f>
        <v>0.14772727272727271</v>
      </c>
      <c r="P863" s="5"/>
      <c r="Q863" s="26"/>
      <c r="R863" s="25"/>
      <c r="S863" s="5"/>
      <c r="T863" s="98"/>
    </row>
    <row r="864" spans="1:41" ht="12.75" customHeight="1">
      <c r="M864" s="5"/>
      <c r="N864" s="5"/>
      <c r="P864" s="5"/>
      <c r="Q864" s="6"/>
      <c r="R864" s="6"/>
      <c r="S864" s="5"/>
      <c r="AN864" s="3"/>
      <c r="AO864" s="3"/>
    </row>
    <row r="865" spans="1:41" ht="12.75" customHeight="1">
      <c r="M865" s="5"/>
      <c r="N865" s="5"/>
      <c r="P865" s="5"/>
      <c r="Q865" s="6"/>
      <c r="R865" s="6"/>
      <c r="S865" s="5"/>
      <c r="AN865" s="3"/>
      <c r="AO865" s="3"/>
    </row>
    <row r="866" spans="1:41" ht="26.25" customHeight="1">
      <c r="A866" s="4"/>
      <c r="B866" s="78" t="s">
        <v>96</v>
      </c>
      <c r="C866" s="78"/>
      <c r="D866" s="78"/>
      <c r="E866" s="78"/>
      <c r="F866" s="78"/>
      <c r="G866" s="78"/>
      <c r="H866" s="78"/>
      <c r="I866" s="78"/>
      <c r="K866" s="79"/>
      <c r="L866" s="79" t="s">
        <v>110</v>
      </c>
      <c r="M866" s="5"/>
      <c r="N866" s="5"/>
      <c r="O866" s="26"/>
      <c r="P866" s="5"/>
      <c r="Q866" s="26"/>
      <c r="R866" s="26"/>
      <c r="S866" s="26"/>
    </row>
    <row r="867" spans="1:41" ht="20.25" customHeight="1">
      <c r="A867" s="234" t="s">
        <v>9</v>
      </c>
      <c r="B867" s="235" t="s">
        <v>97</v>
      </c>
      <c r="C867" s="232"/>
      <c r="D867" s="232"/>
      <c r="E867" s="232"/>
      <c r="F867" s="232"/>
      <c r="G867" s="232"/>
      <c r="H867" s="232"/>
      <c r="I867" s="232"/>
      <c r="J867" s="232"/>
      <c r="K867" s="233"/>
      <c r="L867" s="236" t="s">
        <v>10</v>
      </c>
      <c r="M867" s="229" t="s">
        <v>2</v>
      </c>
      <c r="N867" s="229" t="s">
        <v>3</v>
      </c>
      <c r="O867" s="81" t="s">
        <v>4</v>
      </c>
      <c r="P867" s="80" t="s">
        <v>5</v>
      </c>
      <c r="Q867" s="238" t="s">
        <v>6</v>
      </c>
      <c r="R867" s="238" t="s">
        <v>7</v>
      </c>
      <c r="S867" s="229" t="s">
        <v>8</v>
      </c>
    </row>
    <row r="868" spans="1:41" ht="15.75" customHeight="1">
      <c r="A868" s="230"/>
      <c r="B868" s="82" t="s">
        <v>98</v>
      </c>
      <c r="C868" s="82" t="s">
        <v>99</v>
      </c>
      <c r="D868" s="82" t="s">
        <v>100</v>
      </c>
      <c r="E868" s="82" t="s">
        <v>101</v>
      </c>
      <c r="F868" s="82" t="s">
        <v>102</v>
      </c>
      <c r="G868" s="82" t="s">
        <v>103</v>
      </c>
      <c r="H868" s="82" t="s">
        <v>104</v>
      </c>
      <c r="I868" s="82" t="s">
        <v>105</v>
      </c>
      <c r="J868" s="82" t="s">
        <v>106</v>
      </c>
      <c r="K868" s="126" t="s">
        <v>107</v>
      </c>
      <c r="L868" s="230"/>
      <c r="M868" s="230"/>
      <c r="N868" s="230"/>
      <c r="O868" s="128"/>
      <c r="P868" s="129"/>
      <c r="Q868" s="230"/>
      <c r="R868" s="230"/>
      <c r="S868" s="230"/>
    </row>
    <row r="869" spans="1:41" ht="15.75" customHeight="1">
      <c r="A869" s="82">
        <v>1602</v>
      </c>
      <c r="B869" s="83">
        <v>77</v>
      </c>
      <c r="C869" s="83"/>
      <c r="D869" s="83"/>
      <c r="E869" s="83"/>
      <c r="F869" s="83"/>
      <c r="G869" s="83"/>
      <c r="H869" s="83"/>
      <c r="I869" s="83"/>
      <c r="J869" s="83"/>
      <c r="K869" s="127"/>
      <c r="L869" s="84"/>
      <c r="M869" s="85"/>
      <c r="N869" s="86"/>
      <c r="O869" s="87"/>
      <c r="P869" s="88"/>
      <c r="Q869" s="89">
        <f>B869</f>
        <v>77</v>
      </c>
      <c r="R869" s="90"/>
      <c r="S869" s="88"/>
    </row>
    <row r="870" spans="1:41" ht="15.75" customHeight="1">
      <c r="A870" s="82">
        <v>1701</v>
      </c>
      <c r="B870" s="83"/>
      <c r="C870" s="83">
        <v>69</v>
      </c>
      <c r="D870" s="83"/>
      <c r="E870" s="83"/>
      <c r="F870" s="83"/>
      <c r="G870" s="83"/>
      <c r="H870" s="83"/>
      <c r="I870" s="83"/>
      <c r="J870" s="83"/>
      <c r="K870" s="127"/>
      <c r="L870" s="84"/>
      <c r="M870" s="91"/>
      <c r="N870" s="92"/>
      <c r="O870" s="93"/>
      <c r="P870" s="94">
        <f>IF(C870=0,"",C870/B869)</f>
        <v>0.89610389610389607</v>
      </c>
      <c r="Q870" s="95">
        <v>69</v>
      </c>
      <c r="R870" s="96">
        <f t="shared" ref="R870:R877" si="118">IF(Q870=0,"",Q870/Q869)</f>
        <v>0.89610389610389607</v>
      </c>
      <c r="S870" s="96">
        <f t="shared" ref="S870:S877" si="119">IF(Q870=0,"",100%-R870)</f>
        <v>0.10389610389610393</v>
      </c>
    </row>
    <row r="871" spans="1:41" ht="15.75" customHeight="1">
      <c r="A871" s="82">
        <v>1702</v>
      </c>
      <c r="B871" s="83"/>
      <c r="C871" s="83"/>
      <c r="D871" s="83">
        <v>64</v>
      </c>
      <c r="E871" s="83"/>
      <c r="F871" s="83"/>
      <c r="G871" s="83"/>
      <c r="H871" s="83"/>
      <c r="I871" s="83"/>
      <c r="J871" s="83"/>
      <c r="K871" s="127"/>
      <c r="L871" s="84"/>
      <c r="M871" s="91"/>
      <c r="N871" s="92"/>
      <c r="O871" s="93"/>
      <c r="P871" s="94">
        <f>IF(D871=0,"",D871/C870)</f>
        <v>0.92753623188405798</v>
      </c>
      <c r="Q871" s="95">
        <v>66</v>
      </c>
      <c r="R871" s="96">
        <f t="shared" si="118"/>
        <v>0.95652173913043481</v>
      </c>
      <c r="S871" s="96">
        <f t="shared" si="119"/>
        <v>4.3478260869565188E-2</v>
      </c>
      <c r="T871" s="97">
        <f>Q871/Q869</f>
        <v>0.8571428571428571</v>
      </c>
    </row>
    <row r="872" spans="1:41" ht="15.75" customHeight="1">
      <c r="A872" s="82">
        <v>1801</v>
      </c>
      <c r="B872" s="83"/>
      <c r="C872" s="83"/>
      <c r="D872" s="83"/>
      <c r="E872" s="83">
        <v>64</v>
      </c>
      <c r="F872" s="83"/>
      <c r="G872" s="83"/>
      <c r="H872" s="83"/>
      <c r="I872" s="83"/>
      <c r="J872" s="83"/>
      <c r="K872" s="127"/>
      <c r="L872" s="84"/>
      <c r="M872" s="91"/>
      <c r="N872" s="92"/>
      <c r="O872" s="93"/>
      <c r="P872" s="94">
        <f>IF(E872=0,"",E872/D871)</f>
        <v>1</v>
      </c>
      <c r="Q872" s="95">
        <v>66</v>
      </c>
      <c r="R872" s="96">
        <f t="shared" si="118"/>
        <v>1</v>
      </c>
      <c r="S872" s="96">
        <f t="shared" si="119"/>
        <v>0</v>
      </c>
      <c r="T872" s="98"/>
    </row>
    <row r="873" spans="1:41" ht="15.75" customHeight="1">
      <c r="A873" s="82">
        <v>1802</v>
      </c>
      <c r="B873" s="83"/>
      <c r="C873" s="83"/>
      <c r="D873" s="83"/>
      <c r="E873" s="83"/>
      <c r="F873" s="83">
        <v>64</v>
      </c>
      <c r="G873" s="83"/>
      <c r="H873" s="83"/>
      <c r="I873" s="83"/>
      <c r="J873" s="83"/>
      <c r="K873" s="127"/>
      <c r="L873" s="84"/>
      <c r="M873" s="91"/>
      <c r="N873" s="92"/>
      <c r="O873" s="93"/>
      <c r="P873" s="94">
        <f>IF(F873=0,"",F873/E872)</f>
        <v>1</v>
      </c>
      <c r="Q873" s="95">
        <v>66</v>
      </c>
      <c r="R873" s="96">
        <f t="shared" si="118"/>
        <v>1</v>
      </c>
      <c r="S873" s="96">
        <f t="shared" si="119"/>
        <v>0</v>
      </c>
      <c r="T873" s="98"/>
    </row>
    <row r="874" spans="1:41" ht="15.75" customHeight="1">
      <c r="A874" s="82">
        <v>1901</v>
      </c>
      <c r="B874" s="83"/>
      <c r="C874" s="83"/>
      <c r="D874" s="83"/>
      <c r="E874" s="83"/>
      <c r="F874" s="83"/>
      <c r="G874" s="83">
        <v>59</v>
      </c>
      <c r="H874" s="83"/>
      <c r="I874" s="83"/>
      <c r="J874" s="83"/>
      <c r="K874" s="127"/>
      <c r="L874" s="84"/>
      <c r="M874" s="91"/>
      <c r="N874" s="92"/>
      <c r="O874" s="93"/>
      <c r="P874" s="94">
        <f>IF(G874=0,"",G874/F873)</f>
        <v>0.921875</v>
      </c>
      <c r="Q874" s="95">
        <v>62</v>
      </c>
      <c r="R874" s="96">
        <f t="shared" si="118"/>
        <v>0.93939393939393945</v>
      </c>
      <c r="S874" s="96">
        <f t="shared" si="119"/>
        <v>6.0606060606060552E-2</v>
      </c>
      <c r="T874" s="98"/>
      <c r="AN874" s="3"/>
      <c r="AO874" s="3"/>
    </row>
    <row r="875" spans="1:41" ht="15.75" customHeight="1">
      <c r="A875" s="82">
        <v>1902</v>
      </c>
      <c r="B875" s="83"/>
      <c r="C875" s="83"/>
      <c r="D875" s="83"/>
      <c r="E875" s="83"/>
      <c r="F875" s="83"/>
      <c r="G875" s="83"/>
      <c r="H875" s="83">
        <v>59</v>
      </c>
      <c r="I875" s="83"/>
      <c r="J875" s="83"/>
      <c r="K875" s="127"/>
      <c r="L875" s="84"/>
      <c r="M875" s="91"/>
      <c r="N875" s="92"/>
      <c r="O875" s="93"/>
      <c r="P875" s="94">
        <f>IF(H875=0,"",H875/G874)</f>
        <v>1</v>
      </c>
      <c r="Q875" s="95">
        <v>62</v>
      </c>
      <c r="R875" s="96">
        <f t="shared" si="118"/>
        <v>1</v>
      </c>
      <c r="S875" s="96">
        <f t="shared" si="119"/>
        <v>0</v>
      </c>
      <c r="T875" s="98"/>
      <c r="AN875" s="3"/>
      <c r="AO875" s="3"/>
    </row>
    <row r="876" spans="1:41" ht="15.75" customHeight="1">
      <c r="A876" s="82">
        <v>2001</v>
      </c>
      <c r="B876" s="83"/>
      <c r="C876" s="83"/>
      <c r="D876" s="83"/>
      <c r="E876" s="83"/>
      <c r="F876" s="83"/>
      <c r="G876" s="83"/>
      <c r="H876" s="83"/>
      <c r="I876" s="83">
        <v>57</v>
      </c>
      <c r="J876" s="83"/>
      <c r="K876" s="127"/>
      <c r="L876" s="84">
        <v>1</v>
      </c>
      <c r="M876" s="91"/>
      <c r="N876" s="92"/>
      <c r="O876" s="93"/>
      <c r="P876" s="94">
        <f>IF(I876=0,"",I876/H875)</f>
        <v>0.96610169491525422</v>
      </c>
      <c r="Q876" s="95">
        <v>62</v>
      </c>
      <c r="R876" s="96">
        <f t="shared" si="118"/>
        <v>1</v>
      </c>
      <c r="S876" s="96">
        <f t="shared" si="119"/>
        <v>0</v>
      </c>
      <c r="T876" s="98"/>
      <c r="AN876" s="3"/>
      <c r="AO876" s="3"/>
    </row>
    <row r="877" spans="1:41" ht="15.75" customHeight="1">
      <c r="A877" s="82">
        <v>2002</v>
      </c>
      <c r="B877" s="83"/>
      <c r="C877" s="83"/>
      <c r="D877" s="83"/>
      <c r="E877" s="83"/>
      <c r="F877" s="83"/>
      <c r="G877" s="83"/>
      <c r="H877" s="83"/>
      <c r="I877" s="83"/>
      <c r="J877" s="83">
        <v>56</v>
      </c>
      <c r="K877" s="127"/>
      <c r="L877" s="84">
        <v>50</v>
      </c>
      <c r="M877" s="91"/>
      <c r="N877" s="92"/>
      <c r="O877" s="93"/>
      <c r="P877" s="94">
        <f>IF(J877=0,"",J877/I876)</f>
        <v>0.98245614035087714</v>
      </c>
      <c r="Q877" s="95">
        <v>60</v>
      </c>
      <c r="R877" s="96">
        <f t="shared" si="118"/>
        <v>0.967741935483871</v>
      </c>
      <c r="S877" s="96">
        <f t="shared" si="119"/>
        <v>3.2258064516129004E-2</v>
      </c>
      <c r="T877" s="98"/>
      <c r="AN877" s="3"/>
      <c r="AO877" s="3"/>
    </row>
    <row r="878" spans="1:41" ht="15.75" customHeight="1">
      <c r="A878" s="82">
        <v>2101</v>
      </c>
      <c r="B878" s="83"/>
      <c r="C878" s="83"/>
      <c r="D878" s="83"/>
      <c r="E878" s="83"/>
      <c r="F878" s="83"/>
      <c r="G878" s="83"/>
      <c r="H878" s="83"/>
      <c r="I878" s="83"/>
      <c r="J878" s="83">
        <v>8</v>
      </c>
      <c r="K878" s="127"/>
      <c r="L878" s="84">
        <v>8</v>
      </c>
      <c r="M878" s="91"/>
      <c r="N878" s="92"/>
      <c r="O878" s="93"/>
      <c r="P878" s="94"/>
      <c r="Q878" s="95">
        <v>9</v>
      </c>
      <c r="R878" s="96"/>
      <c r="S878" s="96"/>
      <c r="T878" s="98"/>
      <c r="AN878" s="3"/>
      <c r="AO878" s="3"/>
    </row>
    <row r="879" spans="1:41" ht="15.75" customHeight="1">
      <c r="A879" s="82">
        <v>2102</v>
      </c>
      <c r="B879" s="83"/>
      <c r="C879" s="83"/>
      <c r="D879" s="83"/>
      <c r="E879" s="83"/>
      <c r="F879" s="83"/>
      <c r="G879" s="83"/>
      <c r="H879" s="83"/>
      <c r="I879" s="83"/>
      <c r="J879" s="83">
        <v>1</v>
      </c>
      <c r="K879" s="127"/>
      <c r="L879" s="84"/>
      <c r="M879" s="91"/>
      <c r="N879" s="92"/>
      <c r="O879" s="99"/>
      <c r="P879" s="100"/>
      <c r="Q879" s="101">
        <v>1</v>
      </c>
      <c r="R879" s="102"/>
      <c r="S879" s="100"/>
      <c r="T879" s="98"/>
      <c r="AN879" s="3"/>
      <c r="AO879" s="3"/>
    </row>
    <row r="880" spans="1:41" ht="15.75" customHeight="1">
      <c r="A880" s="82">
        <v>2201</v>
      </c>
      <c r="B880" s="83"/>
      <c r="C880" s="83"/>
      <c r="D880" s="83"/>
      <c r="E880" s="83"/>
      <c r="F880" s="83"/>
      <c r="G880" s="83"/>
      <c r="H880" s="83"/>
      <c r="I880" s="83"/>
      <c r="J880" s="83">
        <v>1</v>
      </c>
      <c r="K880" s="127"/>
      <c r="L880" s="84"/>
      <c r="M880" s="91"/>
      <c r="N880" s="92"/>
      <c r="O880" s="99"/>
      <c r="P880" s="103"/>
      <c r="Q880" s="101">
        <v>1</v>
      </c>
      <c r="R880" s="104"/>
      <c r="S880" s="103"/>
      <c r="T880" s="98"/>
      <c r="AN880" s="3"/>
      <c r="AO880" s="3"/>
    </row>
    <row r="881" spans="1:41" ht="15.75" customHeight="1">
      <c r="A881" s="82">
        <v>2202</v>
      </c>
      <c r="B881" s="83"/>
      <c r="C881" s="83"/>
      <c r="D881" s="83"/>
      <c r="E881" s="83"/>
      <c r="F881" s="83"/>
      <c r="G881" s="83"/>
      <c r="H881" s="83"/>
      <c r="I881" s="83"/>
      <c r="J881" s="83">
        <v>1</v>
      </c>
      <c r="K881" s="127"/>
      <c r="L881" s="130">
        <v>1</v>
      </c>
      <c r="M881" s="91"/>
      <c r="N881" s="92"/>
      <c r="O881" s="99"/>
      <c r="P881" s="103"/>
      <c r="Q881" s="101">
        <v>1</v>
      </c>
      <c r="R881" s="104"/>
      <c r="S881" s="103"/>
      <c r="T881" s="98"/>
      <c r="AN881" s="3"/>
      <c r="AO881" s="3"/>
    </row>
    <row r="882" spans="1:41" ht="15.75" customHeight="1">
      <c r="A882" s="82">
        <v>2301</v>
      </c>
      <c r="B882" s="83"/>
      <c r="C882" s="83"/>
      <c r="D882" s="83"/>
      <c r="E882" s="83"/>
      <c r="F882" s="83"/>
      <c r="G882" s="83"/>
      <c r="H882" s="83"/>
      <c r="I882" s="83"/>
      <c r="J882" s="83"/>
      <c r="K882" s="127"/>
      <c r="L882" s="84"/>
      <c r="M882" s="91"/>
      <c r="N882" s="92"/>
      <c r="O882" s="99"/>
      <c r="P882" s="105"/>
      <c r="Q882" s="124"/>
      <c r="R882" s="106"/>
      <c r="S882" s="107"/>
      <c r="T882" s="98"/>
    </row>
    <row r="883" spans="1:41" ht="15.75" customHeight="1">
      <c r="A883" s="82">
        <v>2302</v>
      </c>
      <c r="B883" s="83"/>
      <c r="C883" s="83"/>
      <c r="D883" s="83"/>
      <c r="E883" s="83"/>
      <c r="F883" s="83"/>
      <c r="G883" s="83"/>
      <c r="H883" s="83"/>
      <c r="I883" s="83"/>
      <c r="J883" s="83"/>
      <c r="K883" s="127"/>
      <c r="L883" s="84"/>
      <c r="M883" s="91"/>
      <c r="N883" s="92"/>
      <c r="O883" s="99"/>
      <c r="P883" s="108" t="s">
        <v>80</v>
      </c>
      <c r="Q883" s="109">
        <v>58</v>
      </c>
      <c r="R883" s="110">
        <f>L886</f>
        <v>60</v>
      </c>
      <c r="S883" s="111" t="s">
        <v>10</v>
      </c>
      <c r="T883" s="98"/>
    </row>
    <row r="884" spans="1:41" ht="15.75" customHeight="1">
      <c r="A884" s="82">
        <v>2401</v>
      </c>
      <c r="B884" s="83"/>
      <c r="C884" s="83"/>
      <c r="D884" s="83"/>
      <c r="E884" s="83"/>
      <c r="F884" s="83"/>
      <c r="G884" s="83"/>
      <c r="H884" s="83"/>
      <c r="I884" s="83"/>
      <c r="J884" s="83"/>
      <c r="K884" s="127"/>
      <c r="L884" s="84"/>
      <c r="M884" s="91"/>
      <c r="N884" s="92"/>
      <c r="O884" s="99"/>
      <c r="P884" s="112" t="s">
        <v>81</v>
      </c>
      <c r="Q884" s="113">
        <f>IF(Q883/B869=0,"",Q883/B869)</f>
        <v>0.75324675324675328</v>
      </c>
      <c r="R884" s="114">
        <f>IF(Q883/R883=0,"",Q883/R883)</f>
        <v>0.96666666666666667</v>
      </c>
      <c r="S884" s="115" t="s">
        <v>82</v>
      </c>
      <c r="T884" s="98"/>
    </row>
    <row r="885" spans="1:41" ht="15.75" customHeight="1">
      <c r="A885" s="82">
        <v>2402</v>
      </c>
      <c r="B885" s="83"/>
      <c r="C885" s="83"/>
      <c r="D885" s="83"/>
      <c r="E885" s="83"/>
      <c r="F885" s="83"/>
      <c r="G885" s="83"/>
      <c r="H885" s="83"/>
      <c r="I885" s="83"/>
      <c r="J885" s="83"/>
      <c r="K885" s="127"/>
      <c r="L885" s="84"/>
      <c r="M885" s="116"/>
      <c r="N885" s="117"/>
      <c r="O885" s="118"/>
      <c r="P885" s="119"/>
      <c r="Q885" s="120"/>
      <c r="R885" s="120"/>
      <c r="S885" s="121"/>
      <c r="T885" s="98"/>
    </row>
    <row r="886" spans="1:41" ht="18" customHeight="1">
      <c r="A886" s="34"/>
      <c r="B886" s="26"/>
      <c r="C886" s="26"/>
      <c r="D886" s="26"/>
      <c r="E886" s="26"/>
      <c r="F886" s="231" t="s">
        <v>108</v>
      </c>
      <c r="G886" s="232"/>
      <c r="H886" s="232"/>
      <c r="I886" s="232"/>
      <c r="J886" s="232"/>
      <c r="K886" s="233"/>
      <c r="L886" s="122">
        <f>SUM(L869:L882)</f>
        <v>60</v>
      </c>
      <c r="M886" s="123">
        <f>(SUM(L876:L877)/B869)</f>
        <v>0.66233766233766234</v>
      </c>
      <c r="N886" s="123">
        <f>IF(L886=0,"",L886/B869)</f>
        <v>0.77922077922077926</v>
      </c>
      <c r="O886" s="123">
        <f>IF(L877=0,"",N886-M886)</f>
        <v>0.11688311688311692</v>
      </c>
      <c r="P886" s="5"/>
      <c r="Q886" s="26"/>
      <c r="R886" s="25"/>
      <c r="S886" s="5"/>
      <c r="T886" s="98"/>
    </row>
    <row r="887" spans="1:41" ht="12.75" customHeight="1">
      <c r="M887" s="5"/>
      <c r="N887" s="5"/>
      <c r="P887" s="5"/>
      <c r="Q887" s="6"/>
      <c r="R887" s="6"/>
      <c r="S887" s="5"/>
      <c r="T887" s="4"/>
      <c r="AN887" s="3"/>
      <c r="AO887" s="3"/>
    </row>
    <row r="888" spans="1:41" ht="12.75" customHeight="1">
      <c r="M888" s="5"/>
      <c r="N888" s="5"/>
      <c r="P888" s="5"/>
      <c r="Q888" s="6"/>
      <c r="R888" s="6"/>
      <c r="S888" s="5"/>
      <c r="T888" s="4"/>
      <c r="AN888" s="3"/>
      <c r="AO888" s="3"/>
    </row>
    <row r="889" spans="1:41" ht="26.25" customHeight="1">
      <c r="A889" s="4"/>
      <c r="B889" s="239" t="s">
        <v>111</v>
      </c>
      <c r="C889" s="240"/>
      <c r="D889" s="240"/>
      <c r="E889" s="240"/>
      <c r="F889" s="240"/>
      <c r="G889" s="240"/>
      <c r="H889" s="241" t="s">
        <v>112</v>
      </c>
      <c r="I889" s="242"/>
      <c r="J889" s="242"/>
      <c r="K889" s="79"/>
      <c r="L889" s="26"/>
      <c r="M889" s="5"/>
      <c r="N889" s="5"/>
      <c r="O889" s="26"/>
      <c r="P889" s="5"/>
      <c r="Q889" s="26"/>
      <c r="R889" s="26"/>
      <c r="S889" s="26"/>
      <c r="T889" s="4"/>
      <c r="AN889" s="3"/>
      <c r="AO889" s="3"/>
    </row>
    <row r="890" spans="1:41" ht="20.25" customHeight="1">
      <c r="A890" s="234" t="s">
        <v>9</v>
      </c>
      <c r="B890" s="235" t="s">
        <v>97</v>
      </c>
      <c r="C890" s="232"/>
      <c r="D890" s="232"/>
      <c r="E890" s="232"/>
      <c r="F890" s="232"/>
      <c r="G890" s="232"/>
      <c r="H890" s="232"/>
      <c r="I890" s="232"/>
      <c r="J890" s="232"/>
      <c r="K890" s="233"/>
      <c r="L890" s="236" t="s">
        <v>10</v>
      </c>
      <c r="M890" s="229" t="s">
        <v>2</v>
      </c>
      <c r="N890" s="229" t="s">
        <v>3</v>
      </c>
      <c r="O890" s="237" t="s">
        <v>4</v>
      </c>
      <c r="P890" s="229" t="s">
        <v>5</v>
      </c>
      <c r="Q890" s="238" t="s">
        <v>6</v>
      </c>
      <c r="R890" s="238" t="s">
        <v>7</v>
      </c>
      <c r="S890" s="229" t="s">
        <v>8</v>
      </c>
      <c r="T890" s="4"/>
    </row>
    <row r="891" spans="1:41" ht="15.75" customHeight="1">
      <c r="A891" s="230"/>
      <c r="B891" s="82" t="s">
        <v>98</v>
      </c>
      <c r="C891" s="82" t="s">
        <v>99</v>
      </c>
      <c r="D891" s="82" t="s">
        <v>100</v>
      </c>
      <c r="E891" s="82" t="s">
        <v>101</v>
      </c>
      <c r="F891" s="82" t="s">
        <v>102</v>
      </c>
      <c r="G891" s="82" t="s">
        <v>103</v>
      </c>
      <c r="H891" s="82" t="s">
        <v>104</v>
      </c>
      <c r="I891" s="82" t="s">
        <v>105</v>
      </c>
      <c r="J891" s="82" t="s">
        <v>106</v>
      </c>
      <c r="K891" s="126" t="s">
        <v>109</v>
      </c>
      <c r="L891" s="230"/>
      <c r="M891" s="230"/>
      <c r="N891" s="230"/>
      <c r="O891" s="230"/>
      <c r="P891" s="230"/>
      <c r="Q891" s="230"/>
      <c r="R891" s="230"/>
      <c r="S891" s="230"/>
      <c r="T891" s="4"/>
    </row>
    <row r="892" spans="1:41" ht="15.75" customHeight="1">
      <c r="A892" s="82">
        <v>1701</v>
      </c>
      <c r="B892" s="83">
        <v>84</v>
      </c>
      <c r="C892" s="83"/>
      <c r="D892" s="83"/>
      <c r="E892" s="83"/>
      <c r="F892" s="83"/>
      <c r="G892" s="83"/>
      <c r="H892" s="83"/>
      <c r="I892" s="83"/>
      <c r="J892" s="83"/>
      <c r="K892" s="127"/>
      <c r="L892" s="84"/>
      <c r="M892" s="85"/>
      <c r="N892" s="86"/>
      <c r="O892" s="87"/>
      <c r="P892" s="88"/>
      <c r="Q892" s="89">
        <f>B892</f>
        <v>84</v>
      </c>
      <c r="R892" s="90"/>
      <c r="S892" s="88"/>
      <c r="T892" s="4"/>
    </row>
    <row r="893" spans="1:41" ht="15.75" customHeight="1">
      <c r="A893" s="82">
        <v>1702</v>
      </c>
      <c r="B893" s="83"/>
      <c r="C893" s="83">
        <v>72</v>
      </c>
      <c r="D893" s="83"/>
      <c r="E893" s="83"/>
      <c r="F893" s="83"/>
      <c r="G893" s="83"/>
      <c r="H893" s="83"/>
      <c r="I893" s="83"/>
      <c r="J893" s="83"/>
      <c r="K893" s="127"/>
      <c r="L893" s="84"/>
      <c r="M893" s="91"/>
      <c r="N893" s="92"/>
      <c r="O893" s="93"/>
      <c r="P893" s="94">
        <f>IF(C893=0,"",C893/B892)</f>
        <v>0.8571428571428571</v>
      </c>
      <c r="Q893" s="95">
        <v>72</v>
      </c>
      <c r="R893" s="96">
        <f t="shared" ref="R893:R900" si="120">IF(Q893=0,"",Q893/Q892)</f>
        <v>0.8571428571428571</v>
      </c>
      <c r="S893" s="96">
        <f t="shared" ref="S893:S900" si="121">IF(Q893=0,"",100%-R893)</f>
        <v>0.1428571428571429</v>
      </c>
      <c r="T893" s="4"/>
    </row>
    <row r="894" spans="1:41" ht="15.75" customHeight="1">
      <c r="A894" s="82">
        <v>1801</v>
      </c>
      <c r="B894" s="83"/>
      <c r="C894" s="83"/>
      <c r="D894" s="83">
        <v>72</v>
      </c>
      <c r="E894" s="83"/>
      <c r="F894" s="83"/>
      <c r="G894" s="83"/>
      <c r="H894" s="83"/>
      <c r="I894" s="83"/>
      <c r="J894" s="83"/>
      <c r="K894" s="127"/>
      <c r="L894" s="84"/>
      <c r="M894" s="91"/>
      <c r="N894" s="92"/>
      <c r="O894" s="93"/>
      <c r="P894" s="94">
        <f>IF(D894=0,"",D894/C893)</f>
        <v>1</v>
      </c>
      <c r="Q894" s="95">
        <v>72</v>
      </c>
      <c r="R894" s="96">
        <f t="shared" si="120"/>
        <v>1</v>
      </c>
      <c r="S894" s="96">
        <f t="shared" si="121"/>
        <v>0</v>
      </c>
      <c r="T894" s="97">
        <f>Q894/Q892</f>
        <v>0.8571428571428571</v>
      </c>
    </row>
    <row r="895" spans="1:41" ht="15.75" customHeight="1">
      <c r="A895" s="82">
        <v>1802</v>
      </c>
      <c r="B895" s="83"/>
      <c r="C895" s="83"/>
      <c r="D895" s="83"/>
      <c r="E895" s="83">
        <v>72</v>
      </c>
      <c r="F895" s="83"/>
      <c r="G895" s="83"/>
      <c r="H895" s="83"/>
      <c r="I895" s="83"/>
      <c r="J895" s="83"/>
      <c r="K895" s="127"/>
      <c r="L895" s="84"/>
      <c r="M895" s="91"/>
      <c r="N895" s="92"/>
      <c r="O895" s="93"/>
      <c r="P895" s="94">
        <f>IF(E895=0,"",E895/D894)</f>
        <v>1</v>
      </c>
      <c r="Q895" s="95">
        <v>72</v>
      </c>
      <c r="R895" s="96">
        <f t="shared" si="120"/>
        <v>1</v>
      </c>
      <c r="S895" s="96">
        <f t="shared" si="121"/>
        <v>0</v>
      </c>
      <c r="T895" s="4"/>
    </row>
    <row r="896" spans="1:41" ht="15.75" customHeight="1">
      <c r="A896" s="82">
        <v>1901</v>
      </c>
      <c r="B896" s="83"/>
      <c r="C896" s="83"/>
      <c r="D896" s="83"/>
      <c r="E896" s="83"/>
      <c r="F896" s="83">
        <v>59</v>
      </c>
      <c r="G896" s="83"/>
      <c r="H896" s="83"/>
      <c r="I896" s="83"/>
      <c r="J896" s="83"/>
      <c r="K896" s="127"/>
      <c r="L896" s="84"/>
      <c r="M896" s="91"/>
      <c r="N896" s="92"/>
      <c r="O896" s="93"/>
      <c r="P896" s="94">
        <f>IF(F896=0,"",F896/E895)</f>
        <v>0.81944444444444442</v>
      </c>
      <c r="Q896" s="95">
        <v>70</v>
      </c>
      <c r="R896" s="96">
        <f t="shared" si="120"/>
        <v>0.97222222222222221</v>
      </c>
      <c r="S896" s="96">
        <f t="shared" si="121"/>
        <v>2.777777777777779E-2</v>
      </c>
      <c r="T896" s="4"/>
    </row>
    <row r="897" spans="1:41" ht="15.75" customHeight="1">
      <c r="A897" s="82">
        <v>1902</v>
      </c>
      <c r="B897" s="83"/>
      <c r="C897" s="83"/>
      <c r="D897" s="83"/>
      <c r="E897" s="83"/>
      <c r="F897" s="83"/>
      <c r="G897" s="83">
        <v>59</v>
      </c>
      <c r="H897" s="83"/>
      <c r="I897" s="83"/>
      <c r="J897" s="83"/>
      <c r="K897" s="127"/>
      <c r="L897" s="84"/>
      <c r="M897" s="91"/>
      <c r="N897" s="92"/>
      <c r="O897" s="93"/>
      <c r="P897" s="94">
        <f>IF(G897=0,"",G897/F896)</f>
        <v>1</v>
      </c>
      <c r="Q897" s="95">
        <v>65</v>
      </c>
      <c r="R897" s="96">
        <f t="shared" si="120"/>
        <v>0.9285714285714286</v>
      </c>
      <c r="S897" s="96">
        <f t="shared" si="121"/>
        <v>7.1428571428571397E-2</v>
      </c>
      <c r="T897" s="4"/>
    </row>
    <row r="898" spans="1:41" ht="15.75" customHeight="1">
      <c r="A898" s="82">
        <v>2001</v>
      </c>
      <c r="B898" s="83"/>
      <c r="C898" s="83"/>
      <c r="D898" s="83"/>
      <c r="E898" s="83"/>
      <c r="F898" s="83"/>
      <c r="G898" s="83"/>
      <c r="H898" s="83">
        <v>56</v>
      </c>
      <c r="I898" s="83"/>
      <c r="J898" s="83"/>
      <c r="K898" s="127"/>
      <c r="L898" s="84"/>
      <c r="M898" s="91"/>
      <c r="N898" s="92"/>
      <c r="O898" s="93"/>
      <c r="P898" s="94">
        <f>IF(H898=0,"",H898/G897)</f>
        <v>0.94915254237288138</v>
      </c>
      <c r="Q898" s="95">
        <v>63</v>
      </c>
      <c r="R898" s="96">
        <f t="shared" si="120"/>
        <v>0.96923076923076923</v>
      </c>
      <c r="S898" s="96">
        <f t="shared" si="121"/>
        <v>3.0769230769230771E-2</v>
      </c>
      <c r="T898" s="4"/>
    </row>
    <row r="899" spans="1:41" ht="15.75" customHeight="1">
      <c r="A899" s="82">
        <v>2002</v>
      </c>
      <c r="B899" s="83"/>
      <c r="C899" s="83"/>
      <c r="D899" s="83"/>
      <c r="E899" s="83"/>
      <c r="F899" s="83"/>
      <c r="G899" s="83"/>
      <c r="H899" s="83"/>
      <c r="I899" s="83">
        <v>56</v>
      </c>
      <c r="J899" s="83"/>
      <c r="K899" s="127"/>
      <c r="L899" s="84"/>
      <c r="M899" s="91"/>
      <c r="N899" s="92"/>
      <c r="O899" s="93"/>
      <c r="P899" s="94">
        <f>IF(I899=0,"",I899/H898)</f>
        <v>1</v>
      </c>
      <c r="Q899" s="95">
        <v>62</v>
      </c>
      <c r="R899" s="96">
        <f t="shared" si="120"/>
        <v>0.98412698412698407</v>
      </c>
      <c r="S899" s="96">
        <f t="shared" si="121"/>
        <v>1.5873015873015928E-2</v>
      </c>
      <c r="T899" s="4"/>
    </row>
    <row r="900" spans="1:41" ht="15.75" customHeight="1">
      <c r="A900" s="82">
        <v>2101</v>
      </c>
      <c r="B900" s="83"/>
      <c r="C900" s="83"/>
      <c r="D900" s="83"/>
      <c r="E900" s="83"/>
      <c r="F900" s="83"/>
      <c r="G900" s="83"/>
      <c r="H900" s="83"/>
      <c r="I900" s="83"/>
      <c r="J900" s="83">
        <v>55</v>
      </c>
      <c r="K900" s="127"/>
      <c r="L900" s="84">
        <v>49</v>
      </c>
      <c r="M900" s="91"/>
      <c r="N900" s="92"/>
      <c r="O900" s="93"/>
      <c r="P900" s="94">
        <f>IF(J900=0,"",J900/I899)</f>
        <v>0.9821428571428571</v>
      </c>
      <c r="Q900" s="95">
        <v>61</v>
      </c>
      <c r="R900" s="96">
        <f t="shared" si="120"/>
        <v>0.9838709677419355</v>
      </c>
      <c r="S900" s="96">
        <f t="shared" si="121"/>
        <v>1.6129032258064502E-2</v>
      </c>
      <c r="T900" s="4"/>
    </row>
    <row r="901" spans="1:41" ht="15.75" customHeight="1">
      <c r="A901" s="82">
        <v>2102</v>
      </c>
      <c r="B901" s="83"/>
      <c r="C901" s="83"/>
      <c r="D901" s="83"/>
      <c r="E901" s="83"/>
      <c r="F901" s="83"/>
      <c r="G901" s="83"/>
      <c r="H901" s="83"/>
      <c r="I901" s="83"/>
      <c r="J901" s="83">
        <v>8</v>
      </c>
      <c r="K901" s="127"/>
      <c r="L901" s="84">
        <v>6</v>
      </c>
      <c r="M901" s="91"/>
      <c r="N901" s="92"/>
      <c r="O901" s="93"/>
      <c r="P901" s="94" t="str">
        <f>IF(K901=0,"",K901/J900)</f>
        <v/>
      </c>
      <c r="Q901" s="95">
        <v>10</v>
      </c>
      <c r="R901" s="96"/>
      <c r="S901" s="96"/>
      <c r="T901" s="4"/>
    </row>
    <row r="902" spans="1:41" ht="15.75" customHeight="1">
      <c r="A902" s="82">
        <v>2201</v>
      </c>
      <c r="B902" s="83"/>
      <c r="C902" s="83"/>
      <c r="D902" s="83"/>
      <c r="E902" s="83"/>
      <c r="F902" s="83"/>
      <c r="G902" s="83"/>
      <c r="H902" s="83"/>
      <c r="I902" s="83"/>
      <c r="J902" s="83">
        <v>2</v>
      </c>
      <c r="K902" s="127"/>
      <c r="L902" s="84">
        <v>1</v>
      </c>
      <c r="M902" s="91"/>
      <c r="N902" s="92"/>
      <c r="O902" s="99"/>
      <c r="P902" s="100"/>
      <c r="Q902" s="101">
        <v>5</v>
      </c>
      <c r="R902" s="102"/>
      <c r="S902" s="100"/>
      <c r="T902" s="4"/>
    </row>
    <row r="903" spans="1:41" ht="15.75" customHeight="1">
      <c r="A903" s="82">
        <v>2202</v>
      </c>
      <c r="B903" s="83"/>
      <c r="C903" s="83"/>
      <c r="D903" s="83"/>
      <c r="E903" s="83"/>
      <c r="F903" s="83"/>
      <c r="G903" s="83"/>
      <c r="H903" s="83"/>
      <c r="I903" s="83"/>
      <c r="J903" s="83">
        <v>2</v>
      </c>
      <c r="K903" s="127"/>
      <c r="L903" s="130">
        <v>2</v>
      </c>
      <c r="M903" s="91"/>
      <c r="N903" s="92"/>
      <c r="O903" s="99"/>
      <c r="P903" s="103"/>
      <c r="Q903" s="101">
        <v>3</v>
      </c>
      <c r="R903" s="104"/>
      <c r="S903" s="103"/>
      <c r="T903" s="4"/>
    </row>
    <row r="904" spans="1:41" ht="15.75" customHeight="1">
      <c r="A904" s="82">
        <v>2301</v>
      </c>
      <c r="B904" s="83"/>
      <c r="C904" s="83"/>
      <c r="D904" s="83"/>
      <c r="E904" s="83"/>
      <c r="F904" s="83"/>
      <c r="G904" s="83"/>
      <c r="H904" s="83"/>
      <c r="I904" s="83"/>
      <c r="J904" s="83">
        <v>1</v>
      </c>
      <c r="K904" s="127"/>
      <c r="L904" s="84">
        <v>1</v>
      </c>
      <c r="M904" s="91"/>
      <c r="N904" s="92"/>
      <c r="O904" s="99"/>
      <c r="P904" s="103"/>
      <c r="Q904" s="101">
        <v>1</v>
      </c>
      <c r="R904" s="104"/>
      <c r="S904" s="103"/>
      <c r="T904" s="4"/>
    </row>
    <row r="905" spans="1:41" ht="15.75" customHeight="1">
      <c r="A905" s="82">
        <v>2302</v>
      </c>
      <c r="B905" s="83"/>
      <c r="C905" s="83"/>
      <c r="D905" s="83"/>
      <c r="E905" s="83"/>
      <c r="F905" s="83"/>
      <c r="G905" s="83"/>
      <c r="H905" s="83"/>
      <c r="I905" s="83"/>
      <c r="J905" s="83">
        <v>1</v>
      </c>
      <c r="K905" s="127"/>
      <c r="L905" s="84">
        <v>1</v>
      </c>
      <c r="M905" s="91"/>
      <c r="N905" s="92"/>
      <c r="O905" s="99"/>
      <c r="P905" s="105"/>
      <c r="Q905" s="124">
        <v>1</v>
      </c>
      <c r="R905" s="106"/>
      <c r="S905" s="107"/>
      <c r="T905" s="4"/>
    </row>
    <row r="906" spans="1:41" ht="15.75" customHeight="1">
      <c r="A906" s="82">
        <v>2401</v>
      </c>
      <c r="B906" s="83"/>
      <c r="C906" s="83"/>
      <c r="D906" s="83"/>
      <c r="E906" s="83"/>
      <c r="F906" s="83"/>
      <c r="G906" s="83"/>
      <c r="H906" s="83"/>
      <c r="I906" s="83"/>
      <c r="J906" s="83"/>
      <c r="K906" s="127"/>
      <c r="L906" s="84"/>
      <c r="M906" s="91"/>
      <c r="N906" s="92"/>
      <c r="O906" s="99"/>
      <c r="P906" s="108" t="s">
        <v>80</v>
      </c>
      <c r="Q906" s="109">
        <v>58</v>
      </c>
      <c r="R906" s="110">
        <f>L909</f>
        <v>60</v>
      </c>
      <c r="S906" s="111" t="s">
        <v>10</v>
      </c>
      <c r="T906" s="4"/>
    </row>
    <row r="907" spans="1:41" ht="15.75" customHeight="1">
      <c r="A907" s="82">
        <v>2402</v>
      </c>
      <c r="B907" s="83"/>
      <c r="C907" s="83"/>
      <c r="D907" s="83"/>
      <c r="E907" s="83"/>
      <c r="F907" s="83"/>
      <c r="G907" s="83"/>
      <c r="H907" s="83"/>
      <c r="I907" s="83"/>
      <c r="J907" s="83"/>
      <c r="K907" s="127"/>
      <c r="L907" s="84"/>
      <c r="M907" s="91"/>
      <c r="N907" s="92"/>
      <c r="O907" s="99"/>
      <c r="P907" s="112" t="s">
        <v>81</v>
      </c>
      <c r="Q907" s="113">
        <f>IF(Q906/B892=0,"",Q906/B892)</f>
        <v>0.69047619047619047</v>
      </c>
      <c r="R907" s="114">
        <f>IF(Q906/R906=0,"",Q906/R906)</f>
        <v>0.96666666666666667</v>
      </c>
      <c r="S907" s="115" t="s">
        <v>82</v>
      </c>
    </row>
    <row r="908" spans="1:41" ht="15.75" customHeight="1">
      <c r="A908" s="82">
        <v>2501</v>
      </c>
      <c r="B908" s="83"/>
      <c r="C908" s="83"/>
      <c r="D908" s="83"/>
      <c r="E908" s="83"/>
      <c r="F908" s="83"/>
      <c r="G908" s="83"/>
      <c r="H908" s="83"/>
      <c r="I908" s="83"/>
      <c r="J908" s="83"/>
      <c r="K908" s="127"/>
      <c r="L908" s="84"/>
      <c r="M908" s="116"/>
      <c r="N908" s="117"/>
      <c r="O908" s="118"/>
      <c r="P908" s="119"/>
      <c r="Q908" s="120"/>
      <c r="R908" s="120"/>
      <c r="S908" s="121"/>
    </row>
    <row r="909" spans="1:41" ht="18" customHeight="1">
      <c r="A909" s="34"/>
      <c r="B909" s="26"/>
      <c r="C909" s="26"/>
      <c r="D909" s="26"/>
      <c r="E909" s="26"/>
      <c r="F909" s="231" t="s">
        <v>108</v>
      </c>
      <c r="G909" s="232"/>
      <c r="H909" s="232"/>
      <c r="I909" s="232"/>
      <c r="J909" s="232"/>
      <c r="K909" s="233"/>
      <c r="L909" s="122">
        <f>SUM(L900:L905)</f>
        <v>60</v>
      </c>
      <c r="M909" s="123">
        <f>IF(L900=0,"",L900/B892)</f>
        <v>0.58333333333333337</v>
      </c>
      <c r="N909" s="123">
        <f>IF(L909=0,"",L909/B892)</f>
        <v>0.7142857142857143</v>
      </c>
      <c r="O909" s="123">
        <f>IF(L901=0,"",N909-M909)</f>
        <v>0.13095238095238093</v>
      </c>
      <c r="P909" s="5"/>
      <c r="Q909" s="26"/>
      <c r="R909" s="25"/>
      <c r="S909" s="5"/>
    </row>
    <row r="910" spans="1:41" ht="12.75" customHeight="1">
      <c r="M910" s="5"/>
      <c r="N910" s="5"/>
      <c r="P910" s="5"/>
      <c r="Q910" s="6"/>
      <c r="R910" s="6"/>
      <c r="S910" s="5"/>
      <c r="AN910" s="3"/>
      <c r="AO910" s="3"/>
    </row>
    <row r="911" spans="1:41" ht="12.75" customHeight="1">
      <c r="M911" s="5"/>
      <c r="N911" s="5"/>
      <c r="P911" s="5"/>
      <c r="Q911" s="6"/>
      <c r="R911" s="6"/>
      <c r="S911" s="5"/>
      <c r="AN911" s="3"/>
      <c r="AO911" s="3"/>
    </row>
    <row r="912" spans="1:41" ht="26.25" customHeight="1">
      <c r="B912" s="78" t="s">
        <v>96</v>
      </c>
      <c r="C912" s="78"/>
      <c r="D912" s="78"/>
      <c r="E912" s="78"/>
      <c r="F912" s="78"/>
      <c r="G912" s="78"/>
      <c r="H912" s="78"/>
      <c r="I912" s="78"/>
      <c r="K912" s="79"/>
      <c r="L912" s="79" t="s">
        <v>113</v>
      </c>
      <c r="M912" s="5"/>
      <c r="N912" s="5"/>
      <c r="O912" s="26"/>
      <c r="P912" s="5"/>
      <c r="Q912" s="26"/>
      <c r="R912" s="26"/>
      <c r="S912" s="26"/>
      <c r="W912" s="208">
        <f>AVERAGE(Q907,Q930)</f>
        <v>0.69091710758377423</v>
      </c>
    </row>
    <row r="913" spans="1:20" ht="20.25" customHeight="1">
      <c r="A913" s="234" t="s">
        <v>9</v>
      </c>
      <c r="B913" s="235" t="s">
        <v>97</v>
      </c>
      <c r="C913" s="232"/>
      <c r="D913" s="232"/>
      <c r="E913" s="232"/>
      <c r="F913" s="232"/>
      <c r="G913" s="232"/>
      <c r="H913" s="232"/>
      <c r="I913" s="232"/>
      <c r="J913" s="232"/>
      <c r="K913" s="233"/>
      <c r="L913" s="236" t="s">
        <v>10</v>
      </c>
      <c r="M913" s="229" t="s">
        <v>2</v>
      </c>
      <c r="N913" s="229" t="s">
        <v>3</v>
      </c>
      <c r="O913" s="237" t="s">
        <v>4</v>
      </c>
      <c r="P913" s="229" t="s">
        <v>5</v>
      </c>
      <c r="Q913" s="238" t="s">
        <v>6</v>
      </c>
      <c r="R913" s="238" t="s">
        <v>7</v>
      </c>
      <c r="S913" s="229" t="s">
        <v>8</v>
      </c>
    </row>
    <row r="914" spans="1:20" ht="15.75" customHeight="1">
      <c r="A914" s="230"/>
      <c r="B914" s="82" t="s">
        <v>98</v>
      </c>
      <c r="C914" s="82" t="s">
        <v>99</v>
      </c>
      <c r="D914" s="82" t="s">
        <v>100</v>
      </c>
      <c r="E914" s="82" t="s">
        <v>101</v>
      </c>
      <c r="F914" s="82" t="s">
        <v>102</v>
      </c>
      <c r="G914" s="82" t="s">
        <v>103</v>
      </c>
      <c r="H914" s="82" t="s">
        <v>104</v>
      </c>
      <c r="I914" s="82" t="s">
        <v>105</v>
      </c>
      <c r="J914" s="82" t="s">
        <v>106</v>
      </c>
      <c r="K914" s="126" t="s">
        <v>109</v>
      </c>
      <c r="L914" s="230"/>
      <c r="M914" s="230"/>
      <c r="N914" s="230"/>
      <c r="O914" s="230"/>
      <c r="P914" s="230"/>
      <c r="Q914" s="230"/>
      <c r="R914" s="230"/>
      <c r="S914" s="230"/>
    </row>
    <row r="915" spans="1:20" ht="15.75" customHeight="1">
      <c r="A915" s="82">
        <v>1702</v>
      </c>
      <c r="B915" s="83">
        <v>81</v>
      </c>
      <c r="C915" s="83"/>
      <c r="D915" s="83"/>
      <c r="E915" s="83"/>
      <c r="F915" s="83"/>
      <c r="G915" s="83"/>
      <c r="H915" s="83"/>
      <c r="I915" s="83"/>
      <c r="J915" s="83"/>
      <c r="K915" s="127"/>
      <c r="L915" s="84"/>
      <c r="M915" s="85"/>
      <c r="N915" s="86"/>
      <c r="O915" s="87"/>
      <c r="P915" s="88"/>
      <c r="Q915" s="89">
        <f>B915</f>
        <v>81</v>
      </c>
      <c r="R915" s="90"/>
      <c r="S915" s="88"/>
    </row>
    <row r="916" spans="1:20" ht="15.75" customHeight="1">
      <c r="A916" s="82">
        <v>1801</v>
      </c>
      <c r="B916" s="83"/>
      <c r="C916" s="83">
        <v>81</v>
      </c>
      <c r="D916" s="83"/>
      <c r="E916" s="83"/>
      <c r="F916" s="83"/>
      <c r="G916" s="83"/>
      <c r="H916" s="83"/>
      <c r="I916" s="83"/>
      <c r="J916" s="83"/>
      <c r="K916" s="127"/>
      <c r="L916" s="84"/>
      <c r="M916" s="91"/>
      <c r="N916" s="92"/>
      <c r="O916" s="93"/>
      <c r="P916" s="94">
        <f>IF(C916=0,"",C916/B915)</f>
        <v>1</v>
      </c>
      <c r="Q916" s="95">
        <v>81</v>
      </c>
      <c r="R916" s="96">
        <f t="shared" ref="R916:R923" si="122">IF(Q916=0,"",Q916/Q915)</f>
        <v>1</v>
      </c>
      <c r="S916" s="96">
        <f t="shared" ref="S916:S923" si="123">IF(Q916=0,"",100%-R916)</f>
        <v>0</v>
      </c>
    </row>
    <row r="917" spans="1:20" ht="15.75" customHeight="1">
      <c r="A917" s="82">
        <v>1802</v>
      </c>
      <c r="B917" s="83"/>
      <c r="C917" s="83"/>
      <c r="D917" s="83">
        <v>81</v>
      </c>
      <c r="E917" s="83"/>
      <c r="F917" s="83"/>
      <c r="G917" s="83"/>
      <c r="H917" s="83"/>
      <c r="I917" s="83"/>
      <c r="J917" s="83"/>
      <c r="K917" s="127"/>
      <c r="L917" s="84"/>
      <c r="M917" s="91"/>
      <c r="N917" s="92"/>
      <c r="O917" s="93"/>
      <c r="P917" s="94">
        <f>IF(D917=0,"",D917/C916)</f>
        <v>1</v>
      </c>
      <c r="Q917" s="95">
        <v>81</v>
      </c>
      <c r="R917" s="96">
        <f t="shared" si="122"/>
        <v>1</v>
      </c>
      <c r="S917" s="96">
        <f t="shared" si="123"/>
        <v>0</v>
      </c>
      <c r="T917" s="97">
        <f>Q917/Q915</f>
        <v>1</v>
      </c>
    </row>
    <row r="918" spans="1:20" ht="15.75" customHeight="1">
      <c r="A918" s="82">
        <v>1901</v>
      </c>
      <c r="B918" s="83"/>
      <c r="C918" s="83"/>
      <c r="D918" s="83"/>
      <c r="E918" s="83">
        <v>62</v>
      </c>
      <c r="F918" s="83"/>
      <c r="G918" s="83"/>
      <c r="H918" s="83"/>
      <c r="I918" s="83"/>
      <c r="J918" s="83"/>
      <c r="K918" s="127"/>
      <c r="L918" s="84"/>
      <c r="M918" s="91"/>
      <c r="N918" s="92"/>
      <c r="O918" s="93"/>
      <c r="P918" s="94">
        <f>IF(E918=0,"",E918/D917)</f>
        <v>0.76543209876543206</v>
      </c>
      <c r="Q918" s="95">
        <v>64</v>
      </c>
      <c r="R918" s="96">
        <f t="shared" si="122"/>
        <v>0.79012345679012341</v>
      </c>
      <c r="S918" s="96">
        <f t="shared" si="123"/>
        <v>0.20987654320987659</v>
      </c>
    </row>
    <row r="919" spans="1:20" ht="15.75" customHeight="1">
      <c r="A919" s="82">
        <v>1902</v>
      </c>
      <c r="B919" s="83"/>
      <c r="C919" s="83"/>
      <c r="D919" s="83"/>
      <c r="E919" s="83"/>
      <c r="F919" s="83">
        <v>59</v>
      </c>
      <c r="G919" s="83"/>
      <c r="H919" s="83"/>
      <c r="I919" s="83"/>
      <c r="J919" s="83"/>
      <c r="K919" s="127"/>
      <c r="L919" s="84"/>
      <c r="M919" s="91"/>
      <c r="N919" s="92"/>
      <c r="O919" s="93"/>
      <c r="P919" s="94">
        <f>IF(F919=0,"",F919/E918)</f>
        <v>0.95161290322580649</v>
      </c>
      <c r="Q919" s="95">
        <v>61</v>
      </c>
      <c r="R919" s="96">
        <f t="shared" si="122"/>
        <v>0.953125</v>
      </c>
      <c r="S919" s="96">
        <f t="shared" si="123"/>
        <v>4.6875E-2</v>
      </c>
    </row>
    <row r="920" spans="1:20" ht="15.75" customHeight="1">
      <c r="A920" s="82">
        <v>2001</v>
      </c>
      <c r="B920" s="83"/>
      <c r="C920" s="83"/>
      <c r="D920" s="83"/>
      <c r="E920" s="83"/>
      <c r="F920" s="83"/>
      <c r="G920" s="83">
        <v>56</v>
      </c>
      <c r="H920" s="83"/>
      <c r="I920" s="83"/>
      <c r="J920" s="83"/>
      <c r="K920" s="127"/>
      <c r="L920" s="84"/>
      <c r="M920" s="91"/>
      <c r="N920" s="92"/>
      <c r="O920" s="93"/>
      <c r="P920" s="94">
        <f>IF(G920=0,"",G920/F919)</f>
        <v>0.94915254237288138</v>
      </c>
      <c r="Q920" s="95">
        <v>59</v>
      </c>
      <c r="R920" s="96">
        <f t="shared" si="122"/>
        <v>0.96721311475409832</v>
      </c>
      <c r="S920" s="96">
        <f t="shared" si="123"/>
        <v>3.2786885245901676E-2</v>
      </c>
    </row>
    <row r="921" spans="1:20" ht="15.75" customHeight="1">
      <c r="A921" s="82">
        <v>2002</v>
      </c>
      <c r="B921" s="83"/>
      <c r="C921" s="83"/>
      <c r="D921" s="83"/>
      <c r="E921" s="83"/>
      <c r="F921" s="83"/>
      <c r="G921" s="83"/>
      <c r="H921" s="83">
        <v>56</v>
      </c>
      <c r="I921" s="83"/>
      <c r="J921" s="83"/>
      <c r="K921" s="127"/>
      <c r="L921" s="84"/>
      <c r="M921" s="91"/>
      <c r="N921" s="92"/>
      <c r="O921" s="93"/>
      <c r="P921" s="94">
        <f>IF(H921=0,"",H921/G920)</f>
        <v>1</v>
      </c>
      <c r="Q921" s="95">
        <v>59</v>
      </c>
      <c r="R921" s="96">
        <f t="shared" si="122"/>
        <v>1</v>
      </c>
      <c r="S921" s="96">
        <f t="shared" si="123"/>
        <v>0</v>
      </c>
    </row>
    <row r="922" spans="1:20" ht="15.75" customHeight="1">
      <c r="A922" s="82">
        <v>2101</v>
      </c>
      <c r="B922" s="83"/>
      <c r="C922" s="83"/>
      <c r="D922" s="83"/>
      <c r="E922" s="83"/>
      <c r="F922" s="83"/>
      <c r="G922" s="83"/>
      <c r="H922" s="83"/>
      <c r="I922" s="83">
        <v>56</v>
      </c>
      <c r="J922" s="83"/>
      <c r="K922" s="127"/>
      <c r="L922" s="84"/>
      <c r="M922" s="91"/>
      <c r="N922" s="92"/>
      <c r="O922" s="93"/>
      <c r="P922" s="94">
        <f>IF(I922=0,"",I922/H921)</f>
        <v>1</v>
      </c>
      <c r="Q922" s="95">
        <v>59</v>
      </c>
      <c r="R922" s="96">
        <f t="shared" si="122"/>
        <v>1</v>
      </c>
      <c r="S922" s="96">
        <f t="shared" si="123"/>
        <v>0</v>
      </c>
    </row>
    <row r="923" spans="1:20" ht="15.75" customHeight="1">
      <c r="A923" s="82">
        <v>2102</v>
      </c>
      <c r="B923" s="83"/>
      <c r="C923" s="83"/>
      <c r="D923" s="83"/>
      <c r="E923" s="83"/>
      <c r="F923" s="83"/>
      <c r="G923" s="83"/>
      <c r="H923" s="83"/>
      <c r="I923" s="83"/>
      <c r="J923" s="83">
        <v>56</v>
      </c>
      <c r="K923" s="127"/>
      <c r="L923" s="84">
        <v>54</v>
      </c>
      <c r="M923" s="91"/>
      <c r="N923" s="92"/>
      <c r="O923" s="93"/>
      <c r="P923" s="94">
        <f>IF(J923=0,"",J923/I922)</f>
        <v>1</v>
      </c>
      <c r="Q923" s="95">
        <v>59</v>
      </c>
      <c r="R923" s="96">
        <f t="shared" si="122"/>
        <v>1</v>
      </c>
      <c r="S923" s="96">
        <f t="shared" si="123"/>
        <v>0</v>
      </c>
    </row>
    <row r="924" spans="1:20" ht="15.75" customHeight="1">
      <c r="A924" s="82">
        <v>2201</v>
      </c>
      <c r="B924" s="83"/>
      <c r="C924" s="83"/>
      <c r="D924" s="83"/>
      <c r="E924" s="83"/>
      <c r="F924" s="83"/>
      <c r="G924" s="83"/>
      <c r="H924" s="83"/>
      <c r="I924" s="83"/>
      <c r="J924" s="83">
        <v>3</v>
      </c>
      <c r="K924" s="127"/>
      <c r="L924" s="84">
        <v>2</v>
      </c>
      <c r="M924" s="91"/>
      <c r="N924" s="92"/>
      <c r="O924" s="93"/>
      <c r="P924" s="94" t="str">
        <f>IF(K924=0,"",K924/J923)</f>
        <v/>
      </c>
      <c r="Q924" s="95">
        <v>5</v>
      </c>
      <c r="R924" s="96"/>
      <c r="S924" s="96"/>
    </row>
    <row r="925" spans="1:20" ht="15.75" customHeight="1">
      <c r="A925" s="82">
        <v>2202</v>
      </c>
      <c r="B925" s="83"/>
      <c r="C925" s="83"/>
      <c r="D925" s="83"/>
      <c r="E925" s="83"/>
      <c r="F925" s="83"/>
      <c r="G925" s="83"/>
      <c r="H925" s="83"/>
      <c r="I925" s="83"/>
      <c r="J925" s="83">
        <v>3</v>
      </c>
      <c r="K925" s="127"/>
      <c r="L925" s="130">
        <v>2</v>
      </c>
      <c r="M925" s="91"/>
      <c r="N925" s="92"/>
      <c r="O925" s="99"/>
      <c r="P925" s="100"/>
      <c r="Q925" s="101">
        <v>3</v>
      </c>
      <c r="R925" s="102"/>
      <c r="S925" s="100"/>
    </row>
    <row r="926" spans="1:20" ht="15.75" customHeight="1">
      <c r="A926" s="82">
        <v>2301</v>
      </c>
      <c r="B926" s="83"/>
      <c r="C926" s="83"/>
      <c r="D926" s="83"/>
      <c r="E926" s="83"/>
      <c r="F926" s="83"/>
      <c r="G926" s="83"/>
      <c r="H926" s="83"/>
      <c r="I926" s="83"/>
      <c r="J926" s="83">
        <v>1</v>
      </c>
      <c r="K926" s="127"/>
      <c r="L926" s="84">
        <v>1</v>
      </c>
      <c r="M926" s="91"/>
      <c r="N926" s="92"/>
      <c r="O926" s="99"/>
      <c r="P926" s="103"/>
      <c r="Q926" s="101">
        <v>1</v>
      </c>
      <c r="R926" s="104"/>
      <c r="S926" s="103"/>
    </row>
    <row r="927" spans="1:20" ht="15.75" customHeight="1">
      <c r="A927" s="82">
        <v>2302</v>
      </c>
      <c r="B927" s="83"/>
      <c r="C927" s="83"/>
      <c r="D927" s="83"/>
      <c r="E927" s="83"/>
      <c r="F927" s="83"/>
      <c r="G927" s="83"/>
      <c r="H927" s="83"/>
      <c r="I927" s="83"/>
      <c r="J927" s="83"/>
      <c r="K927" s="127"/>
      <c r="L927" s="84"/>
      <c r="M927" s="91"/>
      <c r="N927" s="92"/>
      <c r="O927" s="99"/>
      <c r="P927" s="103"/>
      <c r="Q927" s="101"/>
      <c r="R927" s="104"/>
      <c r="S927" s="103"/>
    </row>
    <row r="928" spans="1:20" ht="15.75" customHeight="1">
      <c r="A928" s="82">
        <v>2401</v>
      </c>
      <c r="B928" s="83"/>
      <c r="C928" s="83"/>
      <c r="D928" s="83"/>
      <c r="E928" s="83"/>
      <c r="F928" s="83"/>
      <c r="G928" s="83"/>
      <c r="H928" s="83"/>
      <c r="I928" s="83"/>
      <c r="J928" s="83"/>
      <c r="K928" s="127"/>
      <c r="L928" s="84"/>
      <c r="M928" s="91"/>
      <c r="N928" s="92"/>
      <c r="O928" s="99"/>
      <c r="P928" s="105"/>
      <c r="Q928" s="124"/>
      <c r="R928" s="106"/>
      <c r="S928" s="107"/>
    </row>
    <row r="929" spans="1:41" ht="15.75" customHeight="1">
      <c r="A929" s="82">
        <v>2402</v>
      </c>
      <c r="B929" s="83"/>
      <c r="C929" s="83"/>
      <c r="D929" s="83"/>
      <c r="E929" s="83"/>
      <c r="F929" s="83"/>
      <c r="G929" s="83"/>
      <c r="H929" s="83"/>
      <c r="I929" s="83"/>
      <c r="J929" s="83"/>
      <c r="K929" s="127"/>
      <c r="L929" s="84"/>
      <c r="M929" s="91"/>
      <c r="N929" s="92"/>
      <c r="O929" s="99"/>
      <c r="P929" s="108" t="s">
        <v>80</v>
      </c>
      <c r="Q929" s="109">
        <v>56</v>
      </c>
      <c r="R929" s="110">
        <f>L932</f>
        <v>59</v>
      </c>
      <c r="S929" s="111" t="s">
        <v>10</v>
      </c>
    </row>
    <row r="930" spans="1:41" ht="15.75" customHeight="1">
      <c r="A930" s="82">
        <v>2501</v>
      </c>
      <c r="B930" s="83"/>
      <c r="C930" s="83"/>
      <c r="D930" s="83"/>
      <c r="E930" s="83"/>
      <c r="F930" s="83"/>
      <c r="G930" s="83"/>
      <c r="H930" s="83"/>
      <c r="I930" s="83"/>
      <c r="J930" s="83"/>
      <c r="K930" s="127"/>
      <c r="L930" s="84"/>
      <c r="M930" s="91"/>
      <c r="N930" s="92"/>
      <c r="O930" s="99"/>
      <c r="P930" s="112" t="s">
        <v>81</v>
      </c>
      <c r="Q930" s="113">
        <f>IF(Q929/B915=0,"",Q929/B915)</f>
        <v>0.69135802469135799</v>
      </c>
      <c r="R930" s="114">
        <f>IF(Q929/R929=0,"",Q929/R929)</f>
        <v>0.94915254237288138</v>
      </c>
      <c r="S930" s="115" t="s">
        <v>82</v>
      </c>
    </row>
    <row r="931" spans="1:41" ht="15.75" customHeight="1">
      <c r="A931" s="82">
        <v>2502</v>
      </c>
      <c r="B931" s="83"/>
      <c r="C931" s="83"/>
      <c r="D931" s="83"/>
      <c r="E931" s="83"/>
      <c r="F931" s="83"/>
      <c r="G931" s="83"/>
      <c r="H931" s="83"/>
      <c r="I931" s="83"/>
      <c r="J931" s="83"/>
      <c r="K931" s="127"/>
      <c r="L931" s="84"/>
      <c r="M931" s="116"/>
      <c r="N931" s="117"/>
      <c r="O931" s="118"/>
      <c r="P931" s="119"/>
      <c r="Q931" s="120"/>
      <c r="R931" s="120"/>
      <c r="S931" s="121"/>
    </row>
    <row r="932" spans="1:41" ht="18" customHeight="1">
      <c r="A932" s="34"/>
      <c r="B932" s="26"/>
      <c r="C932" s="26"/>
      <c r="D932" s="26"/>
      <c r="E932" s="26"/>
      <c r="F932" s="231" t="s">
        <v>108</v>
      </c>
      <c r="G932" s="232"/>
      <c r="H932" s="232"/>
      <c r="I932" s="232"/>
      <c r="J932" s="232"/>
      <c r="K932" s="233"/>
      <c r="L932" s="122">
        <f>SUM(L923:L928)</f>
        <v>59</v>
      </c>
      <c r="M932" s="123">
        <f>IF(L923=0,"",L923/B915)</f>
        <v>0.66666666666666663</v>
      </c>
      <c r="N932" s="123">
        <f>IF(L932=0,"",L932/B915)</f>
        <v>0.72839506172839508</v>
      </c>
      <c r="O932" s="123">
        <f>IF(L924=0,"",N932-M932)</f>
        <v>6.1728395061728447E-2</v>
      </c>
      <c r="P932" s="5"/>
      <c r="Q932" s="26"/>
      <c r="R932" s="25"/>
      <c r="S932" s="5"/>
    </row>
    <row r="933" spans="1:41" ht="12.75" customHeight="1">
      <c r="M933" s="5"/>
      <c r="N933" s="5"/>
      <c r="P933" s="5"/>
      <c r="Q933" s="6"/>
      <c r="R933" s="6"/>
      <c r="S933" s="5"/>
      <c r="AN933" s="3"/>
      <c r="AO933" s="3"/>
    </row>
    <row r="934" spans="1:41" ht="26.25" customHeight="1">
      <c r="B934" s="78" t="s">
        <v>96</v>
      </c>
      <c r="C934" s="78"/>
      <c r="D934" s="78"/>
      <c r="E934" s="78"/>
      <c r="F934" s="78"/>
      <c r="G934" s="78"/>
      <c r="H934" s="78"/>
      <c r="I934" s="78"/>
      <c r="K934" s="79"/>
      <c r="L934" s="79" t="s">
        <v>114</v>
      </c>
      <c r="M934" s="5"/>
      <c r="N934" s="5"/>
      <c r="O934" s="26"/>
      <c r="P934" s="5"/>
      <c r="Q934" s="26"/>
      <c r="R934" s="26"/>
      <c r="S934" s="26"/>
      <c r="AN934" s="3"/>
      <c r="AO934" s="3"/>
    </row>
    <row r="935" spans="1:41" ht="20.25" customHeight="1">
      <c r="A935" s="234" t="s">
        <v>9</v>
      </c>
      <c r="B935" s="235" t="s">
        <v>97</v>
      </c>
      <c r="C935" s="232"/>
      <c r="D935" s="232"/>
      <c r="E935" s="232"/>
      <c r="F935" s="232"/>
      <c r="G935" s="232"/>
      <c r="H935" s="232"/>
      <c r="I935" s="232"/>
      <c r="J935" s="232"/>
      <c r="K935" s="233"/>
      <c r="L935" s="236" t="s">
        <v>10</v>
      </c>
      <c r="M935" s="229" t="s">
        <v>2</v>
      </c>
      <c r="N935" s="229" t="s">
        <v>3</v>
      </c>
      <c r="O935" s="237" t="s">
        <v>4</v>
      </c>
      <c r="P935" s="229" t="s">
        <v>5</v>
      </c>
      <c r="Q935" s="238" t="s">
        <v>6</v>
      </c>
      <c r="R935" s="238" t="s">
        <v>7</v>
      </c>
      <c r="S935" s="229" t="s">
        <v>8</v>
      </c>
      <c r="AN935" s="3"/>
      <c r="AO935" s="3"/>
    </row>
    <row r="936" spans="1:41" ht="15.75" customHeight="1">
      <c r="A936" s="230"/>
      <c r="B936" s="82" t="s">
        <v>98</v>
      </c>
      <c r="C936" s="82" t="s">
        <v>99</v>
      </c>
      <c r="D936" s="82" t="s">
        <v>100</v>
      </c>
      <c r="E936" s="82" t="s">
        <v>101</v>
      </c>
      <c r="F936" s="82" t="s">
        <v>102</v>
      </c>
      <c r="G936" s="82" t="s">
        <v>103</v>
      </c>
      <c r="H936" s="82" t="s">
        <v>104</v>
      </c>
      <c r="I936" s="82" t="s">
        <v>105</v>
      </c>
      <c r="J936" s="82" t="s">
        <v>106</v>
      </c>
      <c r="K936" s="126" t="s">
        <v>109</v>
      </c>
      <c r="L936" s="230"/>
      <c r="M936" s="230"/>
      <c r="N936" s="230"/>
      <c r="O936" s="230"/>
      <c r="P936" s="230"/>
      <c r="Q936" s="230"/>
      <c r="R936" s="230"/>
      <c r="S936" s="230"/>
      <c r="AN936" s="3"/>
      <c r="AO936" s="3"/>
    </row>
    <row r="937" spans="1:41" ht="15.75" customHeight="1">
      <c r="A937" s="82">
        <v>1801</v>
      </c>
      <c r="B937" s="83">
        <v>79</v>
      </c>
      <c r="C937" s="83"/>
      <c r="D937" s="83"/>
      <c r="E937" s="83"/>
      <c r="F937" s="83"/>
      <c r="G937" s="83"/>
      <c r="H937" s="83"/>
      <c r="I937" s="83"/>
      <c r="J937" s="83"/>
      <c r="K937" s="127"/>
      <c r="L937" s="84"/>
      <c r="M937" s="85"/>
      <c r="N937" s="86"/>
      <c r="O937" s="87"/>
      <c r="P937" s="88"/>
      <c r="Q937" s="89">
        <f>B937</f>
        <v>79</v>
      </c>
      <c r="R937" s="90"/>
      <c r="S937" s="88"/>
      <c r="AN937" s="3"/>
      <c r="AO937" s="3"/>
    </row>
    <row r="938" spans="1:41" ht="15.75" customHeight="1">
      <c r="A938" s="82">
        <v>1802</v>
      </c>
      <c r="B938" s="83"/>
      <c r="C938" s="83">
        <v>73</v>
      </c>
      <c r="D938" s="83"/>
      <c r="E938" s="83"/>
      <c r="F938" s="83"/>
      <c r="G938" s="83"/>
      <c r="H938" s="83"/>
      <c r="I938" s="83"/>
      <c r="J938" s="83"/>
      <c r="K938" s="127"/>
      <c r="L938" s="84"/>
      <c r="M938" s="91"/>
      <c r="N938" s="92"/>
      <c r="O938" s="93"/>
      <c r="P938" s="94">
        <f>IF(C938=0,"",C938/B937)</f>
        <v>0.92405063291139244</v>
      </c>
      <c r="Q938" s="95">
        <v>73</v>
      </c>
      <c r="R938" s="96">
        <f t="shared" ref="R938:R946" si="124">IF(Q938=0,"",Q938/Q937)</f>
        <v>0.92405063291139244</v>
      </c>
      <c r="S938" s="96">
        <f t="shared" ref="S938:S946" si="125">IF(Q938=0,"",100%-R938)</f>
        <v>7.5949367088607556E-2</v>
      </c>
      <c r="AN938" s="3"/>
      <c r="AO938" s="3"/>
    </row>
    <row r="939" spans="1:41" ht="15.75" customHeight="1">
      <c r="A939" s="82">
        <v>1901</v>
      </c>
      <c r="B939" s="83"/>
      <c r="C939" s="83"/>
      <c r="D939" s="83">
        <v>67</v>
      </c>
      <c r="E939" s="83"/>
      <c r="F939" s="83"/>
      <c r="G939" s="83"/>
      <c r="H939" s="83"/>
      <c r="I939" s="83"/>
      <c r="J939" s="83"/>
      <c r="K939" s="127"/>
      <c r="L939" s="84"/>
      <c r="M939" s="91"/>
      <c r="N939" s="92"/>
      <c r="O939" s="93"/>
      <c r="P939" s="94">
        <f>IF(D939=0,"",D939/C938)</f>
        <v>0.9178082191780822</v>
      </c>
      <c r="Q939" s="95">
        <v>72</v>
      </c>
      <c r="R939" s="96">
        <f t="shared" si="124"/>
        <v>0.98630136986301364</v>
      </c>
      <c r="S939" s="96">
        <f t="shared" si="125"/>
        <v>1.3698630136986356E-2</v>
      </c>
      <c r="T939" s="131">
        <f>Q939/Q937</f>
        <v>0.91139240506329111</v>
      </c>
      <c r="AN939" s="3"/>
      <c r="AO939" s="3"/>
    </row>
    <row r="940" spans="1:41" ht="15.75" customHeight="1">
      <c r="A940" s="82">
        <v>1902</v>
      </c>
      <c r="B940" s="83"/>
      <c r="C940" s="83"/>
      <c r="D940" s="83"/>
      <c r="E940" s="83">
        <v>66</v>
      </c>
      <c r="F940" s="83"/>
      <c r="G940" s="83"/>
      <c r="H940" s="83"/>
      <c r="I940" s="83"/>
      <c r="J940" s="83"/>
      <c r="K940" s="127"/>
      <c r="L940" s="84"/>
      <c r="M940" s="91"/>
      <c r="N940" s="92"/>
      <c r="O940" s="93"/>
      <c r="P940" s="94">
        <f>IF(E940=0,"",E940/D939)</f>
        <v>0.9850746268656716</v>
      </c>
      <c r="Q940" s="95">
        <v>71</v>
      </c>
      <c r="R940" s="96">
        <f t="shared" si="124"/>
        <v>0.98611111111111116</v>
      </c>
      <c r="S940" s="96">
        <f t="shared" si="125"/>
        <v>1.388888888888884E-2</v>
      </c>
      <c r="AN940" s="3"/>
      <c r="AO940" s="3"/>
    </row>
    <row r="941" spans="1:41" ht="15.75" customHeight="1">
      <c r="A941" s="82">
        <v>2001</v>
      </c>
      <c r="B941" s="83"/>
      <c r="C941" s="83"/>
      <c r="D941" s="83"/>
      <c r="E941" s="83"/>
      <c r="F941" s="83">
        <v>66</v>
      </c>
      <c r="G941" s="83"/>
      <c r="H941" s="83"/>
      <c r="I941" s="83"/>
      <c r="J941" s="83"/>
      <c r="K941" s="127"/>
      <c r="L941" s="84"/>
      <c r="M941" s="91"/>
      <c r="N941" s="92"/>
      <c r="O941" s="93"/>
      <c r="P941" s="94">
        <f>IF(F941=0,"",F941/E940)</f>
        <v>1</v>
      </c>
      <c r="Q941" s="95">
        <v>71</v>
      </c>
      <c r="R941" s="96">
        <f t="shared" si="124"/>
        <v>1</v>
      </c>
      <c r="S941" s="96">
        <f t="shared" si="125"/>
        <v>0</v>
      </c>
      <c r="AN941" s="3"/>
      <c r="AO941" s="3"/>
    </row>
    <row r="942" spans="1:41" ht="15.75" customHeight="1">
      <c r="A942" s="82">
        <v>2002</v>
      </c>
      <c r="B942" s="83"/>
      <c r="C942" s="83"/>
      <c r="D942" s="83"/>
      <c r="E942" s="83"/>
      <c r="F942" s="83"/>
      <c r="G942" s="83">
        <v>66</v>
      </c>
      <c r="H942" s="83"/>
      <c r="I942" s="83"/>
      <c r="J942" s="83"/>
      <c r="K942" s="127"/>
      <c r="L942" s="84"/>
      <c r="M942" s="91"/>
      <c r="N942" s="92"/>
      <c r="O942" s="93"/>
      <c r="P942" s="94">
        <f>IF(G942=0,"",G942/F941)</f>
        <v>1</v>
      </c>
      <c r="Q942" s="95">
        <v>71</v>
      </c>
      <c r="R942" s="96">
        <f t="shared" si="124"/>
        <v>1</v>
      </c>
      <c r="S942" s="96">
        <f t="shared" si="125"/>
        <v>0</v>
      </c>
      <c r="AN942" s="3"/>
      <c r="AO942" s="3"/>
    </row>
    <row r="943" spans="1:41" ht="15.75" customHeight="1">
      <c r="A943" s="82">
        <v>2101</v>
      </c>
      <c r="B943" s="83"/>
      <c r="C943" s="83"/>
      <c r="D943" s="83"/>
      <c r="E943" s="83"/>
      <c r="F943" s="83"/>
      <c r="G943" s="83"/>
      <c r="H943" s="83">
        <v>64</v>
      </c>
      <c r="I943" s="83"/>
      <c r="J943" s="83"/>
      <c r="K943" s="127"/>
      <c r="L943" s="84"/>
      <c r="M943" s="91"/>
      <c r="N943" s="92"/>
      <c r="O943" s="93"/>
      <c r="P943" s="94">
        <f>IF(H943=0,"",H943/G942)</f>
        <v>0.96969696969696972</v>
      </c>
      <c r="Q943" s="95">
        <v>71</v>
      </c>
      <c r="R943" s="96">
        <f t="shared" si="124"/>
        <v>1</v>
      </c>
      <c r="S943" s="96">
        <f t="shared" si="125"/>
        <v>0</v>
      </c>
      <c r="AN943" s="3"/>
      <c r="AO943" s="3"/>
    </row>
    <row r="944" spans="1:41" ht="15.75" customHeight="1">
      <c r="A944" s="82">
        <v>2102</v>
      </c>
      <c r="B944" s="83"/>
      <c r="C944" s="83"/>
      <c r="D944" s="83"/>
      <c r="E944" s="83"/>
      <c r="F944" s="83"/>
      <c r="G944" s="83"/>
      <c r="H944" s="83"/>
      <c r="I944" s="83">
        <v>64</v>
      </c>
      <c r="J944" s="83"/>
      <c r="K944" s="127"/>
      <c r="L944" s="84">
        <v>1</v>
      </c>
      <c r="M944" s="91"/>
      <c r="N944" s="92"/>
      <c r="O944" s="93"/>
      <c r="P944" s="94">
        <f>IF(I944=0,"",I944/H943)</f>
        <v>1</v>
      </c>
      <c r="Q944" s="95">
        <v>71</v>
      </c>
      <c r="R944" s="96">
        <f t="shared" si="124"/>
        <v>1</v>
      </c>
      <c r="S944" s="96">
        <f t="shared" si="125"/>
        <v>0</v>
      </c>
      <c r="AN944" s="3"/>
      <c r="AO944" s="3"/>
    </row>
    <row r="945" spans="1:41" ht="15.75" customHeight="1">
      <c r="A945" s="82">
        <v>2201</v>
      </c>
      <c r="B945" s="83"/>
      <c r="C945" s="83"/>
      <c r="D945" s="83"/>
      <c r="E945" s="83"/>
      <c r="F945" s="83"/>
      <c r="G945" s="83"/>
      <c r="H945" s="83"/>
      <c r="I945" s="83"/>
      <c r="J945" s="83">
        <v>62</v>
      </c>
      <c r="K945" s="127"/>
      <c r="L945" s="84">
        <v>53</v>
      </c>
      <c r="M945" s="91"/>
      <c r="N945" s="92"/>
      <c r="O945" s="93"/>
      <c r="P945" s="94">
        <f>IF(J945=0,"",J945/I944)</f>
        <v>0.96875</v>
      </c>
      <c r="Q945" s="95">
        <v>69</v>
      </c>
      <c r="R945" s="96">
        <f t="shared" si="124"/>
        <v>0.971830985915493</v>
      </c>
      <c r="S945" s="96">
        <f t="shared" si="125"/>
        <v>2.8169014084507005E-2</v>
      </c>
      <c r="AN945" s="3"/>
      <c r="AO945" s="3"/>
    </row>
    <row r="946" spans="1:41" ht="15.75" customHeight="1">
      <c r="A946" s="82">
        <v>2202</v>
      </c>
      <c r="B946" s="83"/>
      <c r="C946" s="83"/>
      <c r="D946" s="83"/>
      <c r="E946" s="83"/>
      <c r="F946" s="83"/>
      <c r="G946" s="83"/>
      <c r="H946" s="83"/>
      <c r="I946" s="83"/>
      <c r="J946" s="83">
        <v>7</v>
      </c>
      <c r="K946" s="127"/>
      <c r="L946" s="130">
        <v>9</v>
      </c>
      <c r="M946" s="91"/>
      <c r="N946" s="92"/>
      <c r="O946" s="93"/>
      <c r="P946" s="94" t="str">
        <f>IF(K946=0,"",K946/J945)</f>
        <v/>
      </c>
      <c r="Q946" s="95">
        <v>11</v>
      </c>
      <c r="R946" s="96">
        <f t="shared" si="124"/>
        <v>0.15942028985507245</v>
      </c>
      <c r="S946" s="96">
        <f t="shared" si="125"/>
        <v>0.84057971014492749</v>
      </c>
      <c r="AN946" s="3"/>
      <c r="AO946" s="3"/>
    </row>
    <row r="947" spans="1:41" ht="15.75" customHeight="1">
      <c r="A947" s="82">
        <v>2301</v>
      </c>
      <c r="B947" s="83"/>
      <c r="C947" s="83"/>
      <c r="D947" s="83"/>
      <c r="E947" s="83"/>
      <c r="F947" s="83"/>
      <c r="G947" s="83"/>
      <c r="H947" s="83"/>
      <c r="I947" s="83"/>
      <c r="J947" s="83">
        <v>3</v>
      </c>
      <c r="K947" s="127"/>
      <c r="L947" s="84">
        <v>3</v>
      </c>
      <c r="M947" s="91"/>
      <c r="N947" s="92"/>
      <c r="O947" s="99"/>
      <c r="P947" s="100"/>
      <c r="Q947" s="101">
        <v>4</v>
      </c>
      <c r="R947" s="102"/>
      <c r="S947" s="100"/>
      <c r="AN947" s="3"/>
      <c r="AO947" s="3"/>
    </row>
    <row r="948" spans="1:41" ht="15.75" customHeight="1">
      <c r="A948" s="82">
        <v>2302</v>
      </c>
      <c r="B948" s="83"/>
      <c r="C948" s="83"/>
      <c r="D948" s="83"/>
      <c r="E948" s="83"/>
      <c r="F948" s="83"/>
      <c r="G948" s="83"/>
      <c r="H948" s="83"/>
      <c r="I948" s="83"/>
      <c r="J948" s="83">
        <v>2</v>
      </c>
      <c r="K948" s="127"/>
      <c r="L948" s="84"/>
      <c r="M948" s="91"/>
      <c r="N948" s="92"/>
      <c r="O948" s="99"/>
      <c r="P948" s="103"/>
      <c r="Q948" s="101">
        <v>2</v>
      </c>
      <c r="R948" s="104"/>
      <c r="S948" s="103"/>
      <c r="AN948" s="3"/>
      <c r="AO948" s="3"/>
    </row>
    <row r="949" spans="1:41" ht="15.75" customHeight="1">
      <c r="A949" s="82">
        <v>2401</v>
      </c>
      <c r="B949" s="83"/>
      <c r="C949" s="83"/>
      <c r="D949" s="83"/>
      <c r="E949" s="83"/>
      <c r="F949" s="83"/>
      <c r="G949" s="83"/>
      <c r="H949" s="83"/>
      <c r="I949" s="83"/>
      <c r="J949" s="83">
        <v>1</v>
      </c>
      <c r="K949" s="127"/>
      <c r="L949" s="84"/>
      <c r="M949" s="91"/>
      <c r="N949" s="92"/>
      <c r="O949" s="99"/>
      <c r="P949" s="103"/>
      <c r="Q949" s="101">
        <v>1</v>
      </c>
      <c r="R949" s="104"/>
      <c r="S949" s="103"/>
      <c r="AN949" s="3"/>
      <c r="AO949" s="3"/>
    </row>
    <row r="950" spans="1:41" ht="15.75" customHeight="1">
      <c r="A950" s="82">
        <v>2402</v>
      </c>
      <c r="B950" s="83"/>
      <c r="C950" s="83"/>
      <c r="D950" s="83"/>
      <c r="E950" s="83"/>
      <c r="F950" s="83"/>
      <c r="G950" s="83"/>
      <c r="H950" s="83"/>
      <c r="I950" s="83"/>
      <c r="J950" s="83"/>
      <c r="K950" s="127"/>
      <c r="L950" s="84"/>
      <c r="M950" s="91"/>
      <c r="N950" s="92"/>
      <c r="O950" s="99"/>
      <c r="P950" s="105"/>
      <c r="Q950" s="124"/>
      <c r="R950" s="106"/>
      <c r="S950" s="107"/>
      <c r="AN950" s="3"/>
      <c r="AO950" s="3"/>
    </row>
    <row r="951" spans="1:41" ht="15.75" customHeight="1">
      <c r="A951" s="82">
        <v>2501</v>
      </c>
      <c r="B951" s="83"/>
      <c r="C951" s="83"/>
      <c r="D951" s="83"/>
      <c r="E951" s="83"/>
      <c r="F951" s="83"/>
      <c r="G951" s="83"/>
      <c r="H951" s="83"/>
      <c r="I951" s="83"/>
      <c r="J951" s="83"/>
      <c r="K951" s="127"/>
      <c r="L951" s="84"/>
      <c r="M951" s="91"/>
      <c r="N951" s="92"/>
      <c r="O951" s="99"/>
      <c r="P951" s="108" t="s">
        <v>80</v>
      </c>
      <c r="Q951" s="109">
        <v>65</v>
      </c>
      <c r="R951" s="110">
        <f>L954</f>
        <v>66</v>
      </c>
      <c r="S951" s="111" t="s">
        <v>10</v>
      </c>
      <c r="AN951" s="3"/>
      <c r="AO951" s="3"/>
    </row>
    <row r="952" spans="1:41" ht="15.75" customHeight="1">
      <c r="A952" s="82">
        <v>2502</v>
      </c>
      <c r="B952" s="83"/>
      <c r="C952" s="83"/>
      <c r="D952" s="83"/>
      <c r="E952" s="83"/>
      <c r="F952" s="83"/>
      <c r="G952" s="83"/>
      <c r="H952" s="83"/>
      <c r="I952" s="83"/>
      <c r="J952" s="83"/>
      <c r="K952" s="127"/>
      <c r="L952" s="84"/>
      <c r="M952" s="91"/>
      <c r="N952" s="92"/>
      <c r="O952" s="99"/>
      <c r="P952" s="112" t="s">
        <v>81</v>
      </c>
      <c r="Q952" s="113">
        <f>IF(Q951/B937=0,"",Q951/B937)</f>
        <v>0.82278481012658233</v>
      </c>
      <c r="R952" s="114">
        <f>IF(Q951/R951=0,"",Q951/R951)</f>
        <v>0.98484848484848486</v>
      </c>
      <c r="S952" s="115" t="s">
        <v>82</v>
      </c>
      <c r="AN952" s="3"/>
      <c r="AO952" s="3"/>
    </row>
    <row r="953" spans="1:41" ht="15.75" customHeight="1">
      <c r="A953" s="82">
        <v>2601</v>
      </c>
      <c r="B953" s="83"/>
      <c r="C953" s="83"/>
      <c r="D953" s="83"/>
      <c r="E953" s="83"/>
      <c r="F953" s="83"/>
      <c r="G953" s="83"/>
      <c r="H953" s="83"/>
      <c r="I953" s="83"/>
      <c r="J953" s="83"/>
      <c r="K953" s="127"/>
      <c r="L953" s="84"/>
      <c r="M953" s="116"/>
      <c r="N953" s="117"/>
      <c r="O953" s="118"/>
      <c r="P953" s="119"/>
      <c r="Q953" s="120"/>
      <c r="R953" s="120"/>
      <c r="S953" s="121"/>
      <c r="AN953" s="3"/>
      <c r="AO953" s="3"/>
    </row>
    <row r="954" spans="1:41" ht="18" customHeight="1">
      <c r="A954" s="34"/>
      <c r="B954" s="26"/>
      <c r="C954" s="26"/>
      <c r="D954" s="26"/>
      <c r="E954" s="26"/>
      <c r="F954" s="231" t="s">
        <v>108</v>
      </c>
      <c r="G954" s="232"/>
      <c r="H954" s="232"/>
      <c r="I954" s="232"/>
      <c r="J954" s="232"/>
      <c r="K954" s="233"/>
      <c r="L954" s="122">
        <f>SUM(L944:L950)</f>
        <v>66</v>
      </c>
      <c r="M954" s="123">
        <f>(SUM(L944:L945)/B937)</f>
        <v>0.68354430379746833</v>
      </c>
      <c r="N954" s="123">
        <f>IF(L954=0,"",L954/B937)</f>
        <v>0.83544303797468356</v>
      </c>
      <c r="O954" s="123">
        <f>IF(L946=0,"",N954-M954)</f>
        <v>0.15189873417721522</v>
      </c>
      <c r="P954" s="5"/>
      <c r="Q954" s="26"/>
      <c r="R954" s="25"/>
      <c r="S954" s="5"/>
      <c r="AN954" s="3"/>
      <c r="AO954" s="3"/>
    </row>
    <row r="955" spans="1:41" ht="12.75" customHeight="1">
      <c r="M955" s="5"/>
      <c r="N955" s="5"/>
      <c r="P955" s="5"/>
      <c r="Q955" s="6"/>
      <c r="R955" s="6"/>
      <c r="S955" s="5"/>
      <c r="AN955" s="3"/>
      <c r="AO955" s="3"/>
    </row>
    <row r="956" spans="1:41" ht="12.75" customHeight="1">
      <c r="M956" s="5"/>
      <c r="N956" s="5"/>
      <c r="P956" s="5"/>
      <c r="Q956" s="6"/>
      <c r="R956" s="6"/>
      <c r="S956" s="5"/>
      <c r="AN956" s="3"/>
      <c r="AO956" s="3"/>
    </row>
    <row r="957" spans="1:41" ht="26.25" customHeight="1">
      <c r="B957" s="78" t="s">
        <v>96</v>
      </c>
      <c r="C957" s="78"/>
      <c r="D957" s="78"/>
      <c r="E957" s="78"/>
      <c r="F957" s="78"/>
      <c r="G957" s="78"/>
      <c r="H957" s="78"/>
      <c r="I957" s="78"/>
      <c r="K957" s="79"/>
      <c r="L957" s="79" t="s">
        <v>115</v>
      </c>
      <c r="M957" s="5"/>
      <c r="N957" s="5"/>
      <c r="O957" s="26"/>
      <c r="P957" s="5"/>
      <c r="Q957" s="26"/>
      <c r="R957" s="26"/>
      <c r="S957" s="26"/>
      <c r="W957" s="209">
        <f>AVERAGE(M954,M976)</f>
        <v>0.66707335671801127</v>
      </c>
      <c r="AN957" s="3"/>
      <c r="AO957" s="3"/>
    </row>
    <row r="958" spans="1:41" ht="20.25" customHeight="1">
      <c r="A958" s="234" t="s">
        <v>9</v>
      </c>
      <c r="B958" s="235" t="s">
        <v>97</v>
      </c>
      <c r="C958" s="232"/>
      <c r="D958" s="232"/>
      <c r="E958" s="232"/>
      <c r="F958" s="232"/>
      <c r="G958" s="232"/>
      <c r="H958" s="232"/>
      <c r="I958" s="232"/>
      <c r="J958" s="232"/>
      <c r="K958" s="233"/>
      <c r="L958" s="236" t="s">
        <v>10</v>
      </c>
      <c r="M958" s="229" t="s">
        <v>2</v>
      </c>
      <c r="N958" s="229" t="s">
        <v>3</v>
      </c>
      <c r="O958" s="237" t="s">
        <v>4</v>
      </c>
      <c r="P958" s="229" t="s">
        <v>5</v>
      </c>
      <c r="Q958" s="238" t="s">
        <v>6</v>
      </c>
      <c r="R958" s="238" t="s">
        <v>7</v>
      </c>
      <c r="S958" s="229" t="s">
        <v>8</v>
      </c>
      <c r="AN958" s="3"/>
      <c r="AO958" s="3"/>
    </row>
    <row r="959" spans="1:41" ht="15.75" customHeight="1">
      <c r="A959" s="230"/>
      <c r="B959" s="82" t="s">
        <v>98</v>
      </c>
      <c r="C959" s="82" t="s">
        <v>99</v>
      </c>
      <c r="D959" s="82" t="s">
        <v>100</v>
      </c>
      <c r="E959" s="82" t="s">
        <v>101</v>
      </c>
      <c r="F959" s="82" t="s">
        <v>102</v>
      </c>
      <c r="G959" s="82" t="s">
        <v>103</v>
      </c>
      <c r="H959" s="82" t="s">
        <v>104</v>
      </c>
      <c r="I959" s="82" t="s">
        <v>105</v>
      </c>
      <c r="J959" s="82" t="s">
        <v>106</v>
      </c>
      <c r="K959" s="126" t="s">
        <v>109</v>
      </c>
      <c r="L959" s="230"/>
      <c r="M959" s="230"/>
      <c r="N959" s="230"/>
      <c r="O959" s="230"/>
      <c r="P959" s="230"/>
      <c r="Q959" s="230"/>
      <c r="R959" s="230"/>
      <c r="S959" s="230"/>
      <c r="AN959" s="3"/>
      <c r="AO959" s="3"/>
    </row>
    <row r="960" spans="1:41" ht="15.75" customHeight="1">
      <c r="A960" s="82">
        <v>1802</v>
      </c>
      <c r="B960" s="83">
        <v>83</v>
      </c>
      <c r="C960" s="83"/>
      <c r="D960" s="83"/>
      <c r="E960" s="83"/>
      <c r="F960" s="83"/>
      <c r="G960" s="83"/>
      <c r="H960" s="83"/>
      <c r="I960" s="83"/>
      <c r="J960" s="83"/>
      <c r="K960" s="127"/>
      <c r="L960" s="84"/>
      <c r="M960" s="85"/>
      <c r="N960" s="86"/>
      <c r="O960" s="87"/>
      <c r="P960" s="88"/>
      <c r="Q960" s="89">
        <f>B960</f>
        <v>83</v>
      </c>
      <c r="R960" s="90"/>
      <c r="S960" s="88"/>
      <c r="AN960" s="3"/>
      <c r="AO960" s="3"/>
    </row>
    <row r="961" spans="1:41" ht="15.75" customHeight="1">
      <c r="A961" s="82">
        <v>1901</v>
      </c>
      <c r="B961" s="83"/>
      <c r="C961" s="83">
        <v>71</v>
      </c>
      <c r="D961" s="83"/>
      <c r="E961" s="83"/>
      <c r="F961" s="83"/>
      <c r="G961" s="83"/>
      <c r="H961" s="83"/>
      <c r="I961" s="83"/>
      <c r="J961" s="83"/>
      <c r="K961" s="127"/>
      <c r="L961" s="84"/>
      <c r="M961" s="91"/>
      <c r="N961" s="92"/>
      <c r="O961" s="93"/>
      <c r="P961" s="94">
        <f>IF(C961=0,"",C961/B960)</f>
        <v>0.85542168674698793</v>
      </c>
      <c r="Q961" s="95">
        <v>71</v>
      </c>
      <c r="R961" s="96">
        <f t="shared" ref="R961:R968" si="126">IF(Q961=0,"",Q961/Q960)</f>
        <v>0.85542168674698793</v>
      </c>
      <c r="S961" s="96">
        <f t="shared" ref="S961:S968" si="127">IF(Q961=0,"",100%-R961)</f>
        <v>0.14457831325301207</v>
      </c>
      <c r="AN961" s="3"/>
      <c r="AO961" s="3"/>
    </row>
    <row r="962" spans="1:41" ht="15.75" customHeight="1">
      <c r="A962" s="82">
        <v>1902</v>
      </c>
      <c r="B962" s="83"/>
      <c r="C962" s="83"/>
      <c r="D962" s="83">
        <v>67</v>
      </c>
      <c r="E962" s="83"/>
      <c r="F962" s="83"/>
      <c r="G962" s="83"/>
      <c r="H962" s="83"/>
      <c r="I962" s="83"/>
      <c r="J962" s="83"/>
      <c r="K962" s="127"/>
      <c r="L962" s="84"/>
      <c r="M962" s="91"/>
      <c r="N962" s="92"/>
      <c r="O962" s="93"/>
      <c r="P962" s="94">
        <f>IF(D962=0,"",D962/C961)</f>
        <v>0.94366197183098588</v>
      </c>
      <c r="Q962" s="95">
        <v>70</v>
      </c>
      <c r="R962" s="96">
        <f t="shared" si="126"/>
        <v>0.9859154929577465</v>
      </c>
      <c r="S962" s="96">
        <f t="shared" si="127"/>
        <v>1.4084507042253502E-2</v>
      </c>
      <c r="T962" s="97">
        <f>Q962/Q960</f>
        <v>0.84337349397590367</v>
      </c>
      <c r="AN962" s="3"/>
      <c r="AO962" s="3"/>
    </row>
    <row r="963" spans="1:41" ht="15.75" customHeight="1">
      <c r="A963" s="82">
        <v>2001</v>
      </c>
      <c r="B963" s="83"/>
      <c r="C963" s="83"/>
      <c r="D963" s="83"/>
      <c r="E963" s="83">
        <v>65</v>
      </c>
      <c r="F963" s="83"/>
      <c r="G963" s="83"/>
      <c r="H963" s="83"/>
      <c r="I963" s="83"/>
      <c r="J963" s="83"/>
      <c r="K963" s="127"/>
      <c r="L963" s="84"/>
      <c r="M963" s="91"/>
      <c r="N963" s="92"/>
      <c r="O963" s="93"/>
      <c r="P963" s="94">
        <f>IF(E963=0,"",E963/D962)</f>
        <v>0.97014925373134331</v>
      </c>
      <c r="Q963" s="95">
        <v>68</v>
      </c>
      <c r="R963" s="96">
        <f t="shared" si="126"/>
        <v>0.97142857142857142</v>
      </c>
      <c r="S963" s="96">
        <f t="shared" si="127"/>
        <v>2.8571428571428581E-2</v>
      </c>
      <c r="AN963" s="3"/>
      <c r="AO963" s="3"/>
    </row>
    <row r="964" spans="1:41" ht="15.75" customHeight="1">
      <c r="A964" s="82">
        <v>2002</v>
      </c>
      <c r="B964" s="83"/>
      <c r="C964" s="83"/>
      <c r="D964" s="83"/>
      <c r="E964" s="83"/>
      <c r="F964" s="83">
        <v>65</v>
      </c>
      <c r="G964" s="83"/>
      <c r="H964" s="83"/>
      <c r="I964" s="83"/>
      <c r="J964" s="83"/>
      <c r="K964" s="127"/>
      <c r="L964" s="84"/>
      <c r="M964" s="91"/>
      <c r="N964" s="92"/>
      <c r="O964" s="93"/>
      <c r="P964" s="94">
        <f>IF(F964=0,"",F964/E963)</f>
        <v>1</v>
      </c>
      <c r="Q964" s="95">
        <v>68</v>
      </c>
      <c r="R964" s="96">
        <f t="shared" si="126"/>
        <v>1</v>
      </c>
      <c r="S964" s="96">
        <f t="shared" si="127"/>
        <v>0</v>
      </c>
      <c r="AN964" s="3"/>
      <c r="AO964" s="3"/>
    </row>
    <row r="965" spans="1:41" ht="15.75" customHeight="1">
      <c r="A965" s="82">
        <v>2101</v>
      </c>
      <c r="B965" s="83"/>
      <c r="C965" s="83"/>
      <c r="D965" s="83"/>
      <c r="E965" s="83"/>
      <c r="F965" s="83"/>
      <c r="G965" s="83">
        <v>64</v>
      </c>
      <c r="H965" s="83"/>
      <c r="I965" s="83"/>
      <c r="J965" s="83"/>
      <c r="K965" s="127"/>
      <c r="L965" s="84"/>
      <c r="M965" s="91"/>
      <c r="N965" s="92"/>
      <c r="O965" s="93"/>
      <c r="P965" s="94">
        <f>IF(G965=0,"",G965/F964)</f>
        <v>0.98461538461538467</v>
      </c>
      <c r="Q965" s="95">
        <v>67</v>
      </c>
      <c r="R965" s="96">
        <f t="shared" si="126"/>
        <v>0.98529411764705888</v>
      </c>
      <c r="S965" s="96">
        <f t="shared" si="127"/>
        <v>1.4705882352941124E-2</v>
      </c>
      <c r="AN965" s="3"/>
      <c r="AO965" s="3"/>
    </row>
    <row r="966" spans="1:41" ht="15.75" customHeight="1">
      <c r="A966" s="82">
        <v>2102</v>
      </c>
      <c r="B966" s="83"/>
      <c r="C966" s="83"/>
      <c r="D966" s="83"/>
      <c r="E966" s="83"/>
      <c r="F966" s="83"/>
      <c r="G966" s="83"/>
      <c r="H966" s="83">
        <v>64</v>
      </c>
      <c r="I966" s="83"/>
      <c r="J966" s="83"/>
      <c r="K966" s="127"/>
      <c r="L966" s="84"/>
      <c r="M966" s="91"/>
      <c r="N966" s="92"/>
      <c r="O966" s="93"/>
      <c r="P966" s="94">
        <f>IF(H966=0,"",H966/G965)</f>
        <v>1</v>
      </c>
      <c r="Q966" s="95">
        <v>67</v>
      </c>
      <c r="R966" s="96">
        <f t="shared" si="126"/>
        <v>1</v>
      </c>
      <c r="S966" s="96">
        <f t="shared" si="127"/>
        <v>0</v>
      </c>
      <c r="AN966" s="3"/>
      <c r="AO966" s="3"/>
    </row>
    <row r="967" spans="1:41" ht="15.75" customHeight="1">
      <c r="A967" s="82">
        <v>2201</v>
      </c>
      <c r="B967" s="83"/>
      <c r="C967" s="83"/>
      <c r="D967" s="83"/>
      <c r="E967" s="83"/>
      <c r="F967" s="83"/>
      <c r="G967" s="83"/>
      <c r="H967" s="83"/>
      <c r="I967" s="83">
        <v>64</v>
      </c>
      <c r="J967" s="83"/>
      <c r="K967" s="127"/>
      <c r="L967" s="84"/>
      <c r="M967" s="91"/>
      <c r="N967" s="92"/>
      <c r="O967" s="93"/>
      <c r="P967" s="94">
        <f>IF(I967=0,"",I967/H966)</f>
        <v>1</v>
      </c>
      <c r="Q967" s="95">
        <v>67</v>
      </c>
      <c r="R967" s="96">
        <f t="shared" si="126"/>
        <v>1</v>
      </c>
      <c r="S967" s="96">
        <f t="shared" si="127"/>
        <v>0</v>
      </c>
      <c r="AN967" s="3"/>
      <c r="AO967" s="3"/>
    </row>
    <row r="968" spans="1:41" ht="15.75" customHeight="1">
      <c r="A968" s="82">
        <v>2202</v>
      </c>
      <c r="B968" s="83"/>
      <c r="C968" s="83"/>
      <c r="D968" s="83"/>
      <c r="E968" s="83"/>
      <c r="F968" s="83"/>
      <c r="G968" s="83"/>
      <c r="H968" s="83"/>
      <c r="I968" s="83"/>
      <c r="J968" s="83">
        <v>63</v>
      </c>
      <c r="K968" s="127"/>
      <c r="L968" s="130">
        <v>54</v>
      </c>
      <c r="M968" s="91"/>
      <c r="N968" s="92"/>
      <c r="O968" s="93"/>
      <c r="P968" s="94">
        <f>IF(J968=0,"",J968/I967)</f>
        <v>0.984375</v>
      </c>
      <c r="Q968" s="95">
        <v>66</v>
      </c>
      <c r="R968" s="96">
        <f t="shared" si="126"/>
        <v>0.9850746268656716</v>
      </c>
      <c r="S968" s="96">
        <f t="shared" si="127"/>
        <v>1.4925373134328401E-2</v>
      </c>
      <c r="AN968" s="3"/>
      <c r="AO968" s="3"/>
    </row>
    <row r="969" spans="1:41" ht="15.75" customHeight="1">
      <c r="A969" s="82">
        <v>2301</v>
      </c>
      <c r="B969" s="83"/>
      <c r="C969" s="83"/>
      <c r="D969" s="83"/>
      <c r="E969" s="83"/>
      <c r="F969" s="83"/>
      <c r="G969" s="83"/>
      <c r="H969" s="83"/>
      <c r="I969" s="83"/>
      <c r="J969" s="83">
        <v>12</v>
      </c>
      <c r="K969" s="127"/>
      <c r="L969" s="84">
        <v>8</v>
      </c>
      <c r="M969" s="91"/>
      <c r="N969" s="92"/>
      <c r="O969" s="93"/>
      <c r="P969" s="94" t="str">
        <f>IF(K969=0,"",K969/J968)</f>
        <v/>
      </c>
      <c r="Q969" s="95">
        <v>15</v>
      </c>
      <c r="R969" s="96"/>
      <c r="S969" s="96"/>
      <c r="AN969" s="3"/>
      <c r="AO969" s="3"/>
    </row>
    <row r="970" spans="1:41" ht="15.75" customHeight="1">
      <c r="A970" s="82">
        <v>2302</v>
      </c>
      <c r="B970" s="83"/>
      <c r="C970" s="83"/>
      <c r="D970" s="83"/>
      <c r="E970" s="83"/>
      <c r="F970" s="83"/>
      <c r="G970" s="83"/>
      <c r="H970" s="83"/>
      <c r="I970" s="83"/>
      <c r="J970" s="83">
        <v>3</v>
      </c>
      <c r="K970" s="127"/>
      <c r="L970" s="84">
        <v>3</v>
      </c>
      <c r="M970" s="91"/>
      <c r="N970" s="92"/>
      <c r="O970" s="99"/>
      <c r="P970" s="100"/>
      <c r="Q970" s="101">
        <v>4</v>
      </c>
      <c r="R970" s="102"/>
      <c r="S970" s="100"/>
      <c r="AN970" s="3"/>
      <c r="AO970" s="3"/>
    </row>
    <row r="971" spans="1:41" ht="15.75" customHeight="1">
      <c r="A971" s="82">
        <v>2401</v>
      </c>
      <c r="B971" s="83"/>
      <c r="C971" s="83"/>
      <c r="D971" s="83"/>
      <c r="E971" s="83"/>
      <c r="F971" s="83"/>
      <c r="G971" s="83"/>
      <c r="H971" s="83"/>
      <c r="I971" s="83"/>
      <c r="J971" s="83">
        <v>1</v>
      </c>
      <c r="K971" s="127"/>
      <c r="L971" s="84"/>
      <c r="M971" s="91"/>
      <c r="N971" s="92"/>
      <c r="O971" s="99"/>
      <c r="P971" s="103"/>
      <c r="Q971" s="101">
        <v>1</v>
      </c>
      <c r="R971" s="104"/>
      <c r="S971" s="103"/>
      <c r="AN971" s="3"/>
      <c r="AO971" s="3"/>
    </row>
    <row r="972" spans="1:41" ht="15.75" customHeight="1">
      <c r="A972" s="82">
        <v>2402</v>
      </c>
      <c r="B972" s="83"/>
      <c r="C972" s="83"/>
      <c r="D972" s="83"/>
      <c r="E972" s="83"/>
      <c r="F972" s="83"/>
      <c r="G972" s="83"/>
      <c r="H972" s="83"/>
      <c r="I972" s="83"/>
      <c r="J972" s="83">
        <v>1</v>
      </c>
      <c r="K972" s="127"/>
      <c r="L972" s="84">
        <v>1</v>
      </c>
      <c r="M972" s="91"/>
      <c r="N972" s="92"/>
      <c r="O972" s="99"/>
      <c r="P972" s="105"/>
      <c r="Q972" s="124">
        <v>1</v>
      </c>
      <c r="R972" s="106"/>
      <c r="S972" s="107"/>
      <c r="AN972" s="3"/>
      <c r="AO972" s="3"/>
    </row>
    <row r="973" spans="1:41" ht="15.75" customHeight="1">
      <c r="A973" s="82">
        <v>2501</v>
      </c>
      <c r="B973" s="83"/>
      <c r="C973" s="83"/>
      <c r="D973" s="83"/>
      <c r="E973" s="83"/>
      <c r="F973" s="83"/>
      <c r="G973" s="83"/>
      <c r="H973" s="83"/>
      <c r="I973" s="83"/>
      <c r="J973" s="83"/>
      <c r="K973" s="127"/>
      <c r="L973" s="84"/>
      <c r="M973" s="91"/>
      <c r="N973" s="92"/>
      <c r="O973" s="99"/>
      <c r="P973" s="108" t="s">
        <v>80</v>
      </c>
      <c r="Q973" s="109">
        <v>60</v>
      </c>
      <c r="R973" s="110">
        <f>L976</f>
        <v>66</v>
      </c>
      <c r="S973" s="111" t="s">
        <v>10</v>
      </c>
      <c r="AN973" s="3"/>
      <c r="AO973" s="3"/>
    </row>
    <row r="974" spans="1:41" ht="15.75" customHeight="1">
      <c r="A974" s="82">
        <v>2502</v>
      </c>
      <c r="B974" s="83"/>
      <c r="C974" s="83"/>
      <c r="D974" s="83"/>
      <c r="E974" s="83"/>
      <c r="F974" s="83"/>
      <c r="G974" s="83"/>
      <c r="H974" s="83"/>
      <c r="I974" s="83"/>
      <c r="J974" s="83"/>
      <c r="K974" s="127"/>
      <c r="L974" s="84"/>
      <c r="M974" s="91"/>
      <c r="N974" s="92"/>
      <c r="O974" s="99"/>
      <c r="P974" s="112" t="s">
        <v>81</v>
      </c>
      <c r="Q974" s="113">
        <f>IF(Q973/B960=0,"",Q973/B960)</f>
        <v>0.72289156626506024</v>
      </c>
      <c r="R974" s="114">
        <f>IF(Q973/R973=0,"",Q973/R973)</f>
        <v>0.90909090909090906</v>
      </c>
      <c r="S974" s="115" t="s">
        <v>82</v>
      </c>
      <c r="AN974" s="3"/>
      <c r="AO974" s="3"/>
    </row>
    <row r="975" spans="1:41" ht="15.75" customHeight="1">
      <c r="A975" s="82">
        <v>2601</v>
      </c>
      <c r="B975" s="83"/>
      <c r="C975" s="83"/>
      <c r="D975" s="83"/>
      <c r="E975" s="83"/>
      <c r="F975" s="83"/>
      <c r="G975" s="83"/>
      <c r="H975" s="83"/>
      <c r="I975" s="83"/>
      <c r="J975" s="83"/>
      <c r="K975" s="127"/>
      <c r="L975" s="84"/>
      <c r="M975" s="116"/>
      <c r="N975" s="117"/>
      <c r="O975" s="118"/>
      <c r="P975" s="119"/>
      <c r="Q975" s="120"/>
      <c r="R975" s="120"/>
      <c r="S975" s="121"/>
      <c r="AN975" s="3"/>
      <c r="AO975" s="3"/>
    </row>
    <row r="976" spans="1:41" ht="18" customHeight="1">
      <c r="A976" s="34"/>
      <c r="B976" s="26"/>
      <c r="C976" s="26"/>
      <c r="D976" s="26"/>
      <c r="E976" s="26"/>
      <c r="F976" s="231" t="s">
        <v>108</v>
      </c>
      <c r="G976" s="232"/>
      <c r="H976" s="232"/>
      <c r="I976" s="232"/>
      <c r="J976" s="232"/>
      <c r="K976" s="233"/>
      <c r="L976" s="122">
        <f>SUM(L967:L972)</f>
        <v>66</v>
      </c>
      <c r="M976" s="123">
        <f>IF(L968=0,"",L968/B960)</f>
        <v>0.6506024096385542</v>
      </c>
      <c r="N976" s="123">
        <f>IF(L976=0,"",L976/B960)</f>
        <v>0.79518072289156627</v>
      </c>
      <c r="O976" s="123">
        <f>N976-M976</f>
        <v>0.14457831325301207</v>
      </c>
      <c r="P976" s="5"/>
      <c r="Q976" s="26"/>
      <c r="R976" s="25"/>
      <c r="S976" s="5"/>
      <c r="AN976" s="3"/>
      <c r="AO976" s="3"/>
    </row>
    <row r="977" spans="1:41" ht="12.75" customHeight="1">
      <c r="M977" s="5"/>
      <c r="N977" s="5"/>
      <c r="P977" s="5"/>
      <c r="Q977" s="6"/>
      <c r="R977" s="6"/>
      <c r="S977" s="5"/>
      <c r="AN977" s="3"/>
      <c r="AO977" s="3"/>
    </row>
    <row r="978" spans="1:41" ht="12.75" customHeight="1">
      <c r="M978" s="5"/>
      <c r="N978" s="5"/>
      <c r="P978" s="5"/>
      <c r="Q978" s="6"/>
      <c r="R978" s="6"/>
      <c r="S978" s="5"/>
      <c r="AN978" s="3"/>
      <c r="AO978" s="3"/>
    </row>
    <row r="979" spans="1:41" ht="26.25" customHeight="1">
      <c r="B979" s="78" t="s">
        <v>96</v>
      </c>
      <c r="C979" s="78"/>
      <c r="D979" s="78"/>
      <c r="E979" s="78"/>
      <c r="F979" s="78"/>
      <c r="G979" s="78"/>
      <c r="H979" s="78"/>
      <c r="I979" s="78"/>
      <c r="K979" s="79"/>
      <c r="L979" s="79" t="s">
        <v>116</v>
      </c>
      <c r="M979" s="5"/>
      <c r="N979" s="5"/>
      <c r="O979" s="26"/>
      <c r="P979" s="5"/>
      <c r="Q979" s="26"/>
      <c r="R979" s="26"/>
      <c r="S979" s="26"/>
      <c r="AN979" s="3"/>
      <c r="AO979" s="3"/>
    </row>
    <row r="980" spans="1:41" ht="20.25" customHeight="1">
      <c r="A980" s="234" t="s">
        <v>9</v>
      </c>
      <c r="B980" s="235" t="s">
        <v>97</v>
      </c>
      <c r="C980" s="232"/>
      <c r="D980" s="232"/>
      <c r="E980" s="232"/>
      <c r="F980" s="232"/>
      <c r="G980" s="232"/>
      <c r="H980" s="232"/>
      <c r="I980" s="232"/>
      <c r="J980" s="232"/>
      <c r="K980" s="233"/>
      <c r="L980" s="236" t="s">
        <v>10</v>
      </c>
      <c r="M980" s="229" t="s">
        <v>2</v>
      </c>
      <c r="N980" s="229" t="s">
        <v>3</v>
      </c>
      <c r="O980" s="237" t="s">
        <v>4</v>
      </c>
      <c r="P980" s="229" t="s">
        <v>5</v>
      </c>
      <c r="Q980" s="238" t="s">
        <v>6</v>
      </c>
      <c r="R980" s="238" t="s">
        <v>7</v>
      </c>
      <c r="S980" s="229" t="s">
        <v>8</v>
      </c>
      <c r="AN980" s="3"/>
      <c r="AO980" s="3"/>
    </row>
    <row r="981" spans="1:41" ht="15.75" customHeight="1">
      <c r="A981" s="230"/>
      <c r="B981" s="82" t="s">
        <v>98</v>
      </c>
      <c r="C981" s="82" t="s">
        <v>99</v>
      </c>
      <c r="D981" s="82" t="s">
        <v>100</v>
      </c>
      <c r="E981" s="82" t="s">
        <v>101</v>
      </c>
      <c r="F981" s="82" t="s">
        <v>102</v>
      </c>
      <c r="G981" s="82" t="s">
        <v>103</v>
      </c>
      <c r="H981" s="82" t="s">
        <v>104</v>
      </c>
      <c r="I981" s="82" t="s">
        <v>105</v>
      </c>
      <c r="J981" s="82" t="s">
        <v>106</v>
      </c>
      <c r="K981" s="126" t="s">
        <v>109</v>
      </c>
      <c r="L981" s="230"/>
      <c r="M981" s="230"/>
      <c r="N981" s="230"/>
      <c r="O981" s="230"/>
      <c r="P981" s="230"/>
      <c r="Q981" s="230"/>
      <c r="R981" s="230"/>
      <c r="S981" s="230"/>
      <c r="AN981" s="3"/>
      <c r="AO981" s="3"/>
    </row>
    <row r="982" spans="1:41" ht="15.75" customHeight="1">
      <c r="A982" s="82">
        <v>1901</v>
      </c>
      <c r="B982" s="83">
        <v>79</v>
      </c>
      <c r="C982" s="83"/>
      <c r="D982" s="83"/>
      <c r="E982" s="83"/>
      <c r="F982" s="83"/>
      <c r="G982" s="83"/>
      <c r="H982" s="83"/>
      <c r="I982" s="83"/>
      <c r="J982" s="83"/>
      <c r="K982" s="127"/>
      <c r="L982" s="84"/>
      <c r="M982" s="85"/>
      <c r="N982" s="86"/>
      <c r="O982" s="87"/>
      <c r="P982" s="88"/>
      <c r="Q982" s="89">
        <f>B982</f>
        <v>79</v>
      </c>
      <c r="R982" s="90"/>
      <c r="S982" s="88"/>
      <c r="AN982" s="3"/>
      <c r="AO982" s="3"/>
    </row>
    <row r="983" spans="1:41" ht="15.75" customHeight="1">
      <c r="A983" s="82">
        <v>1902</v>
      </c>
      <c r="B983" s="83"/>
      <c r="C983" s="83">
        <v>73</v>
      </c>
      <c r="D983" s="83"/>
      <c r="E983" s="83"/>
      <c r="F983" s="83"/>
      <c r="G983" s="83"/>
      <c r="H983" s="83"/>
      <c r="I983" s="83"/>
      <c r="J983" s="83"/>
      <c r="K983" s="127"/>
      <c r="L983" s="84"/>
      <c r="M983" s="91"/>
      <c r="N983" s="92"/>
      <c r="O983" s="93"/>
      <c r="P983" s="94">
        <f>IF(C983=0,"",C983/B982)</f>
        <v>0.92405063291139244</v>
      </c>
      <c r="Q983" s="95">
        <v>73</v>
      </c>
      <c r="R983" s="96">
        <f t="shared" ref="R983:R990" si="128">IF(Q983=0,"",Q983/Q982)</f>
        <v>0.92405063291139244</v>
      </c>
      <c r="S983" s="96">
        <f t="shared" ref="S983:S990" si="129">IF(Q983=0,"",100%-R983)</f>
        <v>7.5949367088607556E-2</v>
      </c>
      <c r="AN983" s="3"/>
      <c r="AO983" s="3"/>
    </row>
    <row r="984" spans="1:41" ht="15.75" customHeight="1">
      <c r="A984" s="82">
        <v>2001</v>
      </c>
      <c r="B984" s="83"/>
      <c r="C984" s="83"/>
      <c r="D984" s="83">
        <v>67</v>
      </c>
      <c r="E984" s="83"/>
      <c r="F984" s="83"/>
      <c r="G984" s="83"/>
      <c r="H984" s="83"/>
      <c r="I984" s="83"/>
      <c r="J984" s="83"/>
      <c r="K984" s="127"/>
      <c r="L984" s="84"/>
      <c r="M984" s="91"/>
      <c r="N984" s="92"/>
      <c r="O984" s="93"/>
      <c r="P984" s="94">
        <f>IF(D984=0,"",D984/C983)</f>
        <v>0.9178082191780822</v>
      </c>
      <c r="Q984" s="95">
        <v>70</v>
      </c>
      <c r="R984" s="96">
        <f t="shared" si="128"/>
        <v>0.95890410958904104</v>
      </c>
      <c r="S984" s="96">
        <f t="shared" si="129"/>
        <v>4.1095890410958957E-2</v>
      </c>
      <c r="T984" s="97">
        <f>Q984/Q982</f>
        <v>0.88607594936708856</v>
      </c>
      <c r="AN984" s="3"/>
      <c r="AO984" s="3"/>
    </row>
    <row r="985" spans="1:41" ht="15.75" customHeight="1">
      <c r="A985" s="82">
        <v>2002</v>
      </c>
      <c r="B985" s="83"/>
      <c r="C985" s="83"/>
      <c r="D985" s="83"/>
      <c r="E985" s="83">
        <v>66</v>
      </c>
      <c r="F985" s="83"/>
      <c r="G985" s="83"/>
      <c r="H985" s="83"/>
      <c r="I985" s="83"/>
      <c r="J985" s="83"/>
      <c r="K985" s="127"/>
      <c r="L985" s="84"/>
      <c r="M985" s="91"/>
      <c r="N985" s="92"/>
      <c r="O985" s="93"/>
      <c r="P985" s="94">
        <f>IF(E985=0,"",E985/D984)</f>
        <v>0.9850746268656716</v>
      </c>
      <c r="Q985" s="95">
        <v>70</v>
      </c>
      <c r="R985" s="96">
        <f t="shared" si="128"/>
        <v>1</v>
      </c>
      <c r="S985" s="96">
        <f t="shared" si="129"/>
        <v>0</v>
      </c>
      <c r="AN985" s="3"/>
      <c r="AO985" s="3"/>
    </row>
    <row r="986" spans="1:41" ht="15.75" customHeight="1">
      <c r="A986" s="82">
        <v>2101</v>
      </c>
      <c r="B986" s="83"/>
      <c r="C986" s="83"/>
      <c r="D986" s="83"/>
      <c r="E986" s="83"/>
      <c r="F986" s="83">
        <v>65</v>
      </c>
      <c r="G986" s="83"/>
      <c r="H986" s="83"/>
      <c r="I986" s="83"/>
      <c r="J986" s="83"/>
      <c r="K986" s="127"/>
      <c r="L986" s="84"/>
      <c r="M986" s="91"/>
      <c r="N986" s="92"/>
      <c r="O986" s="93"/>
      <c r="P986" s="94">
        <f>IF(F986=0,"",F986/E985)</f>
        <v>0.98484848484848486</v>
      </c>
      <c r="Q986" s="95">
        <v>70</v>
      </c>
      <c r="R986" s="96">
        <f t="shared" si="128"/>
        <v>1</v>
      </c>
      <c r="S986" s="96">
        <f t="shared" si="129"/>
        <v>0</v>
      </c>
      <c r="AN986" s="3"/>
      <c r="AO986" s="3"/>
    </row>
    <row r="987" spans="1:41" ht="15.75" customHeight="1">
      <c r="A987" s="82">
        <v>2102</v>
      </c>
      <c r="B987" s="83"/>
      <c r="C987" s="83"/>
      <c r="D987" s="83"/>
      <c r="E987" s="83"/>
      <c r="F987" s="83"/>
      <c r="G987" s="83">
        <v>65</v>
      </c>
      <c r="H987" s="83"/>
      <c r="I987" s="83"/>
      <c r="J987" s="83"/>
      <c r="K987" s="127"/>
      <c r="L987" s="84"/>
      <c r="M987" s="91"/>
      <c r="N987" s="92"/>
      <c r="O987" s="93"/>
      <c r="P987" s="94">
        <f>IF(G987=0,"",G987/F986)</f>
        <v>1</v>
      </c>
      <c r="Q987" s="95">
        <v>70</v>
      </c>
      <c r="R987" s="96">
        <f t="shared" si="128"/>
        <v>1</v>
      </c>
      <c r="S987" s="96">
        <f t="shared" si="129"/>
        <v>0</v>
      </c>
      <c r="AN987" s="3"/>
      <c r="AO987" s="3"/>
    </row>
    <row r="988" spans="1:41" ht="15.75" customHeight="1">
      <c r="A988" s="82">
        <v>2201</v>
      </c>
      <c r="B988" s="83"/>
      <c r="C988" s="83"/>
      <c r="D988" s="83"/>
      <c r="E988" s="83"/>
      <c r="F988" s="83"/>
      <c r="G988" s="83"/>
      <c r="H988" s="83">
        <v>64</v>
      </c>
      <c r="I988" s="83"/>
      <c r="J988" s="83"/>
      <c r="K988" s="127"/>
      <c r="L988" s="84"/>
      <c r="M988" s="91"/>
      <c r="N988" s="92"/>
      <c r="O988" s="93"/>
      <c r="P988" s="94">
        <f>IF(H988=0,"",H988/G987)</f>
        <v>0.98461538461538467</v>
      </c>
      <c r="Q988" s="95">
        <v>69</v>
      </c>
      <c r="R988" s="96">
        <f t="shared" si="128"/>
        <v>0.98571428571428577</v>
      </c>
      <c r="S988" s="96">
        <f t="shared" si="129"/>
        <v>1.4285714285714235E-2</v>
      </c>
      <c r="AN988" s="3"/>
      <c r="AO988" s="3"/>
    </row>
    <row r="989" spans="1:41" ht="15.75" customHeight="1">
      <c r="A989" s="82">
        <v>2202</v>
      </c>
      <c r="B989" s="83"/>
      <c r="C989" s="83"/>
      <c r="D989" s="83"/>
      <c r="E989" s="83"/>
      <c r="F989" s="83"/>
      <c r="G989" s="83"/>
      <c r="H989" s="83"/>
      <c r="I989" s="83">
        <v>64</v>
      </c>
      <c r="J989" s="83"/>
      <c r="K989" s="127"/>
      <c r="L989" s="84"/>
      <c r="M989" s="91"/>
      <c r="N989" s="92"/>
      <c r="O989" s="93"/>
      <c r="P989" s="94">
        <f>IF(I989=0,"",I989/H988)</f>
        <v>1</v>
      </c>
      <c r="Q989" s="95">
        <v>67</v>
      </c>
      <c r="R989" s="96">
        <f t="shared" si="128"/>
        <v>0.97101449275362317</v>
      </c>
      <c r="S989" s="96">
        <f t="shared" si="129"/>
        <v>2.8985507246376829E-2</v>
      </c>
      <c r="AN989" s="3"/>
      <c r="AO989" s="3"/>
    </row>
    <row r="990" spans="1:41" ht="15.75" customHeight="1">
      <c r="A990" s="82">
        <v>2301</v>
      </c>
      <c r="B990" s="83"/>
      <c r="C990" s="83"/>
      <c r="D990" s="83"/>
      <c r="E990" s="83"/>
      <c r="F990" s="83"/>
      <c r="G990" s="83"/>
      <c r="H990" s="83"/>
      <c r="I990" s="83"/>
      <c r="J990" s="83">
        <v>64</v>
      </c>
      <c r="K990" s="127"/>
      <c r="L990" s="84">
        <v>53</v>
      </c>
      <c r="M990" s="91"/>
      <c r="N990" s="92"/>
      <c r="O990" s="93"/>
      <c r="P990" s="94">
        <f>IF(J990=0,"",J990/I989)</f>
        <v>1</v>
      </c>
      <c r="Q990" s="95">
        <v>67</v>
      </c>
      <c r="R990" s="96">
        <f t="shared" si="128"/>
        <v>1</v>
      </c>
      <c r="S990" s="96">
        <f t="shared" si="129"/>
        <v>0</v>
      </c>
      <c r="AN990" s="3"/>
      <c r="AO990" s="3"/>
    </row>
    <row r="991" spans="1:41" ht="15.75" customHeight="1">
      <c r="A991" s="82">
        <v>2302</v>
      </c>
      <c r="B991" s="83"/>
      <c r="C991" s="83"/>
      <c r="D991" s="83"/>
      <c r="E991" s="83"/>
      <c r="F991" s="83"/>
      <c r="G991" s="83"/>
      <c r="H991" s="83"/>
      <c r="I991" s="83"/>
      <c r="J991" s="83">
        <v>10</v>
      </c>
      <c r="K991" s="127"/>
      <c r="L991" s="84">
        <v>8</v>
      </c>
      <c r="M991" s="91"/>
      <c r="N991" s="92"/>
      <c r="O991" s="93"/>
      <c r="P991" s="94" t="str">
        <f>IF(K991=0,"",K991/J990)</f>
        <v/>
      </c>
      <c r="Q991" s="95">
        <v>13</v>
      </c>
      <c r="R991" s="96"/>
      <c r="S991" s="96"/>
      <c r="AN991" s="3"/>
      <c r="AO991" s="3"/>
    </row>
    <row r="992" spans="1:41" ht="15.75" customHeight="1">
      <c r="A992" s="82">
        <v>2401</v>
      </c>
      <c r="B992" s="83"/>
      <c r="C992" s="83"/>
      <c r="D992" s="83"/>
      <c r="E992" s="83"/>
      <c r="F992" s="83"/>
      <c r="G992" s="83"/>
      <c r="H992" s="83"/>
      <c r="I992" s="83"/>
      <c r="J992" s="83">
        <v>2</v>
      </c>
      <c r="K992" s="127"/>
      <c r="L992" s="84"/>
      <c r="M992" s="91"/>
      <c r="N992" s="92"/>
      <c r="O992" s="99"/>
      <c r="P992" s="100"/>
      <c r="Q992" s="101">
        <v>2</v>
      </c>
      <c r="R992" s="102"/>
      <c r="S992" s="100"/>
      <c r="AN992" s="3"/>
      <c r="AO992" s="3"/>
    </row>
    <row r="993" spans="1:41" ht="15.75" customHeight="1">
      <c r="A993" s="82">
        <v>2402</v>
      </c>
      <c r="B993" s="83"/>
      <c r="C993" s="83"/>
      <c r="D993" s="83"/>
      <c r="E993" s="83"/>
      <c r="F993" s="83"/>
      <c r="G993" s="83"/>
      <c r="H993" s="83"/>
      <c r="I993" s="83"/>
      <c r="J993" s="83">
        <v>1</v>
      </c>
      <c r="K993" s="127"/>
      <c r="L993" s="228">
        <v>2</v>
      </c>
      <c r="M993" s="91"/>
      <c r="N993" s="92"/>
      <c r="O993" s="99"/>
      <c r="P993" s="103"/>
      <c r="Q993" s="101">
        <v>1</v>
      </c>
      <c r="R993" s="104"/>
      <c r="S993" s="103"/>
      <c r="AN993" s="3"/>
      <c r="AO993" s="3"/>
    </row>
    <row r="994" spans="1:41" ht="15.75" customHeight="1">
      <c r="A994" s="82">
        <v>2501</v>
      </c>
      <c r="B994" s="83"/>
      <c r="C994" s="83"/>
      <c r="D994" s="83"/>
      <c r="E994" s="83"/>
      <c r="F994" s="83"/>
      <c r="G994" s="83"/>
      <c r="H994" s="83"/>
      <c r="I994" s="83"/>
      <c r="J994" s="83"/>
      <c r="K994" s="127"/>
      <c r="L994" s="84"/>
      <c r="M994" s="91"/>
      <c r="N994" s="92"/>
      <c r="O994" s="99"/>
      <c r="P994" s="105"/>
      <c r="Q994" s="124"/>
      <c r="R994" s="106"/>
      <c r="S994" s="107"/>
      <c r="AN994" s="3"/>
      <c r="AO994" s="3"/>
    </row>
    <row r="995" spans="1:41" ht="15.75" customHeight="1">
      <c r="A995" s="82">
        <v>2502</v>
      </c>
      <c r="B995" s="83"/>
      <c r="C995" s="83"/>
      <c r="D995" s="83"/>
      <c r="E995" s="83"/>
      <c r="F995" s="83"/>
      <c r="G995" s="83"/>
      <c r="H995" s="83"/>
      <c r="I995" s="83"/>
      <c r="J995" s="83"/>
      <c r="K995" s="127"/>
      <c r="L995" s="84"/>
      <c r="M995" s="91"/>
      <c r="N995" s="92"/>
      <c r="O995" s="99"/>
      <c r="P995" s="108" t="s">
        <v>80</v>
      </c>
      <c r="Q995" s="109">
        <v>49</v>
      </c>
      <c r="R995" s="110">
        <f>L998</f>
        <v>63</v>
      </c>
      <c r="S995" s="111" t="s">
        <v>10</v>
      </c>
      <c r="AN995" s="3"/>
      <c r="AO995" s="3"/>
    </row>
    <row r="996" spans="1:41" ht="15.75" customHeight="1">
      <c r="A996" s="82">
        <v>2601</v>
      </c>
      <c r="B996" s="83"/>
      <c r="C996" s="83"/>
      <c r="D996" s="83"/>
      <c r="E996" s="83"/>
      <c r="F996" s="83"/>
      <c r="G996" s="83"/>
      <c r="H996" s="83"/>
      <c r="I996" s="83"/>
      <c r="J996" s="83"/>
      <c r="K996" s="127"/>
      <c r="L996" s="84"/>
      <c r="M996" s="91"/>
      <c r="N996" s="92"/>
      <c r="O996" s="99"/>
      <c r="P996" s="112" t="s">
        <v>81</v>
      </c>
      <c r="Q996" s="113">
        <f>IF(Q995/B982=0,"",Q995/B982)</f>
        <v>0.620253164556962</v>
      </c>
      <c r="R996" s="114">
        <f>IF(Q995/R995=0,"",Q995/R995)</f>
        <v>0.77777777777777779</v>
      </c>
      <c r="S996" s="115" t="s">
        <v>82</v>
      </c>
      <c r="AN996" s="3"/>
      <c r="AO996" s="3"/>
    </row>
    <row r="997" spans="1:41" ht="15.75" customHeight="1">
      <c r="A997" s="82">
        <v>2602</v>
      </c>
      <c r="B997" s="83"/>
      <c r="C997" s="83"/>
      <c r="D997" s="83"/>
      <c r="E997" s="83"/>
      <c r="F997" s="83"/>
      <c r="G997" s="83"/>
      <c r="H997" s="83"/>
      <c r="I997" s="83"/>
      <c r="J997" s="83"/>
      <c r="K997" s="127"/>
      <c r="L997" s="84"/>
      <c r="M997" s="116"/>
      <c r="N997" s="117"/>
      <c r="O997" s="118"/>
      <c r="P997" s="119"/>
      <c r="Q997" s="120"/>
      <c r="R997" s="120"/>
      <c r="S997" s="121"/>
      <c r="AN997" s="3"/>
      <c r="AO997" s="3"/>
    </row>
    <row r="998" spans="1:41" ht="18" customHeight="1">
      <c r="A998" s="34"/>
      <c r="B998" s="26"/>
      <c r="C998" s="26"/>
      <c r="D998" s="26"/>
      <c r="E998" s="26"/>
      <c r="F998" s="231" t="s">
        <v>108</v>
      </c>
      <c r="G998" s="232"/>
      <c r="H998" s="232"/>
      <c r="I998" s="232"/>
      <c r="J998" s="232"/>
      <c r="K998" s="233"/>
      <c r="L998" s="122">
        <f>SUM(L990:L994)</f>
        <v>63</v>
      </c>
      <c r="M998" s="123">
        <f>IF(L990=0,"",L990/B982)</f>
        <v>0.67088607594936711</v>
      </c>
      <c r="N998" s="123">
        <f>IF(L998=0,"",L998/B982)</f>
        <v>0.79746835443037978</v>
      </c>
      <c r="O998" s="123">
        <f>IF(L991=0,"",N998-M998)</f>
        <v>0.12658227848101267</v>
      </c>
      <c r="P998" s="5"/>
      <c r="Q998" s="26"/>
      <c r="R998" s="25"/>
      <c r="S998" s="5"/>
      <c r="AN998" s="3"/>
      <c r="AO998" s="3"/>
    </row>
    <row r="999" spans="1:41" ht="12.75" customHeight="1">
      <c r="M999" s="5"/>
      <c r="N999" s="5"/>
      <c r="P999" s="5"/>
      <c r="Q999" s="6"/>
      <c r="R999" s="6"/>
      <c r="S999" s="5"/>
      <c r="AN999" s="3"/>
      <c r="AO999" s="3"/>
    </row>
    <row r="1000" spans="1:41" ht="12.75" customHeight="1">
      <c r="M1000" s="5"/>
      <c r="N1000" s="5"/>
      <c r="P1000" s="5"/>
      <c r="Q1000" s="6"/>
      <c r="R1000" s="6"/>
      <c r="S1000" s="5"/>
      <c r="AN1000" s="3"/>
      <c r="AO1000" s="3"/>
    </row>
    <row r="1001" spans="1:41" ht="26.25" customHeight="1">
      <c r="B1001" s="78" t="s">
        <v>96</v>
      </c>
      <c r="C1001" s="78"/>
      <c r="D1001" s="78"/>
      <c r="E1001" s="78"/>
      <c r="F1001" s="78"/>
      <c r="G1001" s="78"/>
      <c r="H1001" s="78"/>
      <c r="I1001" s="78"/>
      <c r="K1001" s="79"/>
      <c r="L1001" s="79" t="s">
        <v>117</v>
      </c>
      <c r="M1001" s="5"/>
      <c r="N1001" s="5"/>
      <c r="O1001" s="26"/>
      <c r="P1001" s="5"/>
      <c r="Q1001" s="26"/>
      <c r="R1001" s="26"/>
      <c r="S1001" s="26"/>
      <c r="AN1001" s="3"/>
      <c r="AO1001" s="3"/>
    </row>
    <row r="1002" spans="1:41" ht="20.25" customHeight="1">
      <c r="A1002" s="234" t="s">
        <v>9</v>
      </c>
      <c r="B1002" s="235" t="s">
        <v>97</v>
      </c>
      <c r="C1002" s="232"/>
      <c r="D1002" s="232"/>
      <c r="E1002" s="232"/>
      <c r="F1002" s="232"/>
      <c r="G1002" s="232"/>
      <c r="H1002" s="232"/>
      <c r="I1002" s="232"/>
      <c r="J1002" s="232"/>
      <c r="K1002" s="233"/>
      <c r="L1002" s="236" t="s">
        <v>10</v>
      </c>
      <c r="M1002" s="229" t="s">
        <v>2</v>
      </c>
      <c r="N1002" s="229" t="s">
        <v>3</v>
      </c>
      <c r="O1002" s="237" t="s">
        <v>4</v>
      </c>
      <c r="P1002" s="229" t="s">
        <v>5</v>
      </c>
      <c r="Q1002" s="238" t="s">
        <v>6</v>
      </c>
      <c r="R1002" s="238" t="s">
        <v>7</v>
      </c>
      <c r="S1002" s="229" t="s">
        <v>8</v>
      </c>
      <c r="AN1002" s="3"/>
      <c r="AO1002" s="3"/>
    </row>
    <row r="1003" spans="1:41" ht="15.75" customHeight="1">
      <c r="A1003" s="230"/>
      <c r="B1003" s="82" t="s">
        <v>98</v>
      </c>
      <c r="C1003" s="82" t="s">
        <v>99</v>
      </c>
      <c r="D1003" s="82" t="s">
        <v>100</v>
      </c>
      <c r="E1003" s="82" t="s">
        <v>101</v>
      </c>
      <c r="F1003" s="82" t="s">
        <v>102</v>
      </c>
      <c r="G1003" s="82" t="s">
        <v>103</v>
      </c>
      <c r="H1003" s="82" t="s">
        <v>104</v>
      </c>
      <c r="I1003" s="82" t="s">
        <v>105</v>
      </c>
      <c r="J1003" s="82" t="s">
        <v>106</v>
      </c>
      <c r="K1003" s="126" t="s">
        <v>109</v>
      </c>
      <c r="L1003" s="230"/>
      <c r="M1003" s="230"/>
      <c r="N1003" s="230"/>
      <c r="O1003" s="230"/>
      <c r="P1003" s="230"/>
      <c r="Q1003" s="230"/>
      <c r="R1003" s="230"/>
      <c r="S1003" s="230"/>
      <c r="AN1003" s="3"/>
      <c r="AO1003" s="3"/>
    </row>
    <row r="1004" spans="1:41" ht="15.75" customHeight="1">
      <c r="A1004" s="82">
        <v>1902</v>
      </c>
      <c r="B1004" s="83">
        <v>83</v>
      </c>
      <c r="C1004" s="83"/>
      <c r="D1004" s="83"/>
      <c r="E1004" s="83"/>
      <c r="F1004" s="83"/>
      <c r="G1004" s="83"/>
      <c r="H1004" s="83"/>
      <c r="I1004" s="83"/>
      <c r="J1004" s="83"/>
      <c r="K1004" s="127"/>
      <c r="L1004" s="84"/>
      <c r="M1004" s="85"/>
      <c r="N1004" s="86"/>
      <c r="O1004" s="87"/>
      <c r="P1004" s="88"/>
      <c r="Q1004" s="89">
        <f>B1004</f>
        <v>83</v>
      </c>
      <c r="R1004" s="90"/>
      <c r="S1004" s="88"/>
      <c r="AN1004" s="3"/>
      <c r="AO1004" s="3"/>
    </row>
    <row r="1005" spans="1:41" ht="15.75" customHeight="1">
      <c r="A1005" s="82">
        <v>2001</v>
      </c>
      <c r="B1005" s="83"/>
      <c r="C1005" s="83">
        <v>74</v>
      </c>
      <c r="D1005" s="83"/>
      <c r="E1005" s="83"/>
      <c r="F1005" s="83"/>
      <c r="G1005" s="83"/>
      <c r="H1005" s="83"/>
      <c r="I1005" s="83"/>
      <c r="J1005" s="83"/>
      <c r="K1005" s="127"/>
      <c r="L1005" s="84"/>
      <c r="M1005" s="91"/>
      <c r="N1005" s="92"/>
      <c r="O1005" s="93"/>
      <c r="P1005" s="94">
        <f>IF(C1005=0,"",C1005/B1004)</f>
        <v>0.89156626506024095</v>
      </c>
      <c r="Q1005" s="95">
        <v>75</v>
      </c>
      <c r="R1005" s="96">
        <f t="shared" ref="R1005:R1012" si="130">IF(Q1005=0,"",Q1005/Q1004)</f>
        <v>0.90361445783132532</v>
      </c>
      <c r="S1005" s="96">
        <f t="shared" ref="S1005:S1012" si="131">IF(Q1005=0,"",100%-R1005)</f>
        <v>9.6385542168674676E-2</v>
      </c>
      <c r="AN1005" s="3"/>
      <c r="AO1005" s="3"/>
    </row>
    <row r="1006" spans="1:41" ht="15.75" customHeight="1">
      <c r="A1006" s="82">
        <v>2002</v>
      </c>
      <c r="B1006" s="83"/>
      <c r="C1006" s="83"/>
      <c r="D1006" s="83">
        <v>73</v>
      </c>
      <c r="E1006" s="83"/>
      <c r="F1006" s="83"/>
      <c r="G1006" s="83"/>
      <c r="H1006" s="83"/>
      <c r="I1006" s="83"/>
      <c r="J1006" s="83"/>
      <c r="K1006" s="127"/>
      <c r="L1006" s="84"/>
      <c r="M1006" s="91"/>
      <c r="N1006" s="92"/>
      <c r="O1006" s="93"/>
      <c r="P1006" s="94">
        <f>IF(D1006=0,"",D1006/C1005)</f>
        <v>0.98648648648648651</v>
      </c>
      <c r="Q1006" s="95">
        <v>75</v>
      </c>
      <c r="R1006" s="96">
        <f t="shared" si="130"/>
        <v>1</v>
      </c>
      <c r="S1006" s="96">
        <f t="shared" si="131"/>
        <v>0</v>
      </c>
      <c r="T1006" s="97">
        <f>Q1006/Q1004</f>
        <v>0.90361445783132532</v>
      </c>
      <c r="AN1006" s="3"/>
      <c r="AO1006" s="3"/>
    </row>
    <row r="1007" spans="1:41" ht="15.75" customHeight="1">
      <c r="A1007" s="82">
        <v>2101</v>
      </c>
      <c r="B1007" s="83"/>
      <c r="C1007" s="83"/>
      <c r="D1007" s="83"/>
      <c r="E1007" s="83">
        <v>73</v>
      </c>
      <c r="F1007" s="83"/>
      <c r="G1007" s="83"/>
      <c r="H1007" s="83"/>
      <c r="I1007" s="83"/>
      <c r="J1007" s="83"/>
      <c r="K1007" s="127"/>
      <c r="L1007" s="84"/>
      <c r="M1007" s="91"/>
      <c r="N1007" s="92"/>
      <c r="O1007" s="93"/>
      <c r="P1007" s="94">
        <f>IF(E1007=0,"",E1007/D1006)</f>
        <v>1</v>
      </c>
      <c r="Q1007" s="95">
        <v>74</v>
      </c>
      <c r="R1007" s="96">
        <f t="shared" si="130"/>
        <v>0.98666666666666669</v>
      </c>
      <c r="S1007" s="96">
        <f t="shared" si="131"/>
        <v>1.3333333333333308E-2</v>
      </c>
      <c r="AN1007" s="3"/>
      <c r="AO1007" s="3"/>
    </row>
    <row r="1008" spans="1:41" ht="15.75" customHeight="1">
      <c r="A1008" s="82">
        <v>2102</v>
      </c>
      <c r="B1008" s="83"/>
      <c r="C1008" s="83"/>
      <c r="D1008" s="83"/>
      <c r="E1008" s="83"/>
      <c r="F1008" s="83">
        <v>73</v>
      </c>
      <c r="G1008" s="83"/>
      <c r="H1008" s="83"/>
      <c r="I1008" s="83"/>
      <c r="J1008" s="83"/>
      <c r="K1008" s="127"/>
      <c r="L1008" s="84"/>
      <c r="M1008" s="91"/>
      <c r="N1008" s="92"/>
      <c r="O1008" s="93"/>
      <c r="P1008" s="94">
        <f>IF(F1008=0,"",F1008/E1007)</f>
        <v>1</v>
      </c>
      <c r="Q1008" s="95">
        <v>74</v>
      </c>
      <c r="R1008" s="96">
        <f t="shared" si="130"/>
        <v>1</v>
      </c>
      <c r="S1008" s="96">
        <f t="shared" si="131"/>
        <v>0</v>
      </c>
      <c r="AN1008" s="3"/>
      <c r="AO1008" s="3"/>
    </row>
    <row r="1009" spans="1:41" ht="15.75" customHeight="1">
      <c r="A1009" s="82">
        <v>2201</v>
      </c>
      <c r="B1009" s="83"/>
      <c r="C1009" s="83"/>
      <c r="D1009" s="83"/>
      <c r="E1009" s="83"/>
      <c r="F1009" s="83"/>
      <c r="G1009" s="83">
        <v>72</v>
      </c>
      <c r="H1009" s="83"/>
      <c r="I1009" s="83"/>
      <c r="J1009" s="83"/>
      <c r="K1009" s="127"/>
      <c r="L1009" s="84"/>
      <c r="M1009" s="91"/>
      <c r="N1009" s="92"/>
      <c r="O1009" s="93"/>
      <c r="P1009" s="94">
        <f>IF(G1009=0,"",G1009/F1008)</f>
        <v>0.98630136986301364</v>
      </c>
      <c r="Q1009" s="95">
        <v>73</v>
      </c>
      <c r="R1009" s="96">
        <f t="shared" si="130"/>
        <v>0.98648648648648651</v>
      </c>
      <c r="S1009" s="96">
        <f t="shared" si="131"/>
        <v>1.3513513513513487E-2</v>
      </c>
      <c r="AN1009" s="3"/>
      <c r="AO1009" s="3"/>
    </row>
    <row r="1010" spans="1:41" ht="15.75" customHeight="1">
      <c r="A1010" s="82">
        <v>2202</v>
      </c>
      <c r="B1010" s="83"/>
      <c r="C1010" s="83"/>
      <c r="D1010" s="83"/>
      <c r="E1010" s="83"/>
      <c r="F1010" s="83"/>
      <c r="G1010" s="83"/>
      <c r="H1010" s="83">
        <v>71</v>
      </c>
      <c r="I1010" s="83"/>
      <c r="J1010" s="83"/>
      <c r="K1010" s="127"/>
      <c r="L1010" s="84"/>
      <c r="M1010" s="91"/>
      <c r="N1010" s="92"/>
      <c r="O1010" s="93"/>
      <c r="P1010" s="94">
        <f>IF(H1010=0,"",H1010/G1009)</f>
        <v>0.98611111111111116</v>
      </c>
      <c r="Q1010" s="95">
        <v>72</v>
      </c>
      <c r="R1010" s="96">
        <f t="shared" si="130"/>
        <v>0.98630136986301364</v>
      </c>
      <c r="S1010" s="96">
        <f t="shared" si="131"/>
        <v>1.3698630136986356E-2</v>
      </c>
      <c r="AN1010" s="3"/>
      <c r="AO1010" s="3"/>
    </row>
    <row r="1011" spans="1:41" ht="15.75" customHeight="1">
      <c r="A1011" s="82">
        <v>2301</v>
      </c>
      <c r="B1011" s="83"/>
      <c r="C1011" s="83"/>
      <c r="D1011" s="83"/>
      <c r="E1011" s="83"/>
      <c r="F1011" s="83"/>
      <c r="G1011" s="83"/>
      <c r="H1011" s="83"/>
      <c r="I1011" s="83">
        <v>70</v>
      </c>
      <c r="J1011" s="83"/>
      <c r="K1011" s="127"/>
      <c r="L1011" s="84"/>
      <c r="M1011" s="91"/>
      <c r="N1011" s="92"/>
      <c r="O1011" s="93"/>
      <c r="P1011" s="94">
        <f>IF(I1011=0,"",I1011/H1010)</f>
        <v>0.9859154929577465</v>
      </c>
      <c r="Q1011" s="95">
        <v>72</v>
      </c>
      <c r="R1011" s="96">
        <f t="shared" si="130"/>
        <v>1</v>
      </c>
      <c r="S1011" s="96">
        <f t="shared" si="131"/>
        <v>0</v>
      </c>
      <c r="AN1011" s="3"/>
      <c r="AO1011" s="3"/>
    </row>
    <row r="1012" spans="1:41" ht="15.75" customHeight="1">
      <c r="A1012" s="82">
        <v>2302</v>
      </c>
      <c r="B1012" s="83"/>
      <c r="C1012" s="83"/>
      <c r="D1012" s="83"/>
      <c r="E1012" s="83"/>
      <c r="F1012" s="83"/>
      <c r="G1012" s="83"/>
      <c r="H1012" s="83"/>
      <c r="I1012" s="83"/>
      <c r="J1012" s="83">
        <v>68</v>
      </c>
      <c r="K1012" s="127"/>
      <c r="L1012" s="84">
        <v>62</v>
      </c>
      <c r="M1012" s="91"/>
      <c r="N1012" s="92"/>
      <c r="O1012" s="93"/>
      <c r="P1012" s="94">
        <f>IF(J1012=0,"",J1012/I1011)</f>
        <v>0.97142857142857142</v>
      </c>
      <c r="Q1012" s="95">
        <v>72</v>
      </c>
      <c r="R1012" s="96">
        <f t="shared" si="130"/>
        <v>1</v>
      </c>
      <c r="S1012" s="96">
        <f t="shared" si="131"/>
        <v>0</v>
      </c>
      <c r="AN1012" s="3"/>
      <c r="AO1012" s="3"/>
    </row>
    <row r="1013" spans="1:41" ht="15.75" customHeight="1">
      <c r="A1013" s="82">
        <v>2401</v>
      </c>
      <c r="B1013" s="83"/>
      <c r="C1013" s="83"/>
      <c r="D1013" s="83"/>
      <c r="E1013" s="83"/>
      <c r="F1013" s="83"/>
      <c r="G1013" s="83"/>
      <c r="H1013" s="83"/>
      <c r="I1013" s="83"/>
      <c r="J1013" s="83">
        <v>8</v>
      </c>
      <c r="K1013" s="127"/>
      <c r="L1013" s="84">
        <v>4</v>
      </c>
      <c r="M1013" s="91"/>
      <c r="N1013" s="92"/>
      <c r="O1013" s="93"/>
      <c r="P1013" s="94" t="str">
        <f>IF(K1013=0,"",K1013/J1012)</f>
        <v/>
      </c>
      <c r="Q1013" s="95">
        <v>9</v>
      </c>
      <c r="R1013" s="96"/>
      <c r="S1013" s="96"/>
      <c r="AN1013" s="3"/>
      <c r="AO1013" s="3"/>
    </row>
    <row r="1014" spans="1:41" ht="15.75" customHeight="1">
      <c r="A1014" s="82">
        <v>2402</v>
      </c>
      <c r="B1014" s="83"/>
      <c r="C1014" s="83"/>
      <c r="D1014" s="83"/>
      <c r="E1014" s="83"/>
      <c r="F1014" s="83"/>
      <c r="G1014" s="83"/>
      <c r="H1014" s="83"/>
      <c r="I1014" s="83"/>
      <c r="J1014" s="83">
        <v>4</v>
      </c>
      <c r="K1014" s="127"/>
      <c r="L1014" s="84">
        <v>3</v>
      </c>
      <c r="M1014" s="91"/>
      <c r="N1014" s="92"/>
      <c r="O1014" s="99"/>
      <c r="P1014" s="100"/>
      <c r="Q1014" s="101">
        <v>6</v>
      </c>
      <c r="R1014" s="102"/>
      <c r="S1014" s="100"/>
      <c r="AN1014" s="3"/>
      <c r="AO1014" s="3"/>
    </row>
    <row r="1015" spans="1:41" ht="15.75" customHeight="1">
      <c r="A1015" s="82">
        <v>2501</v>
      </c>
      <c r="B1015" s="83"/>
      <c r="C1015" s="83"/>
      <c r="D1015" s="83"/>
      <c r="E1015" s="83"/>
      <c r="F1015" s="83"/>
      <c r="G1015" s="83"/>
      <c r="H1015" s="83"/>
      <c r="I1015" s="83"/>
      <c r="J1015" s="83"/>
      <c r="K1015" s="127"/>
      <c r="L1015" s="84"/>
      <c r="M1015" s="91"/>
      <c r="N1015" s="92"/>
      <c r="O1015" s="99"/>
      <c r="P1015" s="103"/>
      <c r="Q1015" s="101"/>
      <c r="R1015" s="104"/>
      <c r="S1015" s="103"/>
      <c r="AN1015" s="3"/>
      <c r="AO1015" s="3"/>
    </row>
    <row r="1016" spans="1:41" ht="15.75" customHeight="1">
      <c r="A1016" s="82">
        <v>2502</v>
      </c>
      <c r="B1016" s="83"/>
      <c r="C1016" s="83"/>
      <c r="D1016" s="83"/>
      <c r="E1016" s="83"/>
      <c r="F1016" s="83"/>
      <c r="G1016" s="83"/>
      <c r="H1016" s="83"/>
      <c r="I1016" s="83"/>
      <c r="J1016" s="83"/>
      <c r="K1016" s="127"/>
      <c r="L1016" s="84"/>
      <c r="M1016" s="91"/>
      <c r="N1016" s="92"/>
      <c r="O1016" s="99"/>
      <c r="P1016" s="105"/>
      <c r="Q1016" s="124"/>
      <c r="R1016" s="106"/>
      <c r="S1016" s="107"/>
      <c r="AN1016" s="3"/>
      <c r="AO1016" s="3"/>
    </row>
    <row r="1017" spans="1:41" ht="15.75" customHeight="1">
      <c r="A1017" s="82">
        <v>2601</v>
      </c>
      <c r="B1017" s="83"/>
      <c r="C1017" s="83"/>
      <c r="D1017" s="83"/>
      <c r="E1017" s="83"/>
      <c r="F1017" s="83"/>
      <c r="G1017" s="83"/>
      <c r="H1017" s="83"/>
      <c r="I1017" s="83"/>
      <c r="J1017" s="83"/>
      <c r="K1017" s="127"/>
      <c r="L1017" s="84"/>
      <c r="M1017" s="91"/>
      <c r="N1017" s="92"/>
      <c r="O1017" s="99"/>
      <c r="P1017" s="108" t="s">
        <v>80</v>
      </c>
      <c r="Q1017" s="109">
        <v>33</v>
      </c>
      <c r="R1017" s="110">
        <f>L1020</f>
        <v>69</v>
      </c>
      <c r="S1017" s="111" t="s">
        <v>10</v>
      </c>
      <c r="AN1017" s="3"/>
      <c r="AO1017" s="3"/>
    </row>
    <row r="1018" spans="1:41" ht="15.75" customHeight="1">
      <c r="A1018" s="82">
        <v>2602</v>
      </c>
      <c r="B1018" s="83"/>
      <c r="C1018" s="83"/>
      <c r="D1018" s="83"/>
      <c r="E1018" s="83"/>
      <c r="F1018" s="83"/>
      <c r="G1018" s="83"/>
      <c r="H1018" s="83"/>
      <c r="I1018" s="83"/>
      <c r="J1018" s="83"/>
      <c r="K1018" s="127"/>
      <c r="L1018" s="84"/>
      <c r="M1018" s="91"/>
      <c r="N1018" s="92"/>
      <c r="O1018" s="99"/>
      <c r="P1018" s="112" t="s">
        <v>81</v>
      </c>
      <c r="Q1018" s="113">
        <f>IF(Q1017/B1004=0,"",Q1017/B1004)</f>
        <v>0.39759036144578314</v>
      </c>
      <c r="R1018" s="114">
        <f>IF(Q1017/R1017=0,"",Q1017/R1017)</f>
        <v>0.47826086956521741</v>
      </c>
      <c r="S1018" s="115" t="s">
        <v>82</v>
      </c>
      <c r="AN1018" s="3"/>
      <c r="AO1018" s="3"/>
    </row>
    <row r="1019" spans="1:41" ht="15.75" customHeight="1">
      <c r="A1019" s="82">
        <v>2701</v>
      </c>
      <c r="B1019" s="83"/>
      <c r="C1019" s="83"/>
      <c r="D1019" s="83"/>
      <c r="E1019" s="83"/>
      <c r="F1019" s="83"/>
      <c r="G1019" s="83"/>
      <c r="H1019" s="83"/>
      <c r="I1019" s="83"/>
      <c r="J1019" s="83"/>
      <c r="K1019" s="127"/>
      <c r="L1019" s="84"/>
      <c r="M1019" s="116"/>
      <c r="N1019" s="117"/>
      <c r="O1019" s="118"/>
      <c r="P1019" s="119"/>
      <c r="Q1019" s="120"/>
      <c r="R1019" s="120"/>
      <c r="S1019" s="121"/>
      <c r="AN1019" s="3"/>
      <c r="AO1019" s="3"/>
    </row>
    <row r="1020" spans="1:41" ht="18" customHeight="1">
      <c r="A1020" s="34"/>
      <c r="B1020" s="26"/>
      <c r="C1020" s="26"/>
      <c r="D1020" s="26"/>
      <c r="E1020" s="26"/>
      <c r="F1020" s="231" t="s">
        <v>108</v>
      </c>
      <c r="G1020" s="232"/>
      <c r="H1020" s="232"/>
      <c r="I1020" s="232"/>
      <c r="J1020" s="232"/>
      <c r="K1020" s="233"/>
      <c r="L1020" s="122">
        <f>SUM(L1012:L1016)</f>
        <v>69</v>
      </c>
      <c r="M1020" s="123">
        <f>IF(L1012=0,"",L1012/B1004)</f>
        <v>0.74698795180722888</v>
      </c>
      <c r="N1020" s="123">
        <f>IF(L1020=0,"",L1020/B1004)</f>
        <v>0.83132530120481929</v>
      </c>
      <c r="O1020" s="123">
        <f>IF(L1012=0,"",N1020-M1020)</f>
        <v>8.4337349397590411E-2</v>
      </c>
      <c r="P1020" s="5"/>
      <c r="Q1020" s="26"/>
      <c r="R1020" s="25"/>
      <c r="S1020" s="5"/>
      <c r="AN1020" s="3"/>
      <c r="AO1020" s="3"/>
    </row>
    <row r="1021" spans="1:41" ht="12.75" customHeight="1">
      <c r="M1021" s="5"/>
      <c r="N1021" s="5"/>
      <c r="P1021" s="5"/>
      <c r="Q1021" s="6"/>
      <c r="R1021" s="6"/>
      <c r="S1021" s="5"/>
      <c r="AN1021" s="3"/>
      <c r="AO1021" s="3"/>
    </row>
    <row r="1022" spans="1:41" ht="12.75" customHeight="1">
      <c r="M1022" s="5"/>
      <c r="N1022" s="5"/>
      <c r="P1022" s="5"/>
      <c r="Q1022" s="6"/>
      <c r="R1022" s="6"/>
      <c r="S1022" s="5"/>
      <c r="AN1022" s="3"/>
      <c r="AO1022" s="3"/>
    </row>
    <row r="1023" spans="1:41" ht="26.25" customHeight="1">
      <c r="B1023" s="78" t="s">
        <v>96</v>
      </c>
      <c r="C1023" s="78"/>
      <c r="D1023" s="78"/>
      <c r="E1023" s="78"/>
      <c r="F1023" s="78"/>
      <c r="G1023" s="78"/>
      <c r="H1023" s="78"/>
      <c r="I1023" s="78"/>
      <c r="K1023" s="79"/>
      <c r="L1023" s="79" t="s">
        <v>118</v>
      </c>
      <c r="M1023" s="5"/>
      <c r="N1023" s="5"/>
      <c r="O1023" s="26"/>
      <c r="P1023" s="5"/>
      <c r="Q1023" s="26"/>
      <c r="R1023" s="26"/>
      <c r="S1023" s="26"/>
      <c r="AN1023" s="3"/>
      <c r="AO1023" s="3"/>
    </row>
    <row r="1024" spans="1:41" ht="20.25" customHeight="1">
      <c r="A1024" s="234" t="s">
        <v>9</v>
      </c>
      <c r="B1024" s="235" t="s">
        <v>97</v>
      </c>
      <c r="C1024" s="232"/>
      <c r="D1024" s="232"/>
      <c r="E1024" s="232"/>
      <c r="F1024" s="232"/>
      <c r="G1024" s="232"/>
      <c r="H1024" s="232"/>
      <c r="I1024" s="232"/>
      <c r="J1024" s="232"/>
      <c r="K1024" s="233"/>
      <c r="L1024" s="236" t="s">
        <v>10</v>
      </c>
      <c r="M1024" s="229" t="s">
        <v>2</v>
      </c>
      <c r="N1024" s="229" t="s">
        <v>3</v>
      </c>
      <c r="O1024" s="237" t="s">
        <v>4</v>
      </c>
      <c r="P1024" s="229" t="s">
        <v>5</v>
      </c>
      <c r="Q1024" s="238" t="s">
        <v>6</v>
      </c>
      <c r="R1024" s="238" t="s">
        <v>7</v>
      </c>
      <c r="S1024" s="229" t="s">
        <v>8</v>
      </c>
      <c r="AN1024" s="3"/>
      <c r="AO1024" s="3"/>
    </row>
    <row r="1025" spans="1:41" ht="15.75" customHeight="1">
      <c r="A1025" s="230"/>
      <c r="B1025" s="82" t="s">
        <v>98</v>
      </c>
      <c r="C1025" s="82" t="s">
        <v>99</v>
      </c>
      <c r="D1025" s="82" t="s">
        <v>100</v>
      </c>
      <c r="E1025" s="82" t="s">
        <v>101</v>
      </c>
      <c r="F1025" s="82" t="s">
        <v>102</v>
      </c>
      <c r="G1025" s="82" t="s">
        <v>103</v>
      </c>
      <c r="H1025" s="82" t="s">
        <v>104</v>
      </c>
      <c r="I1025" s="82" t="s">
        <v>105</v>
      </c>
      <c r="J1025" s="82" t="s">
        <v>106</v>
      </c>
      <c r="K1025" s="126" t="s">
        <v>109</v>
      </c>
      <c r="L1025" s="230"/>
      <c r="M1025" s="230"/>
      <c r="N1025" s="230"/>
      <c r="O1025" s="230"/>
      <c r="P1025" s="230"/>
      <c r="Q1025" s="230"/>
      <c r="R1025" s="230"/>
      <c r="S1025" s="230"/>
      <c r="AN1025" s="3"/>
      <c r="AO1025" s="3"/>
    </row>
    <row r="1026" spans="1:41" ht="15.75" customHeight="1">
      <c r="A1026" s="82">
        <v>2001</v>
      </c>
      <c r="B1026" s="83">
        <v>84</v>
      </c>
      <c r="C1026" s="83"/>
      <c r="D1026" s="83"/>
      <c r="E1026" s="83"/>
      <c r="F1026" s="83"/>
      <c r="G1026" s="83"/>
      <c r="H1026" s="83"/>
      <c r="I1026" s="83"/>
      <c r="J1026" s="83"/>
      <c r="K1026" s="127"/>
      <c r="L1026" s="84"/>
      <c r="M1026" s="85"/>
      <c r="N1026" s="86"/>
      <c r="O1026" s="87"/>
      <c r="P1026" s="88"/>
      <c r="Q1026" s="89">
        <f>B1026</f>
        <v>84</v>
      </c>
      <c r="R1026" s="90"/>
      <c r="S1026" s="88"/>
      <c r="AN1026" s="3"/>
      <c r="AO1026" s="3"/>
    </row>
    <row r="1027" spans="1:41" ht="15.75" customHeight="1">
      <c r="A1027" s="82">
        <v>2002</v>
      </c>
      <c r="B1027" s="83"/>
      <c r="C1027" s="83">
        <v>76</v>
      </c>
      <c r="D1027" s="83"/>
      <c r="E1027" s="83"/>
      <c r="F1027" s="83"/>
      <c r="G1027" s="83"/>
      <c r="H1027" s="83"/>
      <c r="I1027" s="83"/>
      <c r="J1027" s="83"/>
      <c r="K1027" s="127"/>
      <c r="L1027" s="84"/>
      <c r="M1027" s="91"/>
      <c r="N1027" s="92"/>
      <c r="O1027" s="93"/>
      <c r="P1027" s="94">
        <f>IF(C1027=0,"",C1027/B1026)</f>
        <v>0.90476190476190477</v>
      </c>
      <c r="Q1027" s="95">
        <v>76</v>
      </c>
      <c r="R1027" s="96">
        <f t="shared" ref="R1027:R1034" si="132">IF(Q1027=0,"",Q1027/Q1026)</f>
        <v>0.90476190476190477</v>
      </c>
      <c r="S1027" s="96">
        <f t="shared" ref="S1027:S1034" si="133">IF(Q1027=0,"",100%-R1027)</f>
        <v>9.5238095238095233E-2</v>
      </c>
      <c r="AN1027" s="3"/>
      <c r="AO1027" s="3"/>
    </row>
    <row r="1028" spans="1:41" ht="15.75" customHeight="1">
      <c r="A1028" s="82">
        <v>2101</v>
      </c>
      <c r="B1028" s="83"/>
      <c r="C1028" s="83"/>
      <c r="D1028" s="83">
        <v>74</v>
      </c>
      <c r="E1028" s="83"/>
      <c r="F1028" s="83"/>
      <c r="G1028" s="83"/>
      <c r="H1028" s="83"/>
      <c r="I1028" s="83"/>
      <c r="J1028" s="83"/>
      <c r="K1028" s="127"/>
      <c r="L1028" s="84"/>
      <c r="M1028" s="91"/>
      <c r="N1028" s="92"/>
      <c r="O1028" s="93"/>
      <c r="P1028" s="94">
        <f>IF(D1028=0,"",D1028/C1027)</f>
        <v>0.97368421052631582</v>
      </c>
      <c r="Q1028" s="95">
        <v>75</v>
      </c>
      <c r="R1028" s="96">
        <f t="shared" si="132"/>
        <v>0.98684210526315785</v>
      </c>
      <c r="S1028" s="96">
        <f t="shared" si="133"/>
        <v>1.3157894736842146E-2</v>
      </c>
      <c r="T1028" s="97">
        <f>Q1028/Q1026</f>
        <v>0.8928571428571429</v>
      </c>
      <c r="AN1028" s="3"/>
      <c r="AO1028" s="3"/>
    </row>
    <row r="1029" spans="1:41" ht="15.75" customHeight="1">
      <c r="A1029" s="82">
        <v>2102</v>
      </c>
      <c r="B1029" s="83"/>
      <c r="C1029" s="83"/>
      <c r="D1029" s="83"/>
      <c r="E1029" s="83">
        <v>70</v>
      </c>
      <c r="F1029" s="83"/>
      <c r="G1029" s="83"/>
      <c r="H1029" s="83"/>
      <c r="I1029" s="83"/>
      <c r="J1029" s="83"/>
      <c r="K1029" s="127"/>
      <c r="L1029" s="84"/>
      <c r="M1029" s="91"/>
      <c r="N1029" s="92"/>
      <c r="O1029" s="93"/>
      <c r="P1029" s="94">
        <f>IF(E1029=0,"",E1029/D1028)</f>
        <v>0.94594594594594594</v>
      </c>
      <c r="Q1029" s="95">
        <v>73</v>
      </c>
      <c r="R1029" s="96">
        <f t="shared" si="132"/>
        <v>0.97333333333333338</v>
      </c>
      <c r="S1029" s="96">
        <f t="shared" si="133"/>
        <v>2.6666666666666616E-2</v>
      </c>
      <c r="AN1029" s="3"/>
      <c r="AO1029" s="3"/>
    </row>
    <row r="1030" spans="1:41" ht="15.75" customHeight="1">
      <c r="A1030" s="82">
        <v>2201</v>
      </c>
      <c r="B1030" s="83"/>
      <c r="C1030" s="83"/>
      <c r="D1030" s="83"/>
      <c r="E1030" s="83"/>
      <c r="F1030" s="83">
        <v>68</v>
      </c>
      <c r="G1030" s="83"/>
      <c r="H1030" s="83"/>
      <c r="I1030" s="83"/>
      <c r="J1030" s="83"/>
      <c r="K1030" s="127"/>
      <c r="L1030" s="84"/>
      <c r="M1030" s="91"/>
      <c r="N1030" s="92"/>
      <c r="O1030" s="93"/>
      <c r="P1030" s="94">
        <f>IF(F1030=0,"",F1030/E1029)</f>
        <v>0.97142857142857142</v>
      </c>
      <c r="Q1030" s="95">
        <v>73</v>
      </c>
      <c r="R1030" s="96">
        <f t="shared" si="132"/>
        <v>1</v>
      </c>
      <c r="S1030" s="96">
        <f t="shared" si="133"/>
        <v>0</v>
      </c>
      <c r="AN1030" s="3"/>
      <c r="AO1030" s="3"/>
    </row>
    <row r="1031" spans="1:41" ht="15.75" customHeight="1">
      <c r="A1031" s="82">
        <v>2202</v>
      </c>
      <c r="B1031" s="83"/>
      <c r="C1031" s="83"/>
      <c r="D1031" s="83"/>
      <c r="E1031" s="83"/>
      <c r="F1031" s="83"/>
      <c r="G1031" s="83">
        <v>67</v>
      </c>
      <c r="H1031" s="83"/>
      <c r="I1031" s="83"/>
      <c r="J1031" s="83"/>
      <c r="K1031" s="127"/>
      <c r="L1031" s="84"/>
      <c r="M1031" s="91"/>
      <c r="N1031" s="92"/>
      <c r="O1031" s="93"/>
      <c r="P1031" s="94">
        <f>IF(G1031=0,"",G1031/F1030)</f>
        <v>0.98529411764705888</v>
      </c>
      <c r="Q1031" s="95">
        <v>73</v>
      </c>
      <c r="R1031" s="96">
        <f t="shared" si="132"/>
        <v>1</v>
      </c>
      <c r="S1031" s="96">
        <f t="shared" si="133"/>
        <v>0</v>
      </c>
      <c r="AN1031" s="3"/>
      <c r="AO1031" s="3"/>
    </row>
    <row r="1032" spans="1:41" ht="15.75" customHeight="1">
      <c r="A1032" s="82">
        <v>2301</v>
      </c>
      <c r="B1032" s="83"/>
      <c r="C1032" s="83"/>
      <c r="D1032" s="83"/>
      <c r="E1032" s="83"/>
      <c r="F1032" s="83"/>
      <c r="G1032" s="83"/>
      <c r="H1032" s="83">
        <v>67</v>
      </c>
      <c r="I1032" s="83"/>
      <c r="J1032" s="83"/>
      <c r="K1032" s="127"/>
      <c r="L1032" s="84"/>
      <c r="M1032" s="91"/>
      <c r="N1032" s="92"/>
      <c r="O1032" s="93"/>
      <c r="P1032" s="94">
        <f>IF(H1032=0,"",H1032/G1031)</f>
        <v>1</v>
      </c>
      <c r="Q1032" s="95">
        <v>73</v>
      </c>
      <c r="R1032" s="96">
        <f t="shared" si="132"/>
        <v>1</v>
      </c>
      <c r="S1032" s="96">
        <f t="shared" si="133"/>
        <v>0</v>
      </c>
      <c r="AN1032" s="3"/>
      <c r="AO1032" s="3"/>
    </row>
    <row r="1033" spans="1:41" ht="15.75" customHeight="1">
      <c r="A1033" s="82">
        <v>2302</v>
      </c>
      <c r="B1033" s="83"/>
      <c r="C1033" s="83"/>
      <c r="D1033" s="83"/>
      <c r="E1033" s="83"/>
      <c r="F1033" s="83"/>
      <c r="G1033" s="83"/>
      <c r="H1033" s="83"/>
      <c r="I1033" s="83">
        <v>67</v>
      </c>
      <c r="J1033" s="83"/>
      <c r="K1033" s="127"/>
      <c r="L1033" s="84"/>
      <c r="M1033" s="91"/>
      <c r="N1033" s="92"/>
      <c r="O1033" s="93"/>
      <c r="P1033" s="94">
        <f>IF(I1033=0,"",I1033/H1032)</f>
        <v>1</v>
      </c>
      <c r="Q1033" s="95">
        <v>73</v>
      </c>
      <c r="R1033" s="96">
        <f t="shared" si="132"/>
        <v>1</v>
      </c>
      <c r="S1033" s="96">
        <f t="shared" si="133"/>
        <v>0</v>
      </c>
      <c r="AN1033" s="3"/>
      <c r="AO1033" s="3"/>
    </row>
    <row r="1034" spans="1:41" ht="15.75" customHeight="1">
      <c r="A1034" s="82">
        <v>2401</v>
      </c>
      <c r="B1034" s="83"/>
      <c r="C1034" s="83"/>
      <c r="D1034" s="83"/>
      <c r="E1034" s="83"/>
      <c r="F1034" s="83"/>
      <c r="G1034" s="83"/>
      <c r="H1034" s="83"/>
      <c r="I1034" s="83"/>
      <c r="J1034" s="83">
        <v>66</v>
      </c>
      <c r="K1034" s="127"/>
      <c r="L1034" s="84">
        <v>50</v>
      </c>
      <c r="M1034" s="91"/>
      <c r="N1034" s="92"/>
      <c r="O1034" s="93"/>
      <c r="P1034" s="94">
        <f>IF(J1034=0,"",J1034/I1033)</f>
        <v>0.9850746268656716</v>
      </c>
      <c r="Q1034" s="95">
        <v>72</v>
      </c>
      <c r="R1034" s="96">
        <f t="shared" si="132"/>
        <v>0.98630136986301364</v>
      </c>
      <c r="S1034" s="96">
        <f t="shared" si="133"/>
        <v>1.3698630136986356E-2</v>
      </c>
      <c r="AN1034" s="3"/>
      <c r="AO1034" s="3"/>
    </row>
    <row r="1035" spans="1:41" ht="15.75" customHeight="1">
      <c r="A1035" s="82">
        <v>2402</v>
      </c>
      <c r="B1035" s="83"/>
      <c r="C1035" s="83"/>
      <c r="D1035" s="83"/>
      <c r="E1035" s="83"/>
      <c r="F1035" s="83"/>
      <c r="G1035" s="83"/>
      <c r="H1035" s="83"/>
      <c r="I1035" s="83"/>
      <c r="J1035" s="83">
        <v>12</v>
      </c>
      <c r="K1035" s="127"/>
      <c r="L1035" s="84">
        <v>7</v>
      </c>
      <c r="M1035" s="91"/>
      <c r="N1035" s="92"/>
      <c r="O1035" s="93"/>
      <c r="P1035" s="94" t="str">
        <f>IF(K1035=0,"",K1035/J1034)</f>
        <v/>
      </c>
      <c r="Q1035" s="95">
        <v>15</v>
      </c>
      <c r="R1035" s="96"/>
      <c r="S1035" s="96"/>
      <c r="AN1035" s="3"/>
      <c r="AO1035" s="3"/>
    </row>
    <row r="1036" spans="1:41" ht="15.75" customHeight="1">
      <c r="A1036" s="82">
        <v>2501</v>
      </c>
      <c r="B1036" s="83"/>
      <c r="C1036" s="83"/>
      <c r="D1036" s="83"/>
      <c r="E1036" s="83"/>
      <c r="F1036" s="83"/>
      <c r="G1036" s="83"/>
      <c r="H1036" s="83"/>
      <c r="I1036" s="83"/>
      <c r="J1036" s="83"/>
      <c r="K1036" s="127"/>
      <c r="L1036" s="84"/>
      <c r="M1036" s="91"/>
      <c r="N1036" s="92"/>
      <c r="O1036" s="99"/>
      <c r="P1036" s="100"/>
      <c r="Q1036" s="101"/>
      <c r="R1036" s="102"/>
      <c r="S1036" s="100"/>
      <c r="AN1036" s="3"/>
      <c r="AO1036" s="3"/>
    </row>
    <row r="1037" spans="1:41" ht="15.75" customHeight="1">
      <c r="A1037" s="82">
        <v>2502</v>
      </c>
      <c r="B1037" s="83"/>
      <c r="C1037" s="83"/>
      <c r="D1037" s="83"/>
      <c r="E1037" s="83"/>
      <c r="F1037" s="83"/>
      <c r="G1037" s="83"/>
      <c r="H1037" s="83"/>
      <c r="I1037" s="83"/>
      <c r="J1037" s="83"/>
      <c r="K1037" s="127"/>
      <c r="L1037" s="84"/>
      <c r="M1037" s="91"/>
      <c r="N1037" s="92"/>
      <c r="O1037" s="99"/>
      <c r="P1037" s="103"/>
      <c r="Q1037" s="101"/>
      <c r="R1037" s="104"/>
      <c r="S1037" s="103"/>
      <c r="AN1037" s="3"/>
      <c r="AO1037" s="3"/>
    </row>
    <row r="1038" spans="1:41" ht="15.75" customHeight="1">
      <c r="A1038" s="82">
        <v>2601</v>
      </c>
      <c r="B1038" s="83"/>
      <c r="C1038" s="83"/>
      <c r="D1038" s="83"/>
      <c r="E1038" s="83"/>
      <c r="F1038" s="83"/>
      <c r="G1038" s="83"/>
      <c r="H1038" s="83"/>
      <c r="I1038" s="83"/>
      <c r="J1038" s="83"/>
      <c r="K1038" s="127"/>
      <c r="L1038" s="84"/>
      <c r="M1038" s="91"/>
      <c r="N1038" s="92"/>
      <c r="O1038" s="99"/>
      <c r="P1038" s="105"/>
      <c r="Q1038" s="124"/>
      <c r="R1038" s="106"/>
      <c r="S1038" s="107"/>
      <c r="AN1038" s="3"/>
      <c r="AO1038" s="3"/>
    </row>
    <row r="1039" spans="1:41" ht="15.75" customHeight="1">
      <c r="A1039" s="82">
        <v>2602</v>
      </c>
      <c r="B1039" s="83"/>
      <c r="C1039" s="83"/>
      <c r="D1039" s="83"/>
      <c r="E1039" s="83"/>
      <c r="F1039" s="83"/>
      <c r="G1039" s="83"/>
      <c r="H1039" s="83"/>
      <c r="I1039" s="83"/>
      <c r="J1039" s="83"/>
      <c r="K1039" s="127"/>
      <c r="L1039" s="84"/>
      <c r="M1039" s="91"/>
      <c r="N1039" s="92"/>
      <c r="O1039" s="99"/>
      <c r="P1039" s="108" t="s">
        <v>80</v>
      </c>
      <c r="Q1039" s="109">
        <v>8</v>
      </c>
      <c r="R1039" s="110">
        <f>L1042</f>
        <v>57</v>
      </c>
      <c r="S1039" s="111" t="s">
        <v>10</v>
      </c>
      <c r="AN1039" s="3"/>
      <c r="AO1039" s="3"/>
    </row>
    <row r="1040" spans="1:41" ht="15.75" customHeight="1">
      <c r="A1040" s="82">
        <v>2701</v>
      </c>
      <c r="B1040" s="83"/>
      <c r="C1040" s="83"/>
      <c r="D1040" s="83"/>
      <c r="E1040" s="83"/>
      <c r="F1040" s="83"/>
      <c r="G1040" s="83"/>
      <c r="H1040" s="83"/>
      <c r="I1040" s="83"/>
      <c r="J1040" s="83"/>
      <c r="K1040" s="127"/>
      <c r="L1040" s="84"/>
      <c r="M1040" s="91"/>
      <c r="N1040" s="92"/>
      <c r="O1040" s="99"/>
      <c r="P1040" s="112" t="s">
        <v>81</v>
      </c>
      <c r="Q1040" s="113">
        <f>IF(Q1039/B1026=0,"",Q1039/B1026)</f>
        <v>9.5238095238095233E-2</v>
      </c>
      <c r="R1040" s="114">
        <f>IF(Q1039/R1039=0,"",Q1039/R1039)</f>
        <v>0.14035087719298245</v>
      </c>
      <c r="S1040" s="115" t="s">
        <v>82</v>
      </c>
      <c r="AN1040" s="3"/>
      <c r="AO1040" s="3"/>
    </row>
    <row r="1041" spans="1:41" ht="15.75" customHeight="1">
      <c r="A1041" s="82">
        <v>2702</v>
      </c>
      <c r="B1041" s="83"/>
      <c r="C1041" s="83"/>
      <c r="D1041" s="83"/>
      <c r="E1041" s="83"/>
      <c r="F1041" s="83"/>
      <c r="G1041" s="83"/>
      <c r="H1041" s="83"/>
      <c r="I1041" s="83"/>
      <c r="J1041" s="83"/>
      <c r="K1041" s="127"/>
      <c r="L1041" s="84"/>
      <c r="M1041" s="116"/>
      <c r="N1041" s="117"/>
      <c r="O1041" s="118"/>
      <c r="P1041" s="119"/>
      <c r="Q1041" s="120"/>
      <c r="R1041" s="120"/>
      <c r="S1041" s="121"/>
      <c r="AN1041" s="3"/>
      <c r="AO1041" s="3"/>
    </row>
    <row r="1042" spans="1:41" ht="18" customHeight="1">
      <c r="A1042" s="34"/>
      <c r="B1042" s="26"/>
      <c r="C1042" s="26"/>
      <c r="D1042" s="26"/>
      <c r="E1042" s="26"/>
      <c r="F1042" s="231" t="s">
        <v>108</v>
      </c>
      <c r="G1042" s="232"/>
      <c r="H1042" s="232"/>
      <c r="I1042" s="232"/>
      <c r="J1042" s="232"/>
      <c r="K1042" s="233"/>
      <c r="L1042" s="122">
        <f>SUM(L1034:L1038)</f>
        <v>57</v>
      </c>
      <c r="M1042" s="123">
        <f>IF(L1034=0,"",L1034/B1026)</f>
        <v>0.59523809523809523</v>
      </c>
      <c r="N1042" s="123">
        <f>IF(L1042=0,"",L1042/B1026)</f>
        <v>0.6785714285714286</v>
      </c>
      <c r="O1042" s="123">
        <f>IF(L1035=0,"",N1042-M1042)</f>
        <v>8.333333333333337E-2</v>
      </c>
      <c r="P1042" s="5"/>
      <c r="Q1042" s="26"/>
      <c r="R1042" s="25"/>
      <c r="S1042" s="5"/>
      <c r="AN1042" s="3"/>
      <c r="AO1042" s="3"/>
    </row>
    <row r="1043" spans="1:41" ht="12.75" customHeight="1">
      <c r="M1043" s="5"/>
      <c r="N1043" s="5"/>
      <c r="P1043" s="5"/>
      <c r="Q1043" s="6"/>
      <c r="R1043" s="6"/>
      <c r="S1043" s="5"/>
      <c r="AN1043" s="3"/>
      <c r="AO1043" s="3"/>
    </row>
    <row r="1044" spans="1:41" ht="12.75" customHeight="1">
      <c r="M1044" s="5"/>
      <c r="N1044" s="5"/>
      <c r="P1044" s="5"/>
      <c r="Q1044" s="6"/>
      <c r="R1044" s="6"/>
      <c r="S1044" s="5"/>
      <c r="AN1044" s="3"/>
      <c r="AO1044" s="3"/>
    </row>
    <row r="1045" spans="1:41" ht="26.25" customHeight="1">
      <c r="B1045" s="78" t="s">
        <v>96</v>
      </c>
      <c r="C1045" s="78"/>
      <c r="D1045" s="78"/>
      <c r="E1045" s="78"/>
      <c r="F1045" s="78"/>
      <c r="G1045" s="78"/>
      <c r="H1045" s="78"/>
      <c r="I1045" s="78"/>
      <c r="K1045" s="79"/>
      <c r="L1045" s="79" t="s">
        <v>119</v>
      </c>
      <c r="M1045" s="5"/>
      <c r="N1045" s="5"/>
      <c r="O1045" s="26"/>
      <c r="P1045" s="5"/>
      <c r="Q1045" s="26"/>
      <c r="R1045" s="26"/>
      <c r="S1045" s="26"/>
      <c r="AN1045" s="3"/>
      <c r="AO1045" s="3"/>
    </row>
    <row r="1046" spans="1:41" ht="20.25" customHeight="1">
      <c r="A1046" s="234" t="s">
        <v>9</v>
      </c>
      <c r="B1046" s="235" t="s">
        <v>97</v>
      </c>
      <c r="C1046" s="232"/>
      <c r="D1046" s="232"/>
      <c r="E1046" s="232"/>
      <c r="F1046" s="232"/>
      <c r="G1046" s="232"/>
      <c r="H1046" s="232"/>
      <c r="I1046" s="232"/>
      <c r="J1046" s="232"/>
      <c r="K1046" s="233"/>
      <c r="L1046" s="236" t="s">
        <v>10</v>
      </c>
      <c r="M1046" s="229" t="s">
        <v>2</v>
      </c>
      <c r="N1046" s="229" t="s">
        <v>3</v>
      </c>
      <c r="O1046" s="237" t="s">
        <v>4</v>
      </c>
      <c r="P1046" s="229" t="s">
        <v>5</v>
      </c>
      <c r="Q1046" s="238" t="s">
        <v>6</v>
      </c>
      <c r="R1046" s="238" t="s">
        <v>7</v>
      </c>
      <c r="S1046" s="229" t="s">
        <v>8</v>
      </c>
      <c r="AN1046" s="3"/>
      <c r="AO1046" s="3"/>
    </row>
    <row r="1047" spans="1:41" ht="15.75" customHeight="1">
      <c r="A1047" s="230"/>
      <c r="B1047" s="82" t="s">
        <v>98</v>
      </c>
      <c r="C1047" s="82" t="s">
        <v>99</v>
      </c>
      <c r="D1047" s="82" t="s">
        <v>100</v>
      </c>
      <c r="E1047" s="82" t="s">
        <v>101</v>
      </c>
      <c r="F1047" s="82" t="s">
        <v>102</v>
      </c>
      <c r="G1047" s="82" t="s">
        <v>103</v>
      </c>
      <c r="H1047" s="82" t="s">
        <v>104</v>
      </c>
      <c r="I1047" s="82" t="s">
        <v>105</v>
      </c>
      <c r="J1047" s="82" t="s">
        <v>106</v>
      </c>
      <c r="K1047" s="126" t="s">
        <v>109</v>
      </c>
      <c r="L1047" s="230"/>
      <c r="M1047" s="230"/>
      <c r="N1047" s="230"/>
      <c r="O1047" s="230"/>
      <c r="P1047" s="230"/>
      <c r="Q1047" s="230"/>
      <c r="R1047" s="230"/>
      <c r="S1047" s="230"/>
      <c r="AN1047" s="3"/>
      <c r="AO1047" s="3"/>
    </row>
    <row r="1048" spans="1:41" ht="15.75" customHeight="1">
      <c r="A1048" s="82">
        <v>2002</v>
      </c>
      <c r="B1048" s="83">
        <v>83</v>
      </c>
      <c r="C1048" s="83"/>
      <c r="D1048" s="83"/>
      <c r="E1048" s="83"/>
      <c r="F1048" s="83"/>
      <c r="G1048" s="83"/>
      <c r="H1048" s="83"/>
      <c r="I1048" s="83"/>
      <c r="J1048" s="83"/>
      <c r="K1048" s="127"/>
      <c r="L1048" s="84"/>
      <c r="M1048" s="85"/>
      <c r="N1048" s="86"/>
      <c r="O1048" s="87"/>
      <c r="P1048" s="88"/>
      <c r="Q1048" s="89">
        <f>B1048</f>
        <v>83</v>
      </c>
      <c r="R1048" s="90"/>
      <c r="S1048" s="88"/>
      <c r="AN1048" s="3"/>
      <c r="AO1048" s="3"/>
    </row>
    <row r="1049" spans="1:41" ht="15.75" customHeight="1">
      <c r="A1049" s="82">
        <v>2101</v>
      </c>
      <c r="B1049" s="83"/>
      <c r="C1049" s="83">
        <v>70</v>
      </c>
      <c r="D1049" s="83"/>
      <c r="E1049" s="83"/>
      <c r="F1049" s="83"/>
      <c r="G1049" s="83"/>
      <c r="H1049" s="83"/>
      <c r="I1049" s="83"/>
      <c r="J1049" s="83"/>
      <c r="K1049" s="127"/>
      <c r="L1049" s="84"/>
      <c r="M1049" s="91"/>
      <c r="N1049" s="92"/>
      <c r="O1049" s="93"/>
      <c r="P1049" s="94">
        <f>IF(C1049=0,"",C1049/B1048)</f>
        <v>0.84337349397590367</v>
      </c>
      <c r="Q1049" s="95">
        <v>70</v>
      </c>
      <c r="R1049" s="96">
        <f t="shared" ref="R1049:R1057" si="134">IF(Q1049=0,"",Q1049/Q1048)</f>
        <v>0.84337349397590367</v>
      </c>
      <c r="S1049" s="96">
        <f t="shared" ref="S1049:S1057" si="135">IF(Q1049=0,"",100%-R1049)</f>
        <v>0.15662650602409633</v>
      </c>
      <c r="AN1049" s="3"/>
      <c r="AO1049" s="3"/>
    </row>
    <row r="1050" spans="1:41" ht="15.75" customHeight="1">
      <c r="A1050" s="82">
        <v>2102</v>
      </c>
      <c r="B1050" s="83"/>
      <c r="C1050" s="83"/>
      <c r="D1050" s="83">
        <v>65</v>
      </c>
      <c r="E1050" s="83"/>
      <c r="F1050" s="83"/>
      <c r="G1050" s="83"/>
      <c r="H1050" s="83"/>
      <c r="I1050" s="83"/>
      <c r="J1050" s="83"/>
      <c r="K1050" s="127"/>
      <c r="L1050" s="84"/>
      <c r="M1050" s="91"/>
      <c r="N1050" s="92"/>
      <c r="O1050" s="93"/>
      <c r="P1050" s="94">
        <f>IF(D1050=0,"",D1050/C1049)</f>
        <v>0.9285714285714286</v>
      </c>
      <c r="Q1050" s="95">
        <v>66</v>
      </c>
      <c r="R1050" s="96">
        <f t="shared" si="134"/>
        <v>0.94285714285714284</v>
      </c>
      <c r="S1050" s="96">
        <f t="shared" si="135"/>
        <v>5.7142857142857162E-2</v>
      </c>
      <c r="T1050" s="97">
        <f>Q1050/Q1048</f>
        <v>0.79518072289156627</v>
      </c>
      <c r="AN1050" s="3"/>
      <c r="AO1050" s="3"/>
    </row>
    <row r="1051" spans="1:41" ht="15.75" customHeight="1">
      <c r="A1051" s="82">
        <v>2201</v>
      </c>
      <c r="B1051" s="83"/>
      <c r="C1051" s="83"/>
      <c r="D1051" s="83"/>
      <c r="E1051" s="83">
        <v>63</v>
      </c>
      <c r="F1051" s="83"/>
      <c r="G1051" s="83"/>
      <c r="H1051" s="83"/>
      <c r="I1051" s="83"/>
      <c r="J1051" s="83"/>
      <c r="K1051" s="127"/>
      <c r="L1051" s="84"/>
      <c r="M1051" s="91"/>
      <c r="N1051" s="92"/>
      <c r="O1051" s="93"/>
      <c r="P1051" s="94">
        <f>IF(E1051=0,"",E1051/D1050)</f>
        <v>0.96923076923076923</v>
      </c>
      <c r="Q1051" s="95">
        <v>64</v>
      </c>
      <c r="R1051" s="96">
        <f t="shared" si="134"/>
        <v>0.96969696969696972</v>
      </c>
      <c r="S1051" s="96">
        <f t="shared" si="135"/>
        <v>3.0303030303030276E-2</v>
      </c>
      <c r="AN1051" s="3"/>
      <c r="AO1051" s="3"/>
    </row>
    <row r="1052" spans="1:41" ht="15.75" customHeight="1">
      <c r="A1052" s="82">
        <v>2202</v>
      </c>
      <c r="B1052" s="83"/>
      <c r="C1052" s="83"/>
      <c r="D1052" s="83"/>
      <c r="E1052" s="83"/>
      <c r="F1052" s="83">
        <v>61</v>
      </c>
      <c r="G1052" s="83"/>
      <c r="H1052" s="83"/>
      <c r="I1052" s="83"/>
      <c r="J1052" s="83"/>
      <c r="K1052" s="127"/>
      <c r="L1052" s="84"/>
      <c r="M1052" s="91"/>
      <c r="N1052" s="92"/>
      <c r="O1052" s="93"/>
      <c r="P1052" s="94">
        <f>IF(F1052=0,"",F1052/E1051)</f>
        <v>0.96825396825396826</v>
      </c>
      <c r="Q1052" s="95">
        <v>63</v>
      </c>
      <c r="R1052" s="96">
        <f t="shared" si="134"/>
        <v>0.984375</v>
      </c>
      <c r="S1052" s="96">
        <f t="shared" si="135"/>
        <v>1.5625E-2</v>
      </c>
      <c r="AN1052" s="3"/>
      <c r="AO1052" s="3"/>
    </row>
    <row r="1053" spans="1:41" ht="15.75" customHeight="1">
      <c r="A1053" s="82">
        <v>2301</v>
      </c>
      <c r="B1053" s="83"/>
      <c r="C1053" s="83"/>
      <c r="D1053" s="83"/>
      <c r="E1053" s="83"/>
      <c r="F1053" s="83"/>
      <c r="G1053" s="83">
        <v>61</v>
      </c>
      <c r="H1053" s="83"/>
      <c r="I1053" s="83"/>
      <c r="J1053" s="83"/>
      <c r="K1053" s="127"/>
      <c r="L1053" s="84"/>
      <c r="M1053" s="91"/>
      <c r="N1053" s="92"/>
      <c r="O1053" s="93"/>
      <c r="P1053" s="94">
        <f>IF(G1053=0,"",G1053/F1052)</f>
        <v>1</v>
      </c>
      <c r="Q1053" s="95">
        <v>63</v>
      </c>
      <c r="R1053" s="96">
        <f t="shared" si="134"/>
        <v>1</v>
      </c>
      <c r="S1053" s="96">
        <f t="shared" si="135"/>
        <v>0</v>
      </c>
      <c r="AN1053" s="3"/>
      <c r="AO1053" s="3"/>
    </row>
    <row r="1054" spans="1:41" ht="15.75" customHeight="1">
      <c r="A1054" s="82">
        <v>2302</v>
      </c>
      <c r="B1054" s="83"/>
      <c r="C1054" s="83"/>
      <c r="D1054" s="83"/>
      <c r="E1054" s="83"/>
      <c r="F1054" s="83"/>
      <c r="G1054" s="83"/>
      <c r="H1054" s="83">
        <v>60</v>
      </c>
      <c r="I1054" s="83"/>
      <c r="J1054" s="83"/>
      <c r="K1054" s="127"/>
      <c r="L1054" s="84"/>
      <c r="M1054" s="91"/>
      <c r="N1054" s="92"/>
      <c r="O1054" s="93"/>
      <c r="P1054" s="94">
        <f>IF(H1054=0,"",H1054/G1053)</f>
        <v>0.98360655737704916</v>
      </c>
      <c r="Q1054" s="95">
        <v>62</v>
      </c>
      <c r="R1054" s="96">
        <f t="shared" si="134"/>
        <v>0.98412698412698407</v>
      </c>
      <c r="S1054" s="96">
        <f t="shared" si="135"/>
        <v>1.5873015873015928E-2</v>
      </c>
      <c r="AN1054" s="3"/>
      <c r="AO1054" s="3"/>
    </row>
    <row r="1055" spans="1:41" ht="15.75" customHeight="1">
      <c r="A1055" s="82">
        <v>2401</v>
      </c>
      <c r="B1055" s="83"/>
      <c r="C1055" s="83"/>
      <c r="D1055" s="83"/>
      <c r="E1055" s="83"/>
      <c r="F1055" s="83"/>
      <c r="G1055" s="83"/>
      <c r="H1055" s="83"/>
      <c r="I1055" s="83">
        <v>58</v>
      </c>
      <c r="J1055" s="83"/>
      <c r="K1055" s="127"/>
      <c r="L1055" s="84"/>
      <c r="M1055" s="91"/>
      <c r="N1055" s="92"/>
      <c r="O1055" s="93"/>
      <c r="P1055" s="94">
        <f>IF(I1055=0,"",I1055/H1054)</f>
        <v>0.96666666666666667</v>
      </c>
      <c r="Q1055" s="95">
        <v>60</v>
      </c>
      <c r="R1055" s="96">
        <f t="shared" si="134"/>
        <v>0.967741935483871</v>
      </c>
      <c r="S1055" s="96">
        <f t="shared" si="135"/>
        <v>3.2258064516129004E-2</v>
      </c>
      <c r="AN1055" s="3"/>
      <c r="AO1055" s="3"/>
    </row>
    <row r="1056" spans="1:41" ht="15.75" customHeight="1">
      <c r="A1056" s="82">
        <v>2402</v>
      </c>
      <c r="B1056" s="83"/>
      <c r="C1056" s="83"/>
      <c r="D1056" s="83"/>
      <c r="E1056" s="83"/>
      <c r="F1056" s="83"/>
      <c r="G1056" s="83"/>
      <c r="H1056" s="83"/>
      <c r="I1056" s="83"/>
      <c r="J1056" s="83">
        <v>54</v>
      </c>
      <c r="K1056" s="127"/>
      <c r="L1056" s="84">
        <v>46</v>
      </c>
      <c r="M1056" s="91"/>
      <c r="N1056" s="92"/>
      <c r="O1056" s="93"/>
      <c r="P1056" s="94">
        <f>IF(J1056=0,"",J1056/I1055)</f>
        <v>0.93103448275862066</v>
      </c>
      <c r="Q1056" s="95">
        <v>58</v>
      </c>
      <c r="R1056" s="96">
        <f t="shared" si="134"/>
        <v>0.96666666666666667</v>
      </c>
      <c r="S1056" s="96">
        <f t="shared" si="135"/>
        <v>3.3333333333333326E-2</v>
      </c>
      <c r="AN1056" s="3"/>
      <c r="AO1056" s="3"/>
    </row>
    <row r="1057" spans="1:41" ht="15.75" customHeight="1">
      <c r="A1057" s="82">
        <v>2501</v>
      </c>
      <c r="B1057" s="83"/>
      <c r="C1057" s="83"/>
      <c r="D1057" s="83"/>
      <c r="E1057" s="83"/>
      <c r="F1057" s="83"/>
      <c r="G1057" s="83"/>
      <c r="H1057" s="83"/>
      <c r="I1057" s="83"/>
      <c r="J1057" s="83"/>
      <c r="K1057" s="127"/>
      <c r="L1057" s="84"/>
      <c r="M1057" s="91"/>
      <c r="N1057" s="92"/>
      <c r="O1057" s="93"/>
      <c r="P1057" s="94" t="str">
        <f>IF(K1057=0,"",K1057/J1056)</f>
        <v/>
      </c>
      <c r="Q1057" s="95"/>
      <c r="R1057" s="96" t="str">
        <f t="shared" si="134"/>
        <v/>
      </c>
      <c r="S1057" s="96" t="str">
        <f t="shared" si="135"/>
        <v/>
      </c>
      <c r="AN1057" s="3"/>
      <c r="AO1057" s="3"/>
    </row>
    <row r="1058" spans="1:41" ht="15.75" customHeight="1">
      <c r="A1058" s="82">
        <v>2502</v>
      </c>
      <c r="B1058" s="83"/>
      <c r="C1058" s="83"/>
      <c r="D1058" s="83"/>
      <c r="E1058" s="83"/>
      <c r="F1058" s="83"/>
      <c r="G1058" s="83"/>
      <c r="H1058" s="83"/>
      <c r="I1058" s="83"/>
      <c r="J1058" s="83"/>
      <c r="K1058" s="127"/>
      <c r="L1058" s="84"/>
      <c r="M1058" s="91"/>
      <c r="N1058" s="92"/>
      <c r="O1058" s="99"/>
      <c r="P1058" s="100"/>
      <c r="Q1058" s="101"/>
      <c r="R1058" s="102"/>
      <c r="S1058" s="100"/>
      <c r="AN1058" s="3"/>
      <c r="AO1058" s="3"/>
    </row>
    <row r="1059" spans="1:41" ht="15.75" customHeight="1">
      <c r="A1059" s="82">
        <v>2601</v>
      </c>
      <c r="B1059" s="83"/>
      <c r="C1059" s="83"/>
      <c r="D1059" s="83"/>
      <c r="E1059" s="83"/>
      <c r="F1059" s="83"/>
      <c r="G1059" s="83"/>
      <c r="H1059" s="83"/>
      <c r="I1059" s="83"/>
      <c r="J1059" s="83"/>
      <c r="K1059" s="127"/>
      <c r="L1059" s="84"/>
      <c r="M1059" s="91"/>
      <c r="N1059" s="92"/>
      <c r="O1059" s="99"/>
      <c r="P1059" s="103"/>
      <c r="Q1059" s="101"/>
      <c r="R1059" s="104"/>
      <c r="S1059" s="103"/>
      <c r="AN1059" s="3"/>
      <c r="AO1059" s="3"/>
    </row>
    <row r="1060" spans="1:41" ht="15.75" customHeight="1">
      <c r="A1060" s="82">
        <v>2602</v>
      </c>
      <c r="B1060" s="83"/>
      <c r="C1060" s="83"/>
      <c r="D1060" s="83"/>
      <c r="E1060" s="83"/>
      <c r="F1060" s="83"/>
      <c r="G1060" s="83"/>
      <c r="H1060" s="83"/>
      <c r="I1060" s="83"/>
      <c r="J1060" s="83"/>
      <c r="K1060" s="127"/>
      <c r="L1060" s="84"/>
      <c r="M1060" s="91"/>
      <c r="N1060" s="92"/>
      <c r="O1060" s="99"/>
      <c r="P1060" s="105"/>
      <c r="Q1060" s="124"/>
      <c r="R1060" s="106"/>
      <c r="S1060" s="107"/>
      <c r="AN1060" s="3"/>
      <c r="AO1060" s="3"/>
    </row>
    <row r="1061" spans="1:41" ht="15.75" customHeight="1">
      <c r="A1061" s="82">
        <v>2701</v>
      </c>
      <c r="B1061" s="83"/>
      <c r="C1061" s="83"/>
      <c r="D1061" s="83"/>
      <c r="E1061" s="83"/>
      <c r="F1061" s="83"/>
      <c r="G1061" s="83"/>
      <c r="H1061" s="83"/>
      <c r="I1061" s="83"/>
      <c r="J1061" s="83"/>
      <c r="K1061" s="127"/>
      <c r="L1061" s="84"/>
      <c r="M1061" s="91"/>
      <c r="N1061" s="92"/>
      <c r="O1061" s="99"/>
      <c r="P1061" s="108" t="s">
        <v>80</v>
      </c>
      <c r="Q1061" s="109"/>
      <c r="R1061" s="110">
        <f>L1064</f>
        <v>46</v>
      </c>
      <c r="S1061" s="111" t="s">
        <v>10</v>
      </c>
      <c r="AN1061" s="3"/>
      <c r="AO1061" s="3"/>
    </row>
    <row r="1062" spans="1:41" ht="15.75" customHeight="1">
      <c r="A1062" s="82">
        <v>2702</v>
      </c>
      <c r="B1062" s="83"/>
      <c r="C1062" s="83"/>
      <c r="D1062" s="83"/>
      <c r="E1062" s="83"/>
      <c r="F1062" s="83"/>
      <c r="G1062" s="83"/>
      <c r="H1062" s="83"/>
      <c r="I1062" s="83"/>
      <c r="J1062" s="83"/>
      <c r="K1062" s="127"/>
      <c r="L1062" s="84"/>
      <c r="M1062" s="91"/>
      <c r="N1062" s="92"/>
      <c r="O1062" s="99"/>
      <c r="P1062" s="112" t="s">
        <v>81</v>
      </c>
      <c r="Q1062" s="113" t="str">
        <f>IF(Q1061/B1048=0,"",Q1061/B1048)</f>
        <v/>
      </c>
      <c r="R1062" s="114" t="str">
        <f>IF(Q1061/R1061=0,"",Q1061/R1061)</f>
        <v/>
      </c>
      <c r="S1062" s="115" t="s">
        <v>82</v>
      </c>
      <c r="AN1062" s="3"/>
      <c r="AO1062" s="3"/>
    </row>
    <row r="1063" spans="1:41" ht="15.75" customHeight="1">
      <c r="A1063" s="82">
        <v>2801</v>
      </c>
      <c r="B1063" s="83"/>
      <c r="C1063" s="83"/>
      <c r="D1063" s="83"/>
      <c r="E1063" s="83"/>
      <c r="F1063" s="83"/>
      <c r="G1063" s="83"/>
      <c r="H1063" s="83"/>
      <c r="I1063" s="83"/>
      <c r="J1063" s="83"/>
      <c r="K1063" s="127"/>
      <c r="L1063" s="84"/>
      <c r="M1063" s="116"/>
      <c r="N1063" s="117"/>
      <c r="O1063" s="118"/>
      <c r="P1063" s="119"/>
      <c r="Q1063" s="120"/>
      <c r="R1063" s="120"/>
      <c r="S1063" s="121"/>
      <c r="AN1063" s="3"/>
      <c r="AO1063" s="3"/>
    </row>
    <row r="1064" spans="1:41" ht="18" customHeight="1">
      <c r="A1064" s="34"/>
      <c r="B1064" s="26"/>
      <c r="C1064" s="26"/>
      <c r="D1064" s="26"/>
      <c r="E1064" s="26"/>
      <c r="F1064" s="231" t="s">
        <v>108</v>
      </c>
      <c r="G1064" s="232"/>
      <c r="H1064" s="232"/>
      <c r="I1064" s="232"/>
      <c r="J1064" s="232"/>
      <c r="K1064" s="233"/>
      <c r="L1064" s="122">
        <f>SUM(L1056:L1063)</f>
        <v>46</v>
      </c>
      <c r="M1064" s="123">
        <f>IF(L1056=0,"",L1056/B1048)</f>
        <v>0.55421686746987953</v>
      </c>
      <c r="N1064" s="123">
        <f>IF(L1064=0,"",L1064/B1048)</f>
        <v>0.55421686746987953</v>
      </c>
      <c r="O1064" s="123" t="str">
        <f>IF(L1057=0,"",N1064-M1064)</f>
        <v/>
      </c>
      <c r="P1064" s="5"/>
      <c r="Q1064" s="26"/>
      <c r="R1064" s="25"/>
      <c r="S1064" s="5"/>
      <c r="AN1064" s="3"/>
      <c r="AO1064" s="3"/>
    </row>
    <row r="1065" spans="1:41" ht="12.75" customHeight="1">
      <c r="M1065" s="5"/>
      <c r="N1065" s="5"/>
      <c r="P1065" s="5"/>
      <c r="Q1065" s="6"/>
      <c r="R1065" s="6"/>
      <c r="S1065" s="5"/>
      <c r="AN1065" s="3"/>
      <c r="AO1065" s="3"/>
    </row>
    <row r="1066" spans="1:41" ht="12.75" customHeight="1">
      <c r="M1066" s="5"/>
      <c r="N1066" s="5"/>
      <c r="P1066" s="5"/>
      <c r="Q1066" s="6"/>
      <c r="R1066" s="6"/>
      <c r="S1066" s="5"/>
      <c r="AN1066" s="3"/>
      <c r="AO1066" s="3"/>
    </row>
    <row r="1067" spans="1:41" ht="26.25" customHeight="1">
      <c r="B1067" s="78" t="s">
        <v>96</v>
      </c>
      <c r="C1067" s="78"/>
      <c r="D1067" s="78"/>
      <c r="E1067" s="78"/>
      <c r="F1067" s="78"/>
      <c r="G1067" s="78"/>
      <c r="H1067" s="78"/>
      <c r="I1067" s="78"/>
      <c r="K1067" s="79"/>
      <c r="L1067" s="79" t="s">
        <v>120</v>
      </c>
      <c r="M1067" s="5"/>
      <c r="N1067" s="5"/>
      <c r="O1067" s="26"/>
      <c r="P1067" s="5"/>
      <c r="Q1067" s="26"/>
      <c r="R1067" s="26"/>
      <c r="S1067" s="26"/>
      <c r="AN1067" s="3"/>
      <c r="AO1067" s="3"/>
    </row>
    <row r="1068" spans="1:41" ht="20.25" customHeight="1">
      <c r="A1068" s="234" t="s">
        <v>9</v>
      </c>
      <c r="B1068" s="235" t="s">
        <v>97</v>
      </c>
      <c r="C1068" s="232"/>
      <c r="D1068" s="232"/>
      <c r="E1068" s="232"/>
      <c r="F1068" s="232"/>
      <c r="G1068" s="232"/>
      <c r="H1068" s="232"/>
      <c r="I1068" s="232"/>
      <c r="J1068" s="232"/>
      <c r="K1068" s="233"/>
      <c r="L1068" s="236" t="s">
        <v>10</v>
      </c>
      <c r="M1068" s="229" t="s">
        <v>2</v>
      </c>
      <c r="N1068" s="229" t="s">
        <v>3</v>
      </c>
      <c r="O1068" s="237" t="s">
        <v>4</v>
      </c>
      <c r="P1068" s="229" t="s">
        <v>5</v>
      </c>
      <c r="Q1068" s="238" t="s">
        <v>6</v>
      </c>
      <c r="R1068" s="238" t="s">
        <v>7</v>
      </c>
      <c r="S1068" s="229" t="s">
        <v>8</v>
      </c>
      <c r="AN1068" s="3"/>
      <c r="AO1068" s="3"/>
    </row>
    <row r="1069" spans="1:41" ht="15.75" customHeight="1">
      <c r="A1069" s="230"/>
      <c r="B1069" s="82" t="s">
        <v>98</v>
      </c>
      <c r="C1069" s="82" t="s">
        <v>99</v>
      </c>
      <c r="D1069" s="82" t="s">
        <v>100</v>
      </c>
      <c r="E1069" s="82" t="s">
        <v>101</v>
      </c>
      <c r="F1069" s="82" t="s">
        <v>102</v>
      </c>
      <c r="G1069" s="82" t="s">
        <v>103</v>
      </c>
      <c r="H1069" s="82" t="s">
        <v>104</v>
      </c>
      <c r="I1069" s="82" t="s">
        <v>105</v>
      </c>
      <c r="J1069" s="82" t="s">
        <v>106</v>
      </c>
      <c r="K1069" s="126" t="s">
        <v>109</v>
      </c>
      <c r="L1069" s="230"/>
      <c r="M1069" s="230"/>
      <c r="N1069" s="230"/>
      <c r="O1069" s="230"/>
      <c r="P1069" s="230"/>
      <c r="Q1069" s="230"/>
      <c r="R1069" s="230"/>
      <c r="S1069" s="230"/>
      <c r="AN1069" s="3"/>
      <c r="AO1069" s="3"/>
    </row>
    <row r="1070" spans="1:41" ht="15.75" customHeight="1">
      <c r="A1070" s="82">
        <v>2101</v>
      </c>
      <c r="B1070" s="83">
        <v>78</v>
      </c>
      <c r="C1070" s="83"/>
      <c r="D1070" s="83"/>
      <c r="E1070" s="83"/>
      <c r="F1070" s="83"/>
      <c r="G1070" s="83"/>
      <c r="H1070" s="83"/>
      <c r="I1070" s="83"/>
      <c r="J1070" s="83"/>
      <c r="K1070" s="127"/>
      <c r="L1070" s="84"/>
      <c r="M1070" s="85"/>
      <c r="N1070" s="86"/>
      <c r="O1070" s="87"/>
      <c r="P1070" s="88"/>
      <c r="Q1070" s="89">
        <f>B1070</f>
        <v>78</v>
      </c>
      <c r="R1070" s="90"/>
      <c r="S1070" s="88"/>
      <c r="AN1070" s="3"/>
      <c r="AO1070" s="3"/>
    </row>
    <row r="1071" spans="1:41" ht="15.75" customHeight="1">
      <c r="A1071" s="82">
        <v>2102</v>
      </c>
      <c r="B1071" s="83"/>
      <c r="C1071" s="83">
        <v>72</v>
      </c>
      <c r="D1071" s="83"/>
      <c r="E1071" s="83"/>
      <c r="F1071" s="83"/>
      <c r="G1071" s="83"/>
      <c r="H1071" s="83"/>
      <c r="I1071" s="83"/>
      <c r="J1071" s="83"/>
      <c r="K1071" s="127"/>
      <c r="L1071" s="84"/>
      <c r="M1071" s="91"/>
      <c r="N1071" s="92"/>
      <c r="O1071" s="93"/>
      <c r="P1071" s="94">
        <f>IF(C1071=0,"",C1071/B1070)</f>
        <v>0.92307692307692313</v>
      </c>
      <c r="Q1071" s="95">
        <v>74</v>
      </c>
      <c r="R1071" s="96">
        <f t="shared" ref="R1071:R1079" si="136">IF(Q1071=0,"",Q1071/Q1070)</f>
        <v>0.94871794871794868</v>
      </c>
      <c r="S1071" s="96">
        <f t="shared" ref="S1071:S1079" si="137">IF(Q1071=0,"",100%-R1071)</f>
        <v>5.1282051282051322E-2</v>
      </c>
      <c r="AN1071" s="3"/>
      <c r="AO1071" s="3"/>
    </row>
    <row r="1072" spans="1:41" ht="15.75" customHeight="1">
      <c r="A1072" s="82">
        <v>2201</v>
      </c>
      <c r="B1072" s="83"/>
      <c r="C1072" s="83"/>
      <c r="D1072" s="83">
        <v>64</v>
      </c>
      <c r="E1072" s="83"/>
      <c r="F1072" s="83"/>
      <c r="G1072" s="83"/>
      <c r="H1072" s="83"/>
      <c r="I1072" s="83"/>
      <c r="J1072" s="83"/>
      <c r="K1072" s="127"/>
      <c r="L1072" s="84"/>
      <c r="M1072" s="91"/>
      <c r="N1072" s="92"/>
      <c r="O1072" s="93"/>
      <c r="P1072" s="94">
        <f>IF(D1072=0,"",D1072/C1071)</f>
        <v>0.88888888888888884</v>
      </c>
      <c r="Q1072" s="95">
        <v>67</v>
      </c>
      <c r="R1072" s="96">
        <f t="shared" si="136"/>
        <v>0.90540540540540537</v>
      </c>
      <c r="S1072" s="96">
        <f t="shared" si="137"/>
        <v>9.4594594594594628E-2</v>
      </c>
      <c r="T1072" s="97">
        <f>Q1072/Q1070</f>
        <v>0.85897435897435892</v>
      </c>
      <c r="AN1072" s="3"/>
      <c r="AO1072" s="3"/>
    </row>
    <row r="1073" spans="1:41" ht="15.75" customHeight="1">
      <c r="A1073" s="82">
        <v>2202</v>
      </c>
      <c r="B1073" s="83"/>
      <c r="C1073" s="83"/>
      <c r="D1073" s="83"/>
      <c r="E1073" s="83">
        <v>57</v>
      </c>
      <c r="F1073" s="83"/>
      <c r="G1073" s="83"/>
      <c r="H1073" s="83"/>
      <c r="I1073" s="83"/>
      <c r="J1073" s="83"/>
      <c r="K1073" s="127"/>
      <c r="L1073" s="84"/>
      <c r="M1073" s="91"/>
      <c r="N1073" s="92"/>
      <c r="O1073" s="93"/>
      <c r="P1073" s="94">
        <f>IF(E1073=0,"",E1073/D1072)</f>
        <v>0.890625</v>
      </c>
      <c r="Q1073" s="95">
        <v>62</v>
      </c>
      <c r="R1073" s="96">
        <f t="shared" si="136"/>
        <v>0.92537313432835822</v>
      </c>
      <c r="S1073" s="96">
        <f t="shared" si="137"/>
        <v>7.4626865671641784E-2</v>
      </c>
      <c r="AN1073" s="3"/>
      <c r="AO1073" s="3"/>
    </row>
    <row r="1074" spans="1:41" ht="15.75" customHeight="1">
      <c r="A1074" s="82">
        <v>2301</v>
      </c>
      <c r="B1074" s="83"/>
      <c r="C1074" s="83"/>
      <c r="D1074" s="83"/>
      <c r="E1074" s="83"/>
      <c r="F1074" s="83">
        <v>56</v>
      </c>
      <c r="G1074" s="83"/>
      <c r="H1074" s="83"/>
      <c r="I1074" s="83"/>
      <c r="J1074" s="83"/>
      <c r="K1074" s="127"/>
      <c r="L1074" s="84"/>
      <c r="M1074" s="91"/>
      <c r="N1074" s="92"/>
      <c r="O1074" s="93"/>
      <c r="P1074" s="94">
        <f>IF(F1074=0,"",F1074/E1073)</f>
        <v>0.98245614035087714</v>
      </c>
      <c r="Q1074" s="95">
        <v>61</v>
      </c>
      <c r="R1074" s="96">
        <f t="shared" si="136"/>
        <v>0.9838709677419355</v>
      </c>
      <c r="S1074" s="96">
        <f t="shared" si="137"/>
        <v>1.6129032258064502E-2</v>
      </c>
      <c r="AN1074" s="3"/>
      <c r="AO1074" s="3"/>
    </row>
    <row r="1075" spans="1:41" ht="15.75" customHeight="1">
      <c r="A1075" s="82">
        <v>2302</v>
      </c>
      <c r="B1075" s="83"/>
      <c r="C1075" s="83"/>
      <c r="D1075" s="83"/>
      <c r="E1075" s="83"/>
      <c r="F1075" s="83"/>
      <c r="G1075" s="83">
        <v>55</v>
      </c>
      <c r="H1075" s="83"/>
      <c r="I1075" s="83"/>
      <c r="J1075" s="83"/>
      <c r="K1075" s="127"/>
      <c r="L1075" s="84"/>
      <c r="M1075" s="91"/>
      <c r="N1075" s="92"/>
      <c r="O1075" s="93"/>
      <c r="P1075" s="94">
        <f>IF(G1075=0,"",G1075/F1074)</f>
        <v>0.9821428571428571</v>
      </c>
      <c r="Q1075" s="95">
        <v>60</v>
      </c>
      <c r="R1075" s="96">
        <f t="shared" si="136"/>
        <v>0.98360655737704916</v>
      </c>
      <c r="S1075" s="96">
        <f t="shared" si="137"/>
        <v>1.6393442622950838E-2</v>
      </c>
      <c r="AN1075" s="3"/>
      <c r="AO1075" s="3"/>
    </row>
    <row r="1076" spans="1:41" ht="15.75" customHeight="1">
      <c r="A1076" s="82">
        <v>2401</v>
      </c>
      <c r="B1076" s="83"/>
      <c r="C1076" s="83"/>
      <c r="D1076" s="83"/>
      <c r="E1076" s="83"/>
      <c r="F1076" s="83"/>
      <c r="G1076" s="83"/>
      <c r="H1076" s="83">
        <v>54</v>
      </c>
      <c r="I1076" s="83"/>
      <c r="J1076" s="83"/>
      <c r="K1076" s="127"/>
      <c r="L1076" s="84"/>
      <c r="M1076" s="91"/>
      <c r="N1076" s="92"/>
      <c r="O1076" s="93"/>
      <c r="P1076" s="94">
        <f>IF(H1076=0,"",H1076/G1075)</f>
        <v>0.98181818181818181</v>
      </c>
      <c r="Q1076" s="95">
        <v>58</v>
      </c>
      <c r="R1076" s="96">
        <f t="shared" si="136"/>
        <v>0.96666666666666667</v>
      </c>
      <c r="S1076" s="96">
        <f t="shared" si="137"/>
        <v>3.3333333333333326E-2</v>
      </c>
      <c r="AN1076" s="3"/>
      <c r="AO1076" s="3"/>
    </row>
    <row r="1077" spans="1:41" ht="15.75" customHeight="1">
      <c r="A1077" s="82">
        <v>2402</v>
      </c>
      <c r="B1077" s="83"/>
      <c r="C1077" s="83"/>
      <c r="D1077" s="83"/>
      <c r="E1077" s="83"/>
      <c r="F1077" s="83"/>
      <c r="G1077" s="83"/>
      <c r="H1077" s="83"/>
      <c r="I1077" s="83">
        <v>54</v>
      </c>
      <c r="J1077" s="83"/>
      <c r="K1077" s="127"/>
      <c r="L1077" s="84"/>
      <c r="M1077" s="91"/>
      <c r="N1077" s="92"/>
      <c r="O1077" s="93"/>
      <c r="P1077" s="94">
        <f>IF(I1077=0,"",I1077/H1076)</f>
        <v>1</v>
      </c>
      <c r="Q1077" s="95">
        <v>57</v>
      </c>
      <c r="R1077" s="96">
        <f t="shared" si="136"/>
        <v>0.98275862068965514</v>
      </c>
      <c r="S1077" s="96">
        <f t="shared" si="137"/>
        <v>1.7241379310344862E-2</v>
      </c>
      <c r="AN1077" s="3"/>
      <c r="AO1077" s="3"/>
    </row>
    <row r="1078" spans="1:41" ht="15.75" customHeight="1">
      <c r="A1078" s="82">
        <v>2501</v>
      </c>
      <c r="B1078" s="83"/>
      <c r="C1078" s="83"/>
      <c r="D1078" s="83"/>
      <c r="E1078" s="83"/>
      <c r="F1078" s="83"/>
      <c r="G1078" s="83"/>
      <c r="H1078" s="83"/>
      <c r="I1078" s="83"/>
      <c r="J1078" s="83"/>
      <c r="K1078" s="127"/>
      <c r="L1078" s="84"/>
      <c r="M1078" s="91"/>
      <c r="N1078" s="92"/>
      <c r="O1078" s="93"/>
      <c r="P1078" s="94" t="str">
        <f>IF(J1078=0,"",J1078/I1077)</f>
        <v/>
      </c>
      <c r="Q1078" s="95"/>
      <c r="R1078" s="96" t="str">
        <f t="shared" si="136"/>
        <v/>
      </c>
      <c r="S1078" s="96" t="str">
        <f t="shared" si="137"/>
        <v/>
      </c>
      <c r="AN1078" s="3"/>
      <c r="AO1078" s="3"/>
    </row>
    <row r="1079" spans="1:41" ht="15.75" customHeight="1">
      <c r="A1079" s="82">
        <v>2502</v>
      </c>
      <c r="B1079" s="83"/>
      <c r="C1079" s="83"/>
      <c r="D1079" s="83"/>
      <c r="E1079" s="83"/>
      <c r="F1079" s="83"/>
      <c r="G1079" s="83"/>
      <c r="H1079" s="83"/>
      <c r="I1079" s="83"/>
      <c r="J1079" s="83"/>
      <c r="K1079" s="127"/>
      <c r="L1079" s="84"/>
      <c r="M1079" s="91"/>
      <c r="N1079" s="92"/>
      <c r="O1079" s="93"/>
      <c r="P1079" s="94" t="str">
        <f>IF(K1079=0,"",K1079/J1078)</f>
        <v/>
      </c>
      <c r="Q1079" s="95"/>
      <c r="R1079" s="96" t="str">
        <f t="shared" si="136"/>
        <v/>
      </c>
      <c r="S1079" s="96" t="str">
        <f t="shared" si="137"/>
        <v/>
      </c>
      <c r="AN1079" s="3"/>
      <c r="AO1079" s="3"/>
    </row>
    <row r="1080" spans="1:41" ht="15.75" customHeight="1">
      <c r="A1080" s="82">
        <v>2601</v>
      </c>
      <c r="B1080" s="83"/>
      <c r="C1080" s="83"/>
      <c r="D1080" s="83"/>
      <c r="E1080" s="83"/>
      <c r="F1080" s="83"/>
      <c r="G1080" s="83"/>
      <c r="H1080" s="83"/>
      <c r="I1080" s="83"/>
      <c r="J1080" s="83"/>
      <c r="K1080" s="127"/>
      <c r="L1080" s="84"/>
      <c r="M1080" s="91"/>
      <c r="N1080" s="92"/>
      <c r="O1080" s="99"/>
      <c r="P1080" s="100"/>
      <c r="Q1080" s="101"/>
      <c r="R1080" s="102"/>
      <c r="S1080" s="100"/>
      <c r="AN1080" s="3"/>
      <c r="AO1080" s="3"/>
    </row>
    <row r="1081" spans="1:41" ht="15.75" customHeight="1">
      <c r="A1081" s="82">
        <v>2602</v>
      </c>
      <c r="B1081" s="83"/>
      <c r="C1081" s="83"/>
      <c r="D1081" s="83"/>
      <c r="E1081" s="83"/>
      <c r="F1081" s="83"/>
      <c r="G1081" s="83"/>
      <c r="H1081" s="83"/>
      <c r="I1081" s="83"/>
      <c r="J1081" s="83"/>
      <c r="K1081" s="127"/>
      <c r="L1081" s="84"/>
      <c r="M1081" s="91"/>
      <c r="N1081" s="92"/>
      <c r="O1081" s="99"/>
      <c r="P1081" s="103"/>
      <c r="Q1081" s="101"/>
      <c r="R1081" s="104"/>
      <c r="S1081" s="103"/>
      <c r="AN1081" s="3"/>
      <c r="AO1081" s="3"/>
    </row>
    <row r="1082" spans="1:41" ht="15.75" customHeight="1">
      <c r="A1082" s="82">
        <v>2701</v>
      </c>
      <c r="B1082" s="83"/>
      <c r="C1082" s="83"/>
      <c r="D1082" s="83"/>
      <c r="E1082" s="83"/>
      <c r="F1082" s="83"/>
      <c r="G1082" s="83"/>
      <c r="H1082" s="83"/>
      <c r="I1082" s="83"/>
      <c r="J1082" s="83"/>
      <c r="K1082" s="127"/>
      <c r="L1082" s="84"/>
      <c r="M1082" s="91"/>
      <c r="N1082" s="92"/>
      <c r="O1082" s="99"/>
      <c r="P1082" s="105"/>
      <c r="Q1082" s="124"/>
      <c r="R1082" s="106"/>
      <c r="S1082" s="107"/>
      <c r="AN1082" s="3"/>
      <c r="AO1082" s="3"/>
    </row>
    <row r="1083" spans="1:41" ht="15.75" customHeight="1">
      <c r="A1083" s="82">
        <v>2702</v>
      </c>
      <c r="B1083" s="83"/>
      <c r="C1083" s="83"/>
      <c r="D1083" s="83"/>
      <c r="E1083" s="83"/>
      <c r="F1083" s="83"/>
      <c r="G1083" s="83"/>
      <c r="H1083" s="83"/>
      <c r="I1083" s="83"/>
      <c r="J1083" s="83"/>
      <c r="K1083" s="127"/>
      <c r="L1083" s="84"/>
      <c r="M1083" s="91"/>
      <c r="N1083" s="92"/>
      <c r="O1083" s="99"/>
      <c r="P1083" s="108" t="s">
        <v>80</v>
      </c>
      <c r="Q1083" s="109"/>
      <c r="R1083" s="110">
        <f>L1086</f>
        <v>0</v>
      </c>
      <c r="S1083" s="111" t="s">
        <v>10</v>
      </c>
      <c r="AN1083" s="3"/>
      <c r="AO1083" s="3"/>
    </row>
    <row r="1084" spans="1:41" ht="15.75" customHeight="1">
      <c r="A1084" s="82">
        <v>2801</v>
      </c>
      <c r="B1084" s="83"/>
      <c r="C1084" s="83"/>
      <c r="D1084" s="83"/>
      <c r="E1084" s="83"/>
      <c r="F1084" s="83"/>
      <c r="G1084" s="83"/>
      <c r="H1084" s="83"/>
      <c r="I1084" s="83"/>
      <c r="J1084" s="83"/>
      <c r="K1084" s="127"/>
      <c r="L1084" s="84"/>
      <c r="M1084" s="91"/>
      <c r="N1084" s="92"/>
      <c r="O1084" s="99"/>
      <c r="P1084" s="112" t="s">
        <v>81</v>
      </c>
      <c r="Q1084" s="113" t="str">
        <f>IF(Q1083/B1070=0,"",Q1083/B1070)</f>
        <v/>
      </c>
      <c r="R1084" s="114" t="e">
        <f>IF(Q1083/R1083=0,"",Q1083/R1083)</f>
        <v>#DIV/0!</v>
      </c>
      <c r="S1084" s="115" t="s">
        <v>82</v>
      </c>
      <c r="AN1084" s="3"/>
      <c r="AO1084" s="3"/>
    </row>
    <row r="1085" spans="1:41" ht="15.75" customHeight="1">
      <c r="A1085" s="82">
        <v>2802</v>
      </c>
      <c r="B1085" s="83"/>
      <c r="C1085" s="83"/>
      <c r="D1085" s="83"/>
      <c r="E1085" s="83"/>
      <c r="F1085" s="83"/>
      <c r="G1085" s="83"/>
      <c r="H1085" s="83"/>
      <c r="I1085" s="83"/>
      <c r="J1085" s="83"/>
      <c r="K1085" s="127"/>
      <c r="L1085" s="84"/>
      <c r="M1085" s="116"/>
      <c r="N1085" s="117"/>
      <c r="O1085" s="118"/>
      <c r="P1085" s="119"/>
      <c r="Q1085" s="120"/>
      <c r="R1085" s="120"/>
      <c r="S1085" s="121"/>
      <c r="AN1085" s="3"/>
      <c r="AO1085" s="3"/>
    </row>
    <row r="1086" spans="1:41" ht="18" customHeight="1">
      <c r="A1086" s="34"/>
      <c r="B1086" s="26"/>
      <c r="C1086" s="26"/>
      <c r="D1086" s="26"/>
      <c r="E1086" s="26"/>
      <c r="F1086" s="231" t="s">
        <v>108</v>
      </c>
      <c r="G1086" s="232"/>
      <c r="H1086" s="232"/>
      <c r="I1086" s="232"/>
      <c r="J1086" s="232"/>
      <c r="K1086" s="233"/>
      <c r="L1086" s="122">
        <f>SUM(L1079:L1082)</f>
        <v>0</v>
      </c>
      <c r="M1086" s="123" t="str">
        <f>IF(L1079=0,"",L1079/B1070)</f>
        <v/>
      </c>
      <c r="N1086" s="123" t="str">
        <f>IF(L1086=0,"",L1086/B1070)</f>
        <v/>
      </c>
      <c r="O1086" s="123" t="str">
        <f>IF(L1079=0,"",N1086-M1086)</f>
        <v/>
      </c>
      <c r="P1086" s="5"/>
      <c r="Q1086" s="26"/>
      <c r="R1086" s="25"/>
      <c r="S1086" s="5"/>
      <c r="AN1086" s="3"/>
      <c r="AO1086" s="3"/>
    </row>
    <row r="1087" spans="1:41" ht="12.75" customHeight="1">
      <c r="M1087" s="5"/>
      <c r="N1087" s="5"/>
      <c r="P1087" s="5"/>
      <c r="Q1087" s="6"/>
      <c r="R1087" s="6"/>
      <c r="S1087" s="5"/>
      <c r="AN1087" s="3"/>
      <c r="AO1087" s="3"/>
    </row>
    <row r="1088" spans="1:41" ht="12.75" customHeight="1">
      <c r="M1088" s="5"/>
      <c r="N1088" s="5"/>
      <c r="P1088" s="5"/>
      <c r="Q1088" s="6"/>
      <c r="R1088" s="6"/>
      <c r="S1088" s="5"/>
      <c r="AN1088" s="3"/>
      <c r="AO1088" s="3"/>
    </row>
    <row r="1089" spans="1:41" ht="26.25" customHeight="1">
      <c r="B1089" s="78" t="s">
        <v>96</v>
      </c>
      <c r="C1089" s="78"/>
      <c r="D1089" s="78"/>
      <c r="E1089" s="78"/>
      <c r="F1089" s="78"/>
      <c r="G1089" s="78"/>
      <c r="H1089" s="78"/>
      <c r="I1089" s="78"/>
      <c r="K1089" s="79"/>
      <c r="L1089" s="79" t="s">
        <v>121</v>
      </c>
      <c r="M1089" s="5"/>
      <c r="N1089" s="5"/>
      <c r="O1089" s="26"/>
      <c r="P1089" s="5"/>
      <c r="Q1089" s="26"/>
      <c r="R1089" s="26"/>
      <c r="S1089" s="26"/>
      <c r="W1089" s="212">
        <f>AVERAGE(T1072,T1094)</f>
        <v>0.8833333333333333</v>
      </c>
      <c r="AN1089" s="3"/>
      <c r="AO1089" s="3"/>
    </row>
    <row r="1090" spans="1:41" ht="20.25" customHeight="1">
      <c r="A1090" s="234" t="s">
        <v>9</v>
      </c>
      <c r="B1090" s="235" t="s">
        <v>97</v>
      </c>
      <c r="C1090" s="232"/>
      <c r="D1090" s="232"/>
      <c r="E1090" s="232"/>
      <c r="F1090" s="232"/>
      <c r="G1090" s="232"/>
      <c r="H1090" s="232"/>
      <c r="I1090" s="232"/>
      <c r="J1090" s="232"/>
      <c r="K1090" s="233"/>
      <c r="L1090" s="236" t="s">
        <v>10</v>
      </c>
      <c r="M1090" s="229" t="s">
        <v>2</v>
      </c>
      <c r="N1090" s="229" t="s">
        <v>3</v>
      </c>
      <c r="O1090" s="237" t="s">
        <v>4</v>
      </c>
      <c r="P1090" s="229" t="s">
        <v>5</v>
      </c>
      <c r="Q1090" s="238" t="s">
        <v>6</v>
      </c>
      <c r="R1090" s="238" t="s">
        <v>7</v>
      </c>
      <c r="S1090" s="229" t="s">
        <v>8</v>
      </c>
      <c r="AN1090" s="3"/>
      <c r="AO1090" s="3"/>
    </row>
    <row r="1091" spans="1:41" ht="15.75" customHeight="1">
      <c r="A1091" s="230"/>
      <c r="B1091" s="82" t="s">
        <v>98</v>
      </c>
      <c r="C1091" s="82" t="s">
        <v>99</v>
      </c>
      <c r="D1091" s="82" t="s">
        <v>100</v>
      </c>
      <c r="E1091" s="82" t="s">
        <v>101</v>
      </c>
      <c r="F1091" s="82" t="s">
        <v>102</v>
      </c>
      <c r="G1091" s="82" t="s">
        <v>103</v>
      </c>
      <c r="H1091" s="82" t="s">
        <v>104</v>
      </c>
      <c r="I1091" s="82" t="s">
        <v>105</v>
      </c>
      <c r="J1091" s="82" t="s">
        <v>106</v>
      </c>
      <c r="K1091" s="126" t="s">
        <v>109</v>
      </c>
      <c r="L1091" s="230"/>
      <c r="M1091" s="230"/>
      <c r="N1091" s="230"/>
      <c r="O1091" s="230"/>
      <c r="P1091" s="230"/>
      <c r="Q1091" s="230"/>
      <c r="R1091" s="230"/>
      <c r="S1091" s="230"/>
      <c r="AN1091" s="3"/>
      <c r="AO1091" s="3"/>
    </row>
    <row r="1092" spans="1:41" ht="15.75" customHeight="1">
      <c r="A1092" s="82">
        <v>2102</v>
      </c>
      <c r="B1092" s="83">
        <v>65</v>
      </c>
      <c r="C1092" s="83"/>
      <c r="D1092" s="83"/>
      <c r="E1092" s="83"/>
      <c r="F1092" s="83"/>
      <c r="G1092" s="83"/>
      <c r="H1092" s="83"/>
      <c r="I1092" s="83"/>
      <c r="J1092" s="83"/>
      <c r="K1092" s="127"/>
      <c r="L1092" s="84"/>
      <c r="M1092" s="85"/>
      <c r="N1092" s="86"/>
      <c r="O1092" s="87"/>
      <c r="P1092" s="88"/>
      <c r="Q1092" s="89">
        <f>B1092</f>
        <v>65</v>
      </c>
      <c r="R1092" s="90"/>
      <c r="S1092" s="88"/>
      <c r="AN1092" s="3"/>
      <c r="AO1092" s="3"/>
    </row>
    <row r="1093" spans="1:41" ht="15.75" customHeight="1">
      <c r="A1093" s="82">
        <v>2201</v>
      </c>
      <c r="B1093" s="83"/>
      <c r="C1093" s="83">
        <v>63</v>
      </c>
      <c r="D1093" s="83"/>
      <c r="E1093" s="83"/>
      <c r="F1093" s="83"/>
      <c r="G1093" s="83"/>
      <c r="H1093" s="83"/>
      <c r="I1093" s="83"/>
      <c r="J1093" s="83"/>
      <c r="K1093" s="127"/>
      <c r="L1093" s="84"/>
      <c r="M1093" s="91"/>
      <c r="N1093" s="92"/>
      <c r="O1093" s="93"/>
      <c r="P1093" s="94">
        <f>IF(C1093=0,"",C1093/B1092)</f>
        <v>0.96923076923076923</v>
      </c>
      <c r="Q1093" s="95">
        <v>64</v>
      </c>
      <c r="R1093" s="96">
        <f t="shared" ref="R1093:R1101" si="138">IF(Q1093=0,"",Q1093/Q1092)</f>
        <v>0.98461538461538467</v>
      </c>
      <c r="S1093" s="96">
        <f t="shared" ref="S1093:S1101" si="139">IF(Q1093=0,"",100%-R1093)</f>
        <v>1.538461538461533E-2</v>
      </c>
      <c r="AN1093" s="3"/>
      <c r="AO1093" s="3"/>
    </row>
    <row r="1094" spans="1:41" ht="15.75" customHeight="1">
      <c r="A1094" s="82">
        <v>2202</v>
      </c>
      <c r="B1094" s="83"/>
      <c r="C1094" s="83"/>
      <c r="D1094" s="83">
        <v>59</v>
      </c>
      <c r="E1094" s="83"/>
      <c r="F1094" s="83"/>
      <c r="G1094" s="83"/>
      <c r="H1094" s="83"/>
      <c r="I1094" s="83"/>
      <c r="J1094" s="83"/>
      <c r="K1094" s="127"/>
      <c r="L1094" s="84"/>
      <c r="M1094" s="91"/>
      <c r="N1094" s="92"/>
      <c r="O1094" s="93"/>
      <c r="P1094" s="94">
        <f>IF(D1094=0,"",D1094/C1093)</f>
        <v>0.93650793650793651</v>
      </c>
      <c r="Q1094" s="95">
        <v>59</v>
      </c>
      <c r="R1094" s="96">
        <f t="shared" si="138"/>
        <v>0.921875</v>
      </c>
      <c r="S1094" s="96">
        <f t="shared" si="139"/>
        <v>7.8125E-2</v>
      </c>
      <c r="T1094" s="97">
        <f>Q1094/Q1092</f>
        <v>0.90769230769230769</v>
      </c>
      <c r="AN1094" s="3"/>
      <c r="AO1094" s="3"/>
    </row>
    <row r="1095" spans="1:41" ht="15.75" customHeight="1">
      <c r="A1095" s="82">
        <v>2301</v>
      </c>
      <c r="B1095" s="83"/>
      <c r="C1095" s="83"/>
      <c r="D1095" s="83"/>
      <c r="E1095" s="83">
        <v>57</v>
      </c>
      <c r="F1095" s="83"/>
      <c r="G1095" s="83"/>
      <c r="H1095" s="83"/>
      <c r="I1095" s="83"/>
      <c r="J1095" s="83"/>
      <c r="K1095" s="127"/>
      <c r="L1095" s="84"/>
      <c r="M1095" s="91"/>
      <c r="N1095" s="92"/>
      <c r="O1095" s="93"/>
      <c r="P1095" s="94">
        <f>IF(E1095=0,"",E1095/D1094)</f>
        <v>0.96610169491525422</v>
      </c>
      <c r="Q1095" s="95">
        <v>59</v>
      </c>
      <c r="R1095" s="96">
        <f t="shared" si="138"/>
        <v>1</v>
      </c>
      <c r="S1095" s="96">
        <f t="shared" si="139"/>
        <v>0</v>
      </c>
      <c r="AN1095" s="3"/>
      <c r="AO1095" s="3"/>
    </row>
    <row r="1096" spans="1:41" ht="15.75" customHeight="1">
      <c r="A1096" s="82">
        <v>2302</v>
      </c>
      <c r="B1096" s="83"/>
      <c r="C1096" s="83"/>
      <c r="D1096" s="83"/>
      <c r="E1096" s="83"/>
      <c r="F1096" s="83">
        <v>56</v>
      </c>
      <c r="G1096" s="83"/>
      <c r="H1096" s="83"/>
      <c r="I1096" s="83"/>
      <c r="J1096" s="83"/>
      <c r="K1096" s="127"/>
      <c r="L1096" s="84"/>
      <c r="M1096" s="91"/>
      <c r="N1096" s="92"/>
      <c r="O1096" s="93"/>
      <c r="P1096" s="94">
        <f>IF(F1096=0,"",F1096/E1095)</f>
        <v>0.98245614035087714</v>
      </c>
      <c r="Q1096" s="95">
        <v>59</v>
      </c>
      <c r="R1096" s="96">
        <f t="shared" si="138"/>
        <v>1</v>
      </c>
      <c r="S1096" s="96">
        <f t="shared" si="139"/>
        <v>0</v>
      </c>
      <c r="AN1096" s="3"/>
      <c r="AO1096" s="3"/>
    </row>
    <row r="1097" spans="1:41" ht="15.75" customHeight="1">
      <c r="A1097" s="82">
        <v>2401</v>
      </c>
      <c r="B1097" s="83"/>
      <c r="C1097" s="83"/>
      <c r="D1097" s="83"/>
      <c r="E1097" s="83"/>
      <c r="F1097" s="83"/>
      <c r="G1097" s="83">
        <v>56</v>
      </c>
      <c r="H1097" s="83"/>
      <c r="I1097" s="83"/>
      <c r="J1097" s="83"/>
      <c r="K1097" s="127"/>
      <c r="L1097" s="84"/>
      <c r="M1097" s="91"/>
      <c r="N1097" s="92"/>
      <c r="O1097" s="93"/>
      <c r="P1097" s="94">
        <f>IF(G1097=0,"",G1097/F1096)</f>
        <v>1</v>
      </c>
      <c r="Q1097" s="95">
        <v>58</v>
      </c>
      <c r="R1097" s="96">
        <f t="shared" si="138"/>
        <v>0.98305084745762716</v>
      </c>
      <c r="S1097" s="96">
        <f t="shared" si="139"/>
        <v>1.6949152542372836E-2</v>
      </c>
      <c r="AN1097" s="3"/>
      <c r="AO1097" s="3"/>
    </row>
    <row r="1098" spans="1:41" ht="15.75" customHeight="1">
      <c r="A1098" s="82">
        <v>2402</v>
      </c>
      <c r="B1098" s="83"/>
      <c r="C1098" s="83"/>
      <c r="D1098" s="83"/>
      <c r="E1098" s="83"/>
      <c r="F1098" s="83"/>
      <c r="G1098" s="83"/>
      <c r="H1098" s="83">
        <v>53</v>
      </c>
      <c r="I1098" s="83"/>
      <c r="J1098" s="83"/>
      <c r="K1098" s="127"/>
      <c r="L1098" s="84"/>
      <c r="M1098" s="91"/>
      <c r="N1098" s="92"/>
      <c r="O1098" s="93"/>
      <c r="P1098" s="94">
        <f>IF(H1098=0,"",H1098/G1097)</f>
        <v>0.9464285714285714</v>
      </c>
      <c r="Q1098" s="95">
        <v>56</v>
      </c>
      <c r="R1098" s="96">
        <f t="shared" si="138"/>
        <v>0.96551724137931039</v>
      </c>
      <c r="S1098" s="96">
        <f t="shared" si="139"/>
        <v>3.4482758620689613E-2</v>
      </c>
      <c r="AN1098" s="3"/>
      <c r="AO1098" s="3"/>
    </row>
    <row r="1099" spans="1:41" ht="15.75" customHeight="1">
      <c r="A1099" s="82">
        <v>2501</v>
      </c>
      <c r="B1099" s="83"/>
      <c r="C1099" s="83"/>
      <c r="D1099" s="83"/>
      <c r="E1099" s="83"/>
      <c r="F1099" s="83"/>
      <c r="G1099" s="83"/>
      <c r="H1099" s="83"/>
      <c r="I1099" s="83"/>
      <c r="J1099" s="83"/>
      <c r="K1099" s="127"/>
      <c r="L1099" s="84"/>
      <c r="M1099" s="91"/>
      <c r="N1099" s="92"/>
      <c r="O1099" s="93"/>
      <c r="P1099" s="94" t="str">
        <f>IF(I1099=0,"",I1099/H1098)</f>
        <v/>
      </c>
      <c r="Q1099" s="95"/>
      <c r="R1099" s="96" t="str">
        <f t="shared" si="138"/>
        <v/>
      </c>
      <c r="S1099" s="96" t="str">
        <f t="shared" si="139"/>
        <v/>
      </c>
      <c r="AN1099" s="3"/>
      <c r="AO1099" s="3"/>
    </row>
    <row r="1100" spans="1:41" ht="15.75" customHeight="1">
      <c r="A1100" s="82">
        <v>2502</v>
      </c>
      <c r="B1100" s="83"/>
      <c r="C1100" s="83"/>
      <c r="D1100" s="83"/>
      <c r="E1100" s="83"/>
      <c r="F1100" s="83"/>
      <c r="G1100" s="83"/>
      <c r="H1100" s="83"/>
      <c r="I1100" s="83"/>
      <c r="J1100" s="83"/>
      <c r="K1100" s="127"/>
      <c r="L1100" s="84"/>
      <c r="M1100" s="91"/>
      <c r="N1100" s="92"/>
      <c r="O1100" s="93"/>
      <c r="P1100" s="94" t="str">
        <f>IF(J1100=0,"",J1100/I1099)</f>
        <v/>
      </c>
      <c r="Q1100" s="95"/>
      <c r="R1100" s="96" t="str">
        <f t="shared" si="138"/>
        <v/>
      </c>
      <c r="S1100" s="96" t="str">
        <f t="shared" si="139"/>
        <v/>
      </c>
      <c r="AN1100" s="3"/>
      <c r="AO1100" s="3"/>
    </row>
    <row r="1101" spans="1:41" ht="15.75" customHeight="1">
      <c r="A1101" s="82">
        <v>2601</v>
      </c>
      <c r="B1101" s="83"/>
      <c r="C1101" s="83"/>
      <c r="D1101" s="83"/>
      <c r="E1101" s="83"/>
      <c r="F1101" s="83"/>
      <c r="G1101" s="83"/>
      <c r="H1101" s="83"/>
      <c r="I1101" s="83"/>
      <c r="J1101" s="83"/>
      <c r="K1101" s="127"/>
      <c r="L1101" s="84"/>
      <c r="M1101" s="91"/>
      <c r="N1101" s="92"/>
      <c r="O1101" s="93"/>
      <c r="P1101" s="94" t="str">
        <f>IF(K1101=0,"",K1101/J1100)</f>
        <v/>
      </c>
      <c r="Q1101" s="95"/>
      <c r="R1101" s="96" t="str">
        <f t="shared" si="138"/>
        <v/>
      </c>
      <c r="S1101" s="96" t="str">
        <f t="shared" si="139"/>
        <v/>
      </c>
      <c r="AN1101" s="3"/>
      <c r="AO1101" s="3"/>
    </row>
    <row r="1102" spans="1:41" ht="15.75" customHeight="1">
      <c r="A1102" s="82">
        <v>2602</v>
      </c>
      <c r="B1102" s="83"/>
      <c r="C1102" s="83"/>
      <c r="D1102" s="83"/>
      <c r="E1102" s="83"/>
      <c r="F1102" s="83"/>
      <c r="G1102" s="83"/>
      <c r="H1102" s="83"/>
      <c r="I1102" s="83"/>
      <c r="J1102" s="83"/>
      <c r="K1102" s="127"/>
      <c r="L1102" s="84"/>
      <c r="M1102" s="91"/>
      <c r="N1102" s="92"/>
      <c r="O1102" s="99"/>
      <c r="P1102" s="100"/>
      <c r="Q1102" s="101"/>
      <c r="R1102" s="102"/>
      <c r="S1102" s="100"/>
      <c r="AN1102" s="3"/>
      <c r="AO1102" s="3"/>
    </row>
    <row r="1103" spans="1:41" ht="15.75" customHeight="1">
      <c r="A1103" s="82">
        <v>2701</v>
      </c>
      <c r="B1103" s="83"/>
      <c r="C1103" s="83"/>
      <c r="D1103" s="83"/>
      <c r="E1103" s="83"/>
      <c r="F1103" s="83"/>
      <c r="G1103" s="83"/>
      <c r="H1103" s="83"/>
      <c r="I1103" s="83"/>
      <c r="J1103" s="83"/>
      <c r="K1103" s="127"/>
      <c r="L1103" s="84"/>
      <c r="M1103" s="91"/>
      <c r="N1103" s="92"/>
      <c r="O1103" s="99"/>
      <c r="P1103" s="103"/>
      <c r="Q1103" s="101"/>
      <c r="R1103" s="104"/>
      <c r="S1103" s="103"/>
      <c r="AN1103" s="3"/>
      <c r="AO1103" s="3"/>
    </row>
    <row r="1104" spans="1:41" ht="15.75" customHeight="1">
      <c r="A1104" s="82">
        <v>2702</v>
      </c>
      <c r="B1104" s="83"/>
      <c r="C1104" s="83"/>
      <c r="D1104" s="83"/>
      <c r="E1104" s="83"/>
      <c r="F1104" s="83"/>
      <c r="G1104" s="83"/>
      <c r="H1104" s="83"/>
      <c r="I1104" s="83"/>
      <c r="J1104" s="83"/>
      <c r="K1104" s="127"/>
      <c r="L1104" s="84"/>
      <c r="M1104" s="91"/>
      <c r="N1104" s="92"/>
      <c r="O1104" s="99"/>
      <c r="P1104" s="105"/>
      <c r="Q1104" s="124"/>
      <c r="R1104" s="106"/>
      <c r="S1104" s="107"/>
      <c r="AN1104" s="3"/>
      <c r="AO1104" s="3"/>
    </row>
    <row r="1105" spans="1:41" ht="15.75" customHeight="1">
      <c r="A1105" s="82">
        <v>2801</v>
      </c>
      <c r="B1105" s="83"/>
      <c r="C1105" s="83"/>
      <c r="D1105" s="83"/>
      <c r="E1105" s="83"/>
      <c r="F1105" s="83"/>
      <c r="G1105" s="83"/>
      <c r="H1105" s="83"/>
      <c r="I1105" s="83"/>
      <c r="J1105" s="83"/>
      <c r="K1105" s="127"/>
      <c r="L1105" s="84"/>
      <c r="M1105" s="91"/>
      <c r="N1105" s="92"/>
      <c r="O1105" s="99"/>
      <c r="P1105" s="108" t="s">
        <v>80</v>
      </c>
      <c r="Q1105" s="109"/>
      <c r="R1105" s="110">
        <f>L1108</f>
        <v>0</v>
      </c>
      <c r="S1105" s="111" t="s">
        <v>10</v>
      </c>
      <c r="AN1105" s="3"/>
      <c r="AO1105" s="3"/>
    </row>
    <row r="1106" spans="1:41" ht="15.75" customHeight="1">
      <c r="A1106" s="82">
        <v>2802</v>
      </c>
      <c r="B1106" s="83"/>
      <c r="C1106" s="83"/>
      <c r="D1106" s="83"/>
      <c r="E1106" s="83"/>
      <c r="F1106" s="83"/>
      <c r="G1106" s="83"/>
      <c r="H1106" s="83"/>
      <c r="I1106" s="83"/>
      <c r="J1106" s="83"/>
      <c r="K1106" s="127"/>
      <c r="L1106" s="84"/>
      <c r="M1106" s="91"/>
      <c r="N1106" s="92"/>
      <c r="O1106" s="99"/>
      <c r="P1106" s="112" t="s">
        <v>81</v>
      </c>
      <c r="Q1106" s="113" t="str">
        <f>IF(Q1105/B1092=0,"",Q1105/B1092)</f>
        <v/>
      </c>
      <c r="R1106" s="114" t="e">
        <f>IF(Q1105/R1105=0,"",Q1105/R1105)</f>
        <v>#DIV/0!</v>
      </c>
      <c r="S1106" s="115" t="s">
        <v>82</v>
      </c>
      <c r="AN1106" s="3"/>
      <c r="AO1106" s="3"/>
    </row>
    <row r="1107" spans="1:41" ht="15.75" customHeight="1">
      <c r="A1107" s="82">
        <v>2901</v>
      </c>
      <c r="B1107" s="83"/>
      <c r="C1107" s="83"/>
      <c r="D1107" s="83"/>
      <c r="E1107" s="83"/>
      <c r="F1107" s="83"/>
      <c r="G1107" s="83"/>
      <c r="H1107" s="83"/>
      <c r="I1107" s="83"/>
      <c r="J1107" s="83"/>
      <c r="K1107" s="127"/>
      <c r="L1107" s="84"/>
      <c r="M1107" s="116"/>
      <c r="N1107" s="117"/>
      <c r="O1107" s="118"/>
      <c r="P1107" s="119"/>
      <c r="Q1107" s="120"/>
      <c r="R1107" s="120"/>
      <c r="S1107" s="121"/>
      <c r="AN1107" s="3"/>
      <c r="AO1107" s="3"/>
    </row>
    <row r="1108" spans="1:41" ht="18" customHeight="1">
      <c r="A1108" s="34"/>
      <c r="B1108" s="26"/>
      <c r="C1108" s="26"/>
      <c r="D1108" s="26"/>
      <c r="E1108" s="26"/>
      <c r="F1108" s="231" t="s">
        <v>108</v>
      </c>
      <c r="G1108" s="232"/>
      <c r="H1108" s="232"/>
      <c r="I1108" s="232"/>
      <c r="J1108" s="232"/>
      <c r="K1108" s="233"/>
      <c r="L1108" s="122">
        <f>SUM(L1101:L1104)</f>
        <v>0</v>
      </c>
      <c r="M1108" s="123" t="str">
        <f>IF(L1101=0,"",L1101/B1092)</f>
        <v/>
      </c>
      <c r="N1108" s="123" t="str">
        <f>IF(L1108=0,"",L1108/B1092)</f>
        <v/>
      </c>
      <c r="O1108" s="123" t="str">
        <f>IF(L1101=0,"",N1108-M1108)</f>
        <v/>
      </c>
      <c r="P1108" s="5"/>
      <c r="Q1108" s="26"/>
      <c r="R1108" s="25"/>
      <c r="S1108" s="5"/>
      <c r="AN1108" s="3"/>
      <c r="AO1108" s="3"/>
    </row>
    <row r="1109" spans="1:41" ht="12.75" customHeight="1">
      <c r="M1109" s="5"/>
      <c r="N1109" s="5"/>
      <c r="P1109" s="5"/>
      <c r="Q1109" s="6"/>
      <c r="R1109" s="6"/>
      <c r="S1109" s="5"/>
      <c r="AN1109" s="3"/>
      <c r="AO1109" s="3"/>
    </row>
    <row r="1110" spans="1:41" ht="12.75" customHeight="1">
      <c r="M1110" s="5"/>
      <c r="N1110" s="5"/>
      <c r="P1110" s="5"/>
      <c r="Q1110" s="6"/>
      <c r="R1110" s="6"/>
      <c r="S1110" s="5"/>
      <c r="AN1110" s="3"/>
      <c r="AO1110" s="3"/>
    </row>
    <row r="1111" spans="1:41" ht="26.25" customHeight="1">
      <c r="B1111" s="78" t="s">
        <v>96</v>
      </c>
      <c r="C1111" s="78"/>
      <c r="D1111" s="78"/>
      <c r="E1111" s="78"/>
      <c r="F1111" s="78"/>
      <c r="G1111" s="78"/>
      <c r="H1111" s="78"/>
      <c r="I1111" s="78"/>
      <c r="K1111" s="79"/>
      <c r="L1111" s="79" t="s">
        <v>122</v>
      </c>
      <c r="M1111" s="5"/>
      <c r="N1111" s="5"/>
      <c r="O1111" s="26"/>
      <c r="P1111" s="5"/>
      <c r="Q1111" s="26"/>
      <c r="R1111" s="26"/>
      <c r="S1111" s="26"/>
      <c r="AN1111" s="3"/>
      <c r="AO1111" s="3"/>
    </row>
    <row r="1112" spans="1:41" ht="20.25" customHeight="1">
      <c r="A1112" s="234" t="s">
        <v>9</v>
      </c>
      <c r="B1112" s="235" t="s">
        <v>97</v>
      </c>
      <c r="C1112" s="232"/>
      <c r="D1112" s="232"/>
      <c r="E1112" s="232"/>
      <c r="F1112" s="232"/>
      <c r="G1112" s="232"/>
      <c r="H1112" s="232"/>
      <c r="I1112" s="232"/>
      <c r="J1112" s="232"/>
      <c r="K1112" s="233"/>
      <c r="L1112" s="236" t="s">
        <v>10</v>
      </c>
      <c r="M1112" s="229" t="s">
        <v>2</v>
      </c>
      <c r="N1112" s="229" t="s">
        <v>3</v>
      </c>
      <c r="O1112" s="237" t="s">
        <v>4</v>
      </c>
      <c r="P1112" s="229" t="s">
        <v>5</v>
      </c>
      <c r="Q1112" s="238" t="s">
        <v>6</v>
      </c>
      <c r="R1112" s="238" t="s">
        <v>7</v>
      </c>
      <c r="S1112" s="229" t="s">
        <v>8</v>
      </c>
      <c r="AN1112" s="3"/>
      <c r="AO1112" s="3"/>
    </row>
    <row r="1113" spans="1:41" ht="15.75" customHeight="1">
      <c r="A1113" s="230"/>
      <c r="B1113" s="82" t="s">
        <v>98</v>
      </c>
      <c r="C1113" s="82" t="s">
        <v>99</v>
      </c>
      <c r="D1113" s="82" t="s">
        <v>100</v>
      </c>
      <c r="E1113" s="82" t="s">
        <v>101</v>
      </c>
      <c r="F1113" s="82" t="s">
        <v>102</v>
      </c>
      <c r="G1113" s="82" t="s">
        <v>103</v>
      </c>
      <c r="H1113" s="82" t="s">
        <v>104</v>
      </c>
      <c r="I1113" s="82" t="s">
        <v>105</v>
      </c>
      <c r="J1113" s="82" t="s">
        <v>106</v>
      </c>
      <c r="K1113" s="126" t="s">
        <v>109</v>
      </c>
      <c r="L1113" s="230"/>
      <c r="M1113" s="230"/>
      <c r="N1113" s="230"/>
      <c r="O1113" s="230"/>
      <c r="P1113" s="230"/>
      <c r="Q1113" s="230"/>
      <c r="R1113" s="230"/>
      <c r="S1113" s="230"/>
      <c r="AN1113" s="3"/>
      <c r="AO1113" s="3"/>
    </row>
    <row r="1114" spans="1:41" ht="15.75" customHeight="1">
      <c r="A1114" s="82">
        <v>2201</v>
      </c>
      <c r="B1114" s="83">
        <v>77</v>
      </c>
      <c r="C1114" s="83"/>
      <c r="D1114" s="83"/>
      <c r="E1114" s="83"/>
      <c r="F1114" s="83"/>
      <c r="G1114" s="83"/>
      <c r="H1114" s="83"/>
      <c r="I1114" s="83"/>
      <c r="J1114" s="83"/>
      <c r="K1114" s="127"/>
      <c r="L1114" s="84"/>
      <c r="M1114" s="85"/>
      <c r="N1114" s="86"/>
      <c r="O1114" s="87"/>
      <c r="P1114" s="88"/>
      <c r="Q1114" s="89">
        <v>77</v>
      </c>
      <c r="R1114" s="90"/>
      <c r="S1114" s="88"/>
      <c r="AN1114" s="3"/>
      <c r="AO1114" s="3"/>
    </row>
    <row r="1115" spans="1:41" ht="15.75" customHeight="1">
      <c r="A1115" s="82">
        <v>2202</v>
      </c>
      <c r="B1115" s="83"/>
      <c r="C1115" s="83">
        <v>69</v>
      </c>
      <c r="D1115" s="83"/>
      <c r="E1115" s="83"/>
      <c r="F1115" s="83"/>
      <c r="G1115" s="83"/>
      <c r="H1115" s="83"/>
      <c r="I1115" s="83"/>
      <c r="J1115" s="83"/>
      <c r="K1115" s="127"/>
      <c r="L1115" s="84"/>
      <c r="M1115" s="91"/>
      <c r="N1115" s="92"/>
      <c r="O1115" s="93"/>
      <c r="P1115" s="94">
        <f>IF(C1115=0,"",C1115/B1114)</f>
        <v>0.89610389610389607</v>
      </c>
      <c r="Q1115" s="95">
        <v>70</v>
      </c>
      <c r="R1115" s="96">
        <f t="shared" ref="R1115:R1123" si="140">IF(Q1115=0,"",Q1115/Q1114)</f>
        <v>0.90909090909090906</v>
      </c>
      <c r="S1115" s="96">
        <f t="shared" ref="S1115:S1123" si="141">IF(Q1115=0,"",100%-R1115)</f>
        <v>9.0909090909090939E-2</v>
      </c>
      <c r="AN1115" s="3"/>
      <c r="AO1115" s="3"/>
    </row>
    <row r="1116" spans="1:41" ht="15.75" customHeight="1">
      <c r="A1116" s="82">
        <v>2301</v>
      </c>
      <c r="B1116" s="83"/>
      <c r="C1116" s="83"/>
      <c r="D1116" s="83">
        <v>67</v>
      </c>
      <c r="E1116" s="83"/>
      <c r="F1116" s="83"/>
      <c r="G1116" s="83"/>
      <c r="H1116" s="83"/>
      <c r="I1116" s="83"/>
      <c r="J1116" s="83"/>
      <c r="K1116" s="127"/>
      <c r="L1116" s="84"/>
      <c r="M1116" s="91"/>
      <c r="N1116" s="92"/>
      <c r="O1116" s="93"/>
      <c r="P1116" s="94">
        <f>IF(D1116=0,"",D1116/C1115)</f>
        <v>0.97101449275362317</v>
      </c>
      <c r="Q1116" s="95">
        <v>70</v>
      </c>
      <c r="R1116" s="96">
        <f t="shared" si="140"/>
        <v>1</v>
      </c>
      <c r="S1116" s="96">
        <f t="shared" si="141"/>
        <v>0</v>
      </c>
      <c r="T1116" s="97">
        <f>Q1116/Q1114</f>
        <v>0.90909090909090906</v>
      </c>
      <c r="AN1116" s="3"/>
      <c r="AO1116" s="3"/>
    </row>
    <row r="1117" spans="1:41" ht="15.75" customHeight="1">
      <c r="A1117" s="82">
        <v>2302</v>
      </c>
      <c r="B1117" s="83"/>
      <c r="C1117" s="83"/>
      <c r="D1117" s="83"/>
      <c r="E1117" s="83">
        <v>65</v>
      </c>
      <c r="F1117" s="83"/>
      <c r="G1117" s="83"/>
      <c r="H1117" s="83"/>
      <c r="I1117" s="83"/>
      <c r="J1117" s="83"/>
      <c r="K1117" s="127"/>
      <c r="L1117" s="84"/>
      <c r="M1117" s="91"/>
      <c r="N1117" s="92"/>
      <c r="O1117" s="93"/>
      <c r="P1117" s="94">
        <f>IF(E1117=0,"",E1117/D1116)</f>
        <v>0.97014925373134331</v>
      </c>
      <c r="Q1117" s="95">
        <v>70</v>
      </c>
      <c r="R1117" s="96">
        <f t="shared" si="140"/>
        <v>1</v>
      </c>
      <c r="S1117" s="96">
        <f t="shared" si="141"/>
        <v>0</v>
      </c>
      <c r="AN1117" s="3"/>
      <c r="AO1117" s="3"/>
    </row>
    <row r="1118" spans="1:41" ht="15.75" customHeight="1">
      <c r="A1118" s="82">
        <v>2401</v>
      </c>
      <c r="B1118" s="83"/>
      <c r="C1118" s="83"/>
      <c r="D1118" s="83"/>
      <c r="E1118" s="83"/>
      <c r="F1118" s="83">
        <v>62</v>
      </c>
      <c r="G1118" s="83"/>
      <c r="H1118" s="83"/>
      <c r="I1118" s="83"/>
      <c r="J1118" s="83"/>
      <c r="K1118" s="127"/>
      <c r="L1118" s="84"/>
      <c r="M1118" s="91"/>
      <c r="N1118" s="92"/>
      <c r="O1118" s="93"/>
      <c r="P1118" s="94">
        <f>IF(F1118=0,"",F1118/E1117)</f>
        <v>0.9538461538461539</v>
      </c>
      <c r="Q1118" s="95">
        <v>67</v>
      </c>
      <c r="R1118" s="96">
        <f t="shared" si="140"/>
        <v>0.95714285714285718</v>
      </c>
      <c r="S1118" s="96">
        <f t="shared" si="141"/>
        <v>4.2857142857142816E-2</v>
      </c>
      <c r="AN1118" s="3"/>
      <c r="AO1118" s="3"/>
    </row>
    <row r="1119" spans="1:41" ht="15.75" customHeight="1">
      <c r="A1119" s="82">
        <v>2402</v>
      </c>
      <c r="B1119" s="83"/>
      <c r="C1119" s="83"/>
      <c r="D1119" s="83"/>
      <c r="E1119" s="83"/>
      <c r="F1119" s="83"/>
      <c r="G1119" s="83">
        <v>60</v>
      </c>
      <c r="H1119" s="83"/>
      <c r="I1119" s="83"/>
      <c r="J1119" s="83"/>
      <c r="K1119" s="127"/>
      <c r="L1119" s="84"/>
      <c r="M1119" s="91"/>
      <c r="N1119" s="92"/>
      <c r="O1119" s="93"/>
      <c r="P1119" s="94">
        <f>IF(G1119=0,"",G1119/F1118)</f>
        <v>0.967741935483871</v>
      </c>
      <c r="Q1119" s="95">
        <v>66</v>
      </c>
      <c r="R1119" s="96">
        <f t="shared" si="140"/>
        <v>0.9850746268656716</v>
      </c>
      <c r="S1119" s="96">
        <f t="shared" si="141"/>
        <v>1.4925373134328401E-2</v>
      </c>
      <c r="AN1119" s="3"/>
      <c r="AO1119" s="3"/>
    </row>
    <row r="1120" spans="1:41" ht="15.75" customHeight="1">
      <c r="A1120" s="82">
        <v>2501</v>
      </c>
      <c r="B1120" s="83"/>
      <c r="C1120" s="83"/>
      <c r="D1120" s="83"/>
      <c r="E1120" s="83"/>
      <c r="F1120" s="83"/>
      <c r="G1120" s="83"/>
      <c r="H1120" s="83"/>
      <c r="I1120" s="83"/>
      <c r="J1120" s="83"/>
      <c r="K1120" s="127"/>
      <c r="L1120" s="84"/>
      <c r="M1120" s="91"/>
      <c r="N1120" s="92"/>
      <c r="O1120" s="93"/>
      <c r="P1120" s="94" t="str">
        <f>IF(H1120=0,"",H1120/G1119)</f>
        <v/>
      </c>
      <c r="Q1120" s="95"/>
      <c r="R1120" s="96" t="str">
        <f t="shared" si="140"/>
        <v/>
      </c>
      <c r="S1120" s="96" t="str">
        <f t="shared" si="141"/>
        <v/>
      </c>
      <c r="AN1120" s="3"/>
      <c r="AO1120" s="3"/>
    </row>
    <row r="1121" spans="1:41" ht="15.75" customHeight="1">
      <c r="A1121" s="82">
        <v>2502</v>
      </c>
      <c r="B1121" s="83"/>
      <c r="C1121" s="83"/>
      <c r="D1121" s="83"/>
      <c r="E1121" s="83"/>
      <c r="F1121" s="83"/>
      <c r="G1121" s="83"/>
      <c r="H1121" s="83"/>
      <c r="I1121" s="83"/>
      <c r="J1121" s="83"/>
      <c r="K1121" s="127"/>
      <c r="L1121" s="84"/>
      <c r="M1121" s="91"/>
      <c r="N1121" s="92"/>
      <c r="O1121" s="93"/>
      <c r="P1121" s="94" t="str">
        <f>IF(I1121=0,"",I1121/H1120)</f>
        <v/>
      </c>
      <c r="Q1121" s="95"/>
      <c r="R1121" s="96" t="str">
        <f t="shared" si="140"/>
        <v/>
      </c>
      <c r="S1121" s="96" t="str">
        <f t="shared" si="141"/>
        <v/>
      </c>
      <c r="AN1121" s="3"/>
      <c r="AO1121" s="3"/>
    </row>
    <row r="1122" spans="1:41" ht="15.75" customHeight="1">
      <c r="A1122" s="82">
        <v>2601</v>
      </c>
      <c r="B1122" s="83"/>
      <c r="C1122" s="83"/>
      <c r="D1122" s="83"/>
      <c r="E1122" s="83"/>
      <c r="F1122" s="83"/>
      <c r="G1122" s="83"/>
      <c r="H1122" s="83"/>
      <c r="I1122" s="83"/>
      <c r="J1122" s="83"/>
      <c r="K1122" s="127"/>
      <c r="L1122" s="84"/>
      <c r="M1122" s="91"/>
      <c r="N1122" s="92"/>
      <c r="O1122" s="93"/>
      <c r="P1122" s="94" t="str">
        <f>IF(J1122=0,"",J1122/I1121)</f>
        <v/>
      </c>
      <c r="Q1122" s="95"/>
      <c r="R1122" s="96" t="str">
        <f t="shared" si="140"/>
        <v/>
      </c>
      <c r="S1122" s="96" t="str">
        <f t="shared" si="141"/>
        <v/>
      </c>
      <c r="AN1122" s="3"/>
      <c r="AO1122" s="3"/>
    </row>
    <row r="1123" spans="1:41" ht="15.75" customHeight="1">
      <c r="A1123" s="82">
        <v>2602</v>
      </c>
      <c r="B1123" s="83"/>
      <c r="C1123" s="83"/>
      <c r="D1123" s="83"/>
      <c r="E1123" s="83"/>
      <c r="F1123" s="83"/>
      <c r="G1123" s="83"/>
      <c r="H1123" s="83"/>
      <c r="I1123" s="83"/>
      <c r="J1123" s="83"/>
      <c r="K1123" s="127"/>
      <c r="L1123" s="84"/>
      <c r="M1123" s="91"/>
      <c r="N1123" s="92"/>
      <c r="O1123" s="93"/>
      <c r="P1123" s="94" t="str">
        <f>IF(K1123=0,"",K1123/J1122)</f>
        <v/>
      </c>
      <c r="Q1123" s="95"/>
      <c r="R1123" s="96" t="str">
        <f t="shared" si="140"/>
        <v/>
      </c>
      <c r="S1123" s="96" t="str">
        <f t="shared" si="141"/>
        <v/>
      </c>
      <c r="AN1123" s="3"/>
      <c r="AO1123" s="3"/>
    </row>
    <row r="1124" spans="1:41" ht="15.75" customHeight="1">
      <c r="A1124" s="82">
        <v>2701</v>
      </c>
      <c r="B1124" s="83"/>
      <c r="C1124" s="83"/>
      <c r="D1124" s="83"/>
      <c r="E1124" s="83"/>
      <c r="F1124" s="83"/>
      <c r="G1124" s="83"/>
      <c r="H1124" s="83"/>
      <c r="I1124" s="83"/>
      <c r="J1124" s="83"/>
      <c r="K1124" s="127"/>
      <c r="L1124" s="84"/>
      <c r="M1124" s="91"/>
      <c r="N1124" s="92"/>
      <c r="O1124" s="99"/>
      <c r="P1124" s="100"/>
      <c r="Q1124" s="101"/>
      <c r="R1124" s="102"/>
      <c r="S1124" s="100"/>
      <c r="AN1124" s="3"/>
      <c r="AO1124" s="3"/>
    </row>
    <row r="1125" spans="1:41" ht="15.75" customHeight="1">
      <c r="A1125" s="82">
        <v>2702</v>
      </c>
      <c r="B1125" s="83"/>
      <c r="C1125" s="83"/>
      <c r="D1125" s="83"/>
      <c r="E1125" s="83"/>
      <c r="F1125" s="83"/>
      <c r="G1125" s="83"/>
      <c r="H1125" s="83"/>
      <c r="I1125" s="83"/>
      <c r="J1125" s="83"/>
      <c r="K1125" s="127"/>
      <c r="L1125" s="84"/>
      <c r="M1125" s="91"/>
      <c r="N1125" s="92"/>
      <c r="O1125" s="99"/>
      <c r="P1125" s="103"/>
      <c r="Q1125" s="101"/>
      <c r="R1125" s="104"/>
      <c r="S1125" s="103"/>
      <c r="AN1125" s="3"/>
      <c r="AO1125" s="3"/>
    </row>
    <row r="1126" spans="1:41" ht="15.75" customHeight="1">
      <c r="A1126" s="82">
        <v>2801</v>
      </c>
      <c r="B1126" s="83"/>
      <c r="C1126" s="83"/>
      <c r="D1126" s="83"/>
      <c r="E1126" s="83"/>
      <c r="F1126" s="83"/>
      <c r="G1126" s="83"/>
      <c r="H1126" s="83"/>
      <c r="I1126" s="83"/>
      <c r="J1126" s="83"/>
      <c r="K1126" s="127"/>
      <c r="L1126" s="84"/>
      <c r="M1126" s="91"/>
      <c r="N1126" s="92"/>
      <c r="O1126" s="99"/>
      <c r="P1126" s="105"/>
      <c r="Q1126" s="124"/>
      <c r="R1126" s="106"/>
      <c r="S1126" s="107"/>
      <c r="AN1126" s="3"/>
      <c r="AO1126" s="3"/>
    </row>
    <row r="1127" spans="1:41" ht="15.75" customHeight="1">
      <c r="A1127" s="82">
        <v>2802</v>
      </c>
      <c r="B1127" s="83"/>
      <c r="C1127" s="83"/>
      <c r="D1127" s="83"/>
      <c r="E1127" s="83"/>
      <c r="F1127" s="83"/>
      <c r="G1127" s="83"/>
      <c r="H1127" s="83"/>
      <c r="I1127" s="83"/>
      <c r="J1127" s="83"/>
      <c r="K1127" s="127"/>
      <c r="L1127" s="84"/>
      <c r="M1127" s="91"/>
      <c r="N1127" s="92"/>
      <c r="O1127" s="99"/>
      <c r="P1127" s="108" t="s">
        <v>80</v>
      </c>
      <c r="Q1127" s="109"/>
      <c r="R1127" s="110">
        <f>L1130</f>
        <v>0</v>
      </c>
      <c r="S1127" s="111" t="s">
        <v>10</v>
      </c>
      <c r="AN1127" s="3"/>
      <c r="AO1127" s="3"/>
    </row>
    <row r="1128" spans="1:41" ht="15.75" customHeight="1">
      <c r="A1128" s="82">
        <v>2901</v>
      </c>
      <c r="B1128" s="83"/>
      <c r="C1128" s="83"/>
      <c r="D1128" s="83"/>
      <c r="E1128" s="83"/>
      <c r="F1128" s="83"/>
      <c r="G1128" s="83"/>
      <c r="H1128" s="83"/>
      <c r="I1128" s="83"/>
      <c r="J1128" s="83"/>
      <c r="K1128" s="127"/>
      <c r="L1128" s="84"/>
      <c r="M1128" s="91"/>
      <c r="N1128" s="92"/>
      <c r="O1128" s="99"/>
      <c r="P1128" s="112" t="s">
        <v>81</v>
      </c>
      <c r="Q1128" s="113" t="str">
        <f>IF(Q1127/B1114=0,"",Q1127/B1114)</f>
        <v/>
      </c>
      <c r="R1128" s="114" t="e">
        <f>IF(Q1127/R1127=0,"",Q1127/R1127)</f>
        <v>#DIV/0!</v>
      </c>
      <c r="S1128" s="115" t="s">
        <v>82</v>
      </c>
      <c r="AN1128" s="3"/>
      <c r="AO1128" s="3"/>
    </row>
    <row r="1129" spans="1:41" ht="15.75" customHeight="1">
      <c r="A1129" s="82">
        <v>2902</v>
      </c>
      <c r="B1129" s="83"/>
      <c r="C1129" s="83"/>
      <c r="D1129" s="83"/>
      <c r="E1129" s="83"/>
      <c r="F1129" s="83"/>
      <c r="G1129" s="83"/>
      <c r="H1129" s="83"/>
      <c r="I1129" s="83"/>
      <c r="J1129" s="83"/>
      <c r="K1129" s="127"/>
      <c r="L1129" s="84"/>
      <c r="M1129" s="116"/>
      <c r="N1129" s="117"/>
      <c r="O1129" s="118"/>
      <c r="P1129" s="119"/>
      <c r="Q1129" s="120"/>
      <c r="R1129" s="120"/>
      <c r="S1129" s="121"/>
      <c r="AN1129" s="3"/>
      <c r="AO1129" s="3"/>
    </row>
    <row r="1130" spans="1:41" ht="18" customHeight="1">
      <c r="A1130" s="34"/>
      <c r="B1130" s="26"/>
      <c r="C1130" s="26"/>
      <c r="D1130" s="26"/>
      <c r="E1130" s="26"/>
      <c r="F1130" s="231" t="s">
        <v>108</v>
      </c>
      <c r="G1130" s="232"/>
      <c r="H1130" s="232"/>
      <c r="I1130" s="232"/>
      <c r="J1130" s="232"/>
      <c r="K1130" s="233"/>
      <c r="L1130" s="122">
        <f>SUM(L1123:L1126)</f>
        <v>0</v>
      </c>
      <c r="M1130" s="123" t="str">
        <f>IF(L1123=0,"",L1123/B1114)</f>
        <v/>
      </c>
      <c r="N1130" s="123" t="str">
        <f>IF(L1130=0,"",L1130/B1114)</f>
        <v/>
      </c>
      <c r="O1130" s="123" t="str">
        <f>IF(L1123=0,"",N1130-M1130)</f>
        <v/>
      </c>
      <c r="P1130" s="5"/>
      <c r="Q1130" s="26"/>
      <c r="R1130" s="25"/>
      <c r="S1130" s="5"/>
      <c r="AN1130" s="3"/>
      <c r="AO1130" s="3"/>
    </row>
    <row r="1131" spans="1:41" ht="18" customHeight="1">
      <c r="A1131" s="34"/>
      <c r="B1131" s="26"/>
      <c r="C1131" s="26"/>
      <c r="D1131" s="26"/>
      <c r="E1131" s="26"/>
      <c r="F1131" s="132"/>
      <c r="G1131" s="132"/>
      <c r="H1131" s="132"/>
      <c r="I1131" s="132"/>
      <c r="J1131" s="132"/>
      <c r="K1131" s="132"/>
      <c r="L1131" s="133"/>
      <c r="M1131" s="134"/>
      <c r="N1131" s="134"/>
      <c r="O1131" s="134"/>
      <c r="P1131" s="5"/>
      <c r="Q1131" s="26"/>
      <c r="R1131" s="25"/>
      <c r="S1131" s="5"/>
      <c r="AN1131" s="3"/>
      <c r="AO1131" s="3"/>
    </row>
    <row r="1132" spans="1:41" ht="18" customHeight="1">
      <c r="A1132" s="34"/>
      <c r="B1132" s="26"/>
      <c r="C1132" s="26"/>
      <c r="D1132" s="26"/>
      <c r="E1132" s="26"/>
      <c r="F1132" s="132"/>
      <c r="G1132" s="132"/>
      <c r="H1132" s="132"/>
      <c r="I1132" s="132"/>
      <c r="J1132" s="132"/>
      <c r="K1132" s="132"/>
      <c r="L1132" s="133"/>
      <c r="M1132" s="134"/>
      <c r="N1132" s="134"/>
      <c r="O1132" s="134"/>
      <c r="P1132" s="5"/>
      <c r="Q1132" s="26"/>
      <c r="R1132" s="25"/>
      <c r="S1132" s="5"/>
      <c r="AN1132" s="3"/>
      <c r="AO1132" s="3"/>
    </row>
    <row r="1133" spans="1:41" ht="18" customHeight="1">
      <c r="B1133" s="78" t="s">
        <v>96</v>
      </c>
      <c r="C1133" s="78"/>
      <c r="D1133" s="78"/>
      <c r="E1133" s="78"/>
      <c r="F1133" s="78"/>
      <c r="G1133" s="78"/>
      <c r="H1133" s="78"/>
      <c r="I1133" s="78"/>
      <c r="K1133" s="79"/>
      <c r="L1133" s="79" t="s">
        <v>123</v>
      </c>
      <c r="M1133" s="5"/>
      <c r="N1133" s="5"/>
      <c r="O1133" s="26"/>
      <c r="P1133" s="5"/>
      <c r="Q1133" s="26"/>
      <c r="R1133" s="26"/>
      <c r="S1133" s="26"/>
      <c r="AN1133" s="3"/>
      <c r="AO1133" s="3"/>
    </row>
    <row r="1134" spans="1:41" ht="18" customHeight="1">
      <c r="A1134" s="234" t="s">
        <v>9</v>
      </c>
      <c r="B1134" s="235" t="s">
        <v>97</v>
      </c>
      <c r="C1134" s="232"/>
      <c r="D1134" s="232"/>
      <c r="E1134" s="232"/>
      <c r="F1134" s="232"/>
      <c r="G1134" s="232"/>
      <c r="H1134" s="232"/>
      <c r="I1134" s="232"/>
      <c r="J1134" s="232"/>
      <c r="K1134" s="233"/>
      <c r="L1134" s="236" t="s">
        <v>10</v>
      </c>
      <c r="M1134" s="229" t="s">
        <v>2</v>
      </c>
      <c r="N1134" s="229" t="s">
        <v>3</v>
      </c>
      <c r="O1134" s="237" t="s">
        <v>4</v>
      </c>
      <c r="P1134" s="229" t="s">
        <v>5</v>
      </c>
      <c r="Q1134" s="238" t="s">
        <v>6</v>
      </c>
      <c r="R1134" s="238" t="s">
        <v>7</v>
      </c>
      <c r="S1134" s="229" t="s">
        <v>8</v>
      </c>
      <c r="AN1134" s="3"/>
      <c r="AO1134" s="3"/>
    </row>
    <row r="1135" spans="1:41" ht="18" customHeight="1">
      <c r="A1135" s="230"/>
      <c r="B1135" s="82" t="s">
        <v>98</v>
      </c>
      <c r="C1135" s="82" t="s">
        <v>99</v>
      </c>
      <c r="D1135" s="82" t="s">
        <v>100</v>
      </c>
      <c r="E1135" s="82" t="s">
        <v>101</v>
      </c>
      <c r="F1135" s="82" t="s">
        <v>102</v>
      </c>
      <c r="G1135" s="82" t="s">
        <v>103</v>
      </c>
      <c r="H1135" s="82" t="s">
        <v>104</v>
      </c>
      <c r="I1135" s="82" t="s">
        <v>105</v>
      </c>
      <c r="J1135" s="82" t="s">
        <v>106</v>
      </c>
      <c r="K1135" s="126" t="s">
        <v>109</v>
      </c>
      <c r="L1135" s="230"/>
      <c r="M1135" s="230"/>
      <c r="N1135" s="230"/>
      <c r="O1135" s="230"/>
      <c r="P1135" s="230"/>
      <c r="Q1135" s="230"/>
      <c r="R1135" s="230"/>
      <c r="S1135" s="230"/>
      <c r="AN1135" s="3"/>
      <c r="AO1135" s="3"/>
    </row>
    <row r="1136" spans="1:41" ht="18" customHeight="1">
      <c r="A1136" s="82">
        <v>2202</v>
      </c>
      <c r="B1136" s="83">
        <v>80</v>
      </c>
      <c r="C1136" s="83"/>
      <c r="D1136" s="83"/>
      <c r="E1136" s="83"/>
      <c r="F1136" s="83"/>
      <c r="G1136" s="83"/>
      <c r="H1136" s="83"/>
      <c r="I1136" s="83"/>
      <c r="J1136" s="83"/>
      <c r="K1136" s="127"/>
      <c r="L1136" s="84"/>
      <c r="M1136" s="85"/>
      <c r="N1136" s="86"/>
      <c r="O1136" s="87"/>
      <c r="P1136" s="88"/>
      <c r="Q1136" s="89">
        <v>80</v>
      </c>
      <c r="R1136" s="90"/>
      <c r="S1136" s="88"/>
      <c r="AN1136" s="3"/>
      <c r="AO1136" s="3"/>
    </row>
    <row r="1137" spans="1:41" ht="18" customHeight="1">
      <c r="A1137" s="82">
        <v>2301</v>
      </c>
      <c r="B1137" s="83"/>
      <c r="C1137" s="83">
        <v>74</v>
      </c>
      <c r="D1137" s="83"/>
      <c r="E1137" s="83"/>
      <c r="F1137" s="83"/>
      <c r="G1137" s="83"/>
      <c r="H1137" s="83"/>
      <c r="I1137" s="83"/>
      <c r="J1137" s="83"/>
      <c r="K1137" s="127"/>
      <c r="L1137" s="84"/>
      <c r="M1137" s="91"/>
      <c r="N1137" s="92"/>
      <c r="O1137" s="93"/>
      <c r="P1137" s="94">
        <f>IF(C1137=0,"",C1137/B1136)</f>
        <v>0.92500000000000004</v>
      </c>
      <c r="Q1137" s="95">
        <v>76</v>
      </c>
      <c r="R1137" s="96">
        <f t="shared" ref="R1137:R1145" si="142">IF(Q1137=0,"",Q1137/Q1136)</f>
        <v>0.95</v>
      </c>
      <c r="S1137" s="96">
        <f t="shared" ref="S1137:S1145" si="143">IF(Q1137=0,"",100%-R1137)</f>
        <v>5.0000000000000044E-2</v>
      </c>
      <c r="AN1137" s="3"/>
      <c r="AO1137" s="3"/>
    </row>
    <row r="1138" spans="1:41" ht="18" customHeight="1">
      <c r="A1138" s="82">
        <v>2302</v>
      </c>
      <c r="B1138" s="83"/>
      <c r="C1138" s="83"/>
      <c r="D1138" s="83">
        <v>74</v>
      </c>
      <c r="E1138" s="83"/>
      <c r="F1138" s="83"/>
      <c r="G1138" s="83"/>
      <c r="H1138" s="83"/>
      <c r="I1138" s="83"/>
      <c r="J1138" s="83"/>
      <c r="K1138" s="127"/>
      <c r="L1138" s="84"/>
      <c r="M1138" s="91"/>
      <c r="N1138" s="92"/>
      <c r="O1138" s="93"/>
      <c r="P1138" s="94">
        <f>IF(D1138=0,"",D1138/C1137)</f>
        <v>1</v>
      </c>
      <c r="Q1138" s="95">
        <v>76</v>
      </c>
      <c r="R1138" s="96">
        <f t="shared" si="142"/>
        <v>1</v>
      </c>
      <c r="S1138" s="96">
        <f t="shared" si="143"/>
        <v>0</v>
      </c>
      <c r="T1138" s="97">
        <f>Q1138/Q1136</f>
        <v>0.95</v>
      </c>
      <c r="AN1138" s="3"/>
      <c r="AO1138" s="3"/>
    </row>
    <row r="1139" spans="1:41" ht="18" customHeight="1">
      <c r="A1139" s="82">
        <v>2401</v>
      </c>
      <c r="B1139" s="83"/>
      <c r="C1139" s="83"/>
      <c r="D1139" s="83"/>
      <c r="E1139" s="83">
        <v>72</v>
      </c>
      <c r="F1139" s="83"/>
      <c r="G1139" s="83"/>
      <c r="H1139" s="83"/>
      <c r="I1139" s="83"/>
      <c r="J1139" s="83"/>
      <c r="K1139" s="127"/>
      <c r="L1139" s="84"/>
      <c r="M1139" s="91"/>
      <c r="N1139" s="92"/>
      <c r="O1139" s="93"/>
      <c r="P1139" s="94">
        <f>IF(E1139=0,"",E1139/D1138)</f>
        <v>0.97297297297297303</v>
      </c>
      <c r="Q1139" s="95">
        <v>74</v>
      </c>
      <c r="R1139" s="96">
        <f t="shared" si="142"/>
        <v>0.97368421052631582</v>
      </c>
      <c r="S1139" s="96">
        <f t="shared" si="143"/>
        <v>2.6315789473684181E-2</v>
      </c>
      <c r="AN1139" s="3"/>
      <c r="AO1139" s="3"/>
    </row>
    <row r="1140" spans="1:41" ht="18" customHeight="1">
      <c r="A1140" s="82">
        <v>2402</v>
      </c>
      <c r="B1140" s="83"/>
      <c r="C1140" s="83"/>
      <c r="D1140" s="83"/>
      <c r="E1140" s="83"/>
      <c r="F1140" s="83">
        <v>69</v>
      </c>
      <c r="G1140" s="83"/>
      <c r="H1140" s="83"/>
      <c r="I1140" s="83"/>
      <c r="J1140" s="83"/>
      <c r="K1140" s="127"/>
      <c r="L1140" s="84"/>
      <c r="M1140" s="91"/>
      <c r="N1140" s="92"/>
      <c r="O1140" s="93"/>
      <c r="P1140" s="94">
        <f>IF(F1140=0,"",F1140/E1139)</f>
        <v>0.95833333333333337</v>
      </c>
      <c r="Q1140" s="95">
        <v>71</v>
      </c>
      <c r="R1140" s="96">
        <f t="shared" si="142"/>
        <v>0.95945945945945943</v>
      </c>
      <c r="S1140" s="96">
        <f t="shared" si="143"/>
        <v>4.0540540540540571E-2</v>
      </c>
      <c r="AN1140" s="3"/>
      <c r="AO1140" s="3"/>
    </row>
    <row r="1141" spans="1:41" ht="18" customHeight="1">
      <c r="A1141" s="82">
        <v>2501</v>
      </c>
      <c r="B1141" s="83"/>
      <c r="C1141" s="83"/>
      <c r="D1141" s="83"/>
      <c r="E1141" s="83"/>
      <c r="F1141" s="83"/>
      <c r="G1141" s="83"/>
      <c r="H1141" s="83"/>
      <c r="I1141" s="83"/>
      <c r="J1141" s="83"/>
      <c r="K1141" s="127"/>
      <c r="L1141" s="84"/>
      <c r="M1141" s="91"/>
      <c r="N1141" s="92"/>
      <c r="O1141" s="93"/>
      <c r="P1141" s="94" t="str">
        <f>IF(G1141=0,"",G1141/F1140)</f>
        <v/>
      </c>
      <c r="Q1141" s="95"/>
      <c r="R1141" s="96" t="str">
        <f t="shared" si="142"/>
        <v/>
      </c>
      <c r="S1141" s="96" t="str">
        <f t="shared" si="143"/>
        <v/>
      </c>
      <c r="AN1141" s="3"/>
      <c r="AO1141" s="3"/>
    </row>
    <row r="1142" spans="1:41" ht="18" customHeight="1">
      <c r="A1142" s="82">
        <v>2502</v>
      </c>
      <c r="B1142" s="83"/>
      <c r="C1142" s="83"/>
      <c r="D1142" s="83"/>
      <c r="E1142" s="83"/>
      <c r="F1142" s="83"/>
      <c r="G1142" s="83"/>
      <c r="H1142" s="83"/>
      <c r="I1142" s="83"/>
      <c r="J1142" s="83"/>
      <c r="K1142" s="127"/>
      <c r="L1142" s="84"/>
      <c r="M1142" s="91"/>
      <c r="N1142" s="92"/>
      <c r="O1142" s="93"/>
      <c r="P1142" s="94" t="str">
        <f>IF(H1142=0,"",H1142/G1141)</f>
        <v/>
      </c>
      <c r="Q1142" s="95"/>
      <c r="R1142" s="96" t="str">
        <f t="shared" si="142"/>
        <v/>
      </c>
      <c r="S1142" s="96" t="str">
        <f t="shared" si="143"/>
        <v/>
      </c>
      <c r="AN1142" s="3"/>
      <c r="AO1142" s="3"/>
    </row>
    <row r="1143" spans="1:41" ht="18" customHeight="1">
      <c r="A1143" s="82">
        <v>2601</v>
      </c>
      <c r="B1143" s="83"/>
      <c r="C1143" s="83"/>
      <c r="D1143" s="83"/>
      <c r="E1143" s="83"/>
      <c r="F1143" s="83"/>
      <c r="G1143" s="83"/>
      <c r="H1143" s="83"/>
      <c r="I1143" s="83"/>
      <c r="J1143" s="83"/>
      <c r="K1143" s="127"/>
      <c r="L1143" s="84"/>
      <c r="M1143" s="91"/>
      <c r="N1143" s="92"/>
      <c r="O1143" s="93"/>
      <c r="P1143" s="94" t="str">
        <f>IF(I1143=0,"",I1143/H1142)</f>
        <v/>
      </c>
      <c r="Q1143" s="95"/>
      <c r="R1143" s="96" t="str">
        <f t="shared" si="142"/>
        <v/>
      </c>
      <c r="S1143" s="96" t="str">
        <f t="shared" si="143"/>
        <v/>
      </c>
      <c r="AN1143" s="3"/>
      <c r="AO1143" s="3"/>
    </row>
    <row r="1144" spans="1:41" ht="18" customHeight="1">
      <c r="A1144" s="82">
        <v>2602</v>
      </c>
      <c r="B1144" s="83"/>
      <c r="C1144" s="83"/>
      <c r="D1144" s="83"/>
      <c r="E1144" s="83"/>
      <c r="F1144" s="83"/>
      <c r="G1144" s="83"/>
      <c r="H1144" s="83"/>
      <c r="I1144" s="83"/>
      <c r="J1144" s="83"/>
      <c r="K1144" s="127"/>
      <c r="L1144" s="84"/>
      <c r="M1144" s="91"/>
      <c r="N1144" s="92"/>
      <c r="O1144" s="93"/>
      <c r="P1144" s="94" t="str">
        <f>IF(J1144=0,"",J1144/I1143)</f>
        <v/>
      </c>
      <c r="Q1144" s="95"/>
      <c r="R1144" s="96" t="str">
        <f t="shared" si="142"/>
        <v/>
      </c>
      <c r="S1144" s="96" t="str">
        <f t="shared" si="143"/>
        <v/>
      </c>
      <c r="AN1144" s="3"/>
      <c r="AO1144" s="3"/>
    </row>
    <row r="1145" spans="1:41" ht="18" customHeight="1">
      <c r="A1145" s="82">
        <v>2701</v>
      </c>
      <c r="B1145" s="83"/>
      <c r="C1145" s="83"/>
      <c r="D1145" s="83"/>
      <c r="E1145" s="83"/>
      <c r="F1145" s="83"/>
      <c r="G1145" s="83"/>
      <c r="H1145" s="83"/>
      <c r="I1145" s="83"/>
      <c r="J1145" s="83"/>
      <c r="K1145" s="127"/>
      <c r="L1145" s="84"/>
      <c r="M1145" s="91"/>
      <c r="N1145" s="92"/>
      <c r="O1145" s="93"/>
      <c r="P1145" s="94" t="str">
        <f>IF(K1145=0,"",K1145/J1144)</f>
        <v/>
      </c>
      <c r="Q1145" s="95"/>
      <c r="R1145" s="96" t="str">
        <f t="shared" si="142"/>
        <v/>
      </c>
      <c r="S1145" s="96" t="str">
        <f t="shared" si="143"/>
        <v/>
      </c>
      <c r="AN1145" s="3"/>
      <c r="AO1145" s="3"/>
    </row>
    <row r="1146" spans="1:41" ht="18" customHeight="1">
      <c r="A1146" s="82">
        <v>2702</v>
      </c>
      <c r="B1146" s="83"/>
      <c r="C1146" s="83"/>
      <c r="D1146" s="83"/>
      <c r="E1146" s="83"/>
      <c r="F1146" s="83"/>
      <c r="G1146" s="83"/>
      <c r="H1146" s="83"/>
      <c r="I1146" s="83"/>
      <c r="J1146" s="83"/>
      <c r="K1146" s="127"/>
      <c r="L1146" s="84"/>
      <c r="M1146" s="91"/>
      <c r="N1146" s="92"/>
      <c r="O1146" s="99"/>
      <c r="P1146" s="100"/>
      <c r="Q1146" s="101"/>
      <c r="R1146" s="102"/>
      <c r="S1146" s="100"/>
      <c r="AN1146" s="3"/>
      <c r="AO1146" s="3"/>
    </row>
    <row r="1147" spans="1:41" ht="18" customHeight="1">
      <c r="A1147" s="82">
        <v>2801</v>
      </c>
      <c r="B1147" s="83"/>
      <c r="C1147" s="83"/>
      <c r="D1147" s="83"/>
      <c r="E1147" s="83"/>
      <c r="F1147" s="83"/>
      <c r="G1147" s="83"/>
      <c r="H1147" s="83"/>
      <c r="I1147" s="83"/>
      <c r="J1147" s="83"/>
      <c r="K1147" s="127"/>
      <c r="L1147" s="84"/>
      <c r="M1147" s="91"/>
      <c r="N1147" s="92"/>
      <c r="O1147" s="99"/>
      <c r="P1147" s="103"/>
      <c r="Q1147" s="101"/>
      <c r="R1147" s="104"/>
      <c r="S1147" s="103"/>
      <c r="AN1147" s="3"/>
      <c r="AO1147" s="3"/>
    </row>
    <row r="1148" spans="1:41" ht="18" customHeight="1">
      <c r="A1148" s="82">
        <v>2802</v>
      </c>
      <c r="B1148" s="83"/>
      <c r="C1148" s="83"/>
      <c r="D1148" s="83"/>
      <c r="E1148" s="83"/>
      <c r="F1148" s="83"/>
      <c r="G1148" s="83"/>
      <c r="H1148" s="83"/>
      <c r="I1148" s="83"/>
      <c r="J1148" s="83"/>
      <c r="K1148" s="127"/>
      <c r="L1148" s="84"/>
      <c r="M1148" s="91"/>
      <c r="N1148" s="92"/>
      <c r="O1148" s="99"/>
      <c r="P1148" s="105"/>
      <c r="Q1148" s="124"/>
      <c r="R1148" s="106"/>
      <c r="S1148" s="107"/>
      <c r="AN1148" s="3"/>
      <c r="AO1148" s="3"/>
    </row>
    <row r="1149" spans="1:41" ht="18" customHeight="1">
      <c r="A1149" s="82">
        <v>2901</v>
      </c>
      <c r="B1149" s="83"/>
      <c r="C1149" s="83"/>
      <c r="D1149" s="83"/>
      <c r="E1149" s="83"/>
      <c r="F1149" s="83"/>
      <c r="G1149" s="83"/>
      <c r="H1149" s="83"/>
      <c r="I1149" s="83"/>
      <c r="J1149" s="83"/>
      <c r="K1149" s="127"/>
      <c r="L1149" s="84"/>
      <c r="M1149" s="91"/>
      <c r="N1149" s="92"/>
      <c r="O1149" s="99"/>
      <c r="P1149" s="108" t="s">
        <v>80</v>
      </c>
      <c r="Q1149" s="109"/>
      <c r="R1149" s="110">
        <f>L1152</f>
        <v>0</v>
      </c>
      <c r="S1149" s="111" t="s">
        <v>10</v>
      </c>
      <c r="AN1149" s="3"/>
      <c r="AO1149" s="3"/>
    </row>
    <row r="1150" spans="1:41" ht="18" customHeight="1">
      <c r="A1150" s="82">
        <v>2902</v>
      </c>
      <c r="B1150" s="83"/>
      <c r="C1150" s="83"/>
      <c r="D1150" s="83"/>
      <c r="E1150" s="83"/>
      <c r="F1150" s="83"/>
      <c r="G1150" s="83"/>
      <c r="H1150" s="83"/>
      <c r="I1150" s="83"/>
      <c r="J1150" s="83"/>
      <c r="K1150" s="127"/>
      <c r="L1150" s="84"/>
      <c r="M1150" s="91"/>
      <c r="N1150" s="92"/>
      <c r="O1150" s="99"/>
      <c r="P1150" s="112" t="s">
        <v>81</v>
      </c>
      <c r="Q1150" s="113" t="str">
        <f>IF(Q1149/B1136=0,"",Q1149/B1136)</f>
        <v/>
      </c>
      <c r="R1150" s="114" t="e">
        <f>IF(Q1149/R1149=0,"",Q1149/R1149)</f>
        <v>#DIV/0!</v>
      </c>
      <c r="S1150" s="115" t="s">
        <v>82</v>
      </c>
      <c r="AN1150" s="3"/>
      <c r="AO1150" s="3"/>
    </row>
    <row r="1151" spans="1:41" ht="18" customHeight="1">
      <c r="B1151" s="83"/>
      <c r="C1151" s="83"/>
      <c r="D1151" s="83"/>
      <c r="E1151" s="83"/>
      <c r="F1151" s="83"/>
      <c r="G1151" s="83"/>
      <c r="H1151" s="83"/>
      <c r="I1151" s="83"/>
      <c r="J1151" s="83"/>
      <c r="K1151" s="127"/>
      <c r="L1151" s="84"/>
      <c r="M1151" s="116"/>
      <c r="N1151" s="117"/>
      <c r="O1151" s="118"/>
      <c r="P1151" s="119"/>
      <c r="Q1151" s="120"/>
      <c r="R1151" s="120"/>
      <c r="S1151" s="121"/>
      <c r="AN1151" s="3"/>
      <c r="AO1151" s="3"/>
    </row>
    <row r="1152" spans="1:41" ht="18" customHeight="1">
      <c r="A1152" s="34"/>
      <c r="B1152" s="26"/>
      <c r="C1152" s="26"/>
      <c r="D1152" s="26"/>
      <c r="E1152" s="26"/>
      <c r="F1152" s="231" t="s">
        <v>108</v>
      </c>
      <c r="G1152" s="232"/>
      <c r="H1152" s="232"/>
      <c r="I1152" s="232"/>
      <c r="J1152" s="232"/>
      <c r="K1152" s="233"/>
      <c r="L1152" s="122">
        <f>SUM(L1145:L1148)</f>
        <v>0</v>
      </c>
      <c r="M1152" s="123" t="str">
        <f>IF(L1145=0,"",L1145/B1136)</f>
        <v/>
      </c>
      <c r="N1152" s="123" t="str">
        <f>IF(L1152=0,"",L1152/B1136)</f>
        <v/>
      </c>
      <c r="O1152" s="123" t="str">
        <f>IF(L1145=0,"",N1152-M1152)</f>
        <v/>
      </c>
      <c r="P1152" s="5"/>
      <c r="Q1152" s="26"/>
      <c r="R1152" s="25"/>
      <c r="S1152" s="5"/>
      <c r="AN1152" s="3"/>
      <c r="AO1152" s="3"/>
    </row>
    <row r="1153" spans="1:41" ht="18" customHeight="1">
      <c r="A1153" s="34"/>
      <c r="B1153" s="26"/>
      <c r="C1153" s="26"/>
      <c r="D1153" s="26"/>
      <c r="E1153" s="26"/>
      <c r="F1153" s="132"/>
      <c r="G1153" s="132"/>
      <c r="H1153" s="132"/>
      <c r="I1153" s="132"/>
      <c r="J1153" s="132"/>
      <c r="K1153" s="132"/>
      <c r="L1153" s="133"/>
      <c r="M1153" s="134"/>
      <c r="N1153" s="134"/>
      <c r="O1153" s="134"/>
      <c r="P1153" s="5"/>
      <c r="Q1153" s="26"/>
      <c r="R1153" s="25"/>
      <c r="S1153" s="5"/>
      <c r="AN1153" s="3"/>
      <c r="AO1153" s="3"/>
    </row>
    <row r="1154" spans="1:41" ht="18" customHeight="1">
      <c r="A1154" s="34"/>
      <c r="B1154" s="26"/>
      <c r="C1154" s="26"/>
      <c r="D1154" s="26"/>
      <c r="E1154" s="26"/>
      <c r="F1154" s="132"/>
      <c r="G1154" s="132"/>
      <c r="H1154" s="132"/>
      <c r="I1154" s="132"/>
      <c r="J1154" s="132"/>
      <c r="K1154" s="132"/>
      <c r="L1154" s="133"/>
      <c r="M1154" s="134"/>
      <c r="N1154" s="134"/>
      <c r="O1154" s="134"/>
      <c r="P1154" s="5"/>
      <c r="Q1154" s="26"/>
      <c r="R1154" s="25"/>
      <c r="S1154" s="5"/>
      <c r="AN1154" s="3"/>
      <c r="AO1154" s="3"/>
    </row>
    <row r="1155" spans="1:41" ht="18" customHeight="1">
      <c r="A1155" s="210"/>
      <c r="B1155" s="78" t="s">
        <v>96</v>
      </c>
      <c r="C1155" s="78"/>
      <c r="D1155" s="78"/>
      <c r="E1155" s="78"/>
      <c r="F1155" s="78"/>
      <c r="G1155" s="78"/>
      <c r="H1155" s="78"/>
      <c r="I1155" s="78"/>
      <c r="J1155" s="210"/>
      <c r="K1155" s="211"/>
      <c r="L1155" s="211" t="s">
        <v>141</v>
      </c>
      <c r="M1155" s="5"/>
      <c r="N1155" s="5"/>
      <c r="O1155" s="26"/>
      <c r="P1155" s="5"/>
      <c r="Q1155" s="26"/>
      <c r="R1155" s="26"/>
      <c r="S1155" s="26"/>
      <c r="T1155" s="210"/>
      <c r="AN1155" s="3"/>
      <c r="AO1155" s="3"/>
    </row>
    <row r="1156" spans="1:41" ht="18" customHeight="1">
      <c r="A1156" s="234" t="s">
        <v>9</v>
      </c>
      <c r="B1156" s="235" t="s">
        <v>97</v>
      </c>
      <c r="C1156" s="232"/>
      <c r="D1156" s="232"/>
      <c r="E1156" s="232"/>
      <c r="F1156" s="232"/>
      <c r="G1156" s="232"/>
      <c r="H1156" s="232"/>
      <c r="I1156" s="232"/>
      <c r="J1156" s="232"/>
      <c r="K1156" s="233"/>
      <c r="L1156" s="236" t="s">
        <v>10</v>
      </c>
      <c r="M1156" s="229" t="s">
        <v>2</v>
      </c>
      <c r="N1156" s="229" t="s">
        <v>3</v>
      </c>
      <c r="O1156" s="237" t="s">
        <v>4</v>
      </c>
      <c r="P1156" s="229" t="s">
        <v>5</v>
      </c>
      <c r="Q1156" s="238" t="s">
        <v>6</v>
      </c>
      <c r="R1156" s="238" t="s">
        <v>7</v>
      </c>
      <c r="S1156" s="229" t="s">
        <v>8</v>
      </c>
      <c r="T1156" s="210"/>
      <c r="AN1156" s="3"/>
      <c r="AO1156" s="3"/>
    </row>
    <row r="1157" spans="1:41" ht="18" customHeight="1">
      <c r="A1157" s="230"/>
      <c r="B1157" s="82" t="s">
        <v>98</v>
      </c>
      <c r="C1157" s="82" t="s">
        <v>99</v>
      </c>
      <c r="D1157" s="82" t="s">
        <v>100</v>
      </c>
      <c r="E1157" s="82" t="s">
        <v>101</v>
      </c>
      <c r="F1157" s="82" t="s">
        <v>102</v>
      </c>
      <c r="G1157" s="82" t="s">
        <v>103</v>
      </c>
      <c r="H1157" s="82" t="s">
        <v>104</v>
      </c>
      <c r="I1157" s="82" t="s">
        <v>105</v>
      </c>
      <c r="J1157" s="82" t="s">
        <v>106</v>
      </c>
      <c r="K1157" s="126" t="s">
        <v>109</v>
      </c>
      <c r="L1157" s="230"/>
      <c r="M1157" s="230"/>
      <c r="N1157" s="230"/>
      <c r="O1157" s="230"/>
      <c r="P1157" s="230"/>
      <c r="Q1157" s="230"/>
      <c r="R1157" s="230"/>
      <c r="S1157" s="230"/>
      <c r="T1157" s="210"/>
      <c r="AN1157" s="3"/>
      <c r="AO1157" s="3"/>
    </row>
    <row r="1158" spans="1:41" ht="18" customHeight="1">
      <c r="A1158" s="82">
        <v>2301</v>
      </c>
      <c r="B1158" s="83">
        <v>80</v>
      </c>
      <c r="C1158" s="83"/>
      <c r="D1158" s="83"/>
      <c r="E1158" s="83"/>
      <c r="F1158" s="83"/>
      <c r="G1158" s="83"/>
      <c r="H1158" s="83"/>
      <c r="I1158" s="83"/>
      <c r="J1158" s="83"/>
      <c r="K1158" s="127"/>
      <c r="L1158" s="130"/>
      <c r="M1158" s="85"/>
      <c r="N1158" s="86"/>
      <c r="O1158" s="87"/>
      <c r="P1158" s="88"/>
      <c r="Q1158" s="89">
        <v>80</v>
      </c>
      <c r="R1158" s="90"/>
      <c r="S1158" s="88"/>
      <c r="T1158" s="210"/>
      <c r="AN1158" s="3"/>
      <c r="AO1158" s="3"/>
    </row>
    <row r="1159" spans="1:41" ht="18" customHeight="1">
      <c r="A1159" s="82">
        <v>2302</v>
      </c>
      <c r="B1159" s="83"/>
      <c r="C1159" s="83">
        <v>74</v>
      </c>
      <c r="D1159" s="83"/>
      <c r="E1159" s="83"/>
      <c r="F1159" s="83"/>
      <c r="G1159" s="83"/>
      <c r="H1159" s="83"/>
      <c r="I1159" s="83"/>
      <c r="J1159" s="83"/>
      <c r="K1159" s="127"/>
      <c r="L1159" s="130"/>
      <c r="M1159" s="91"/>
      <c r="N1159" s="92"/>
      <c r="O1159" s="93"/>
      <c r="P1159" s="94">
        <f>IF(C1159=0,"",C1159/B1158)</f>
        <v>0.92500000000000004</v>
      </c>
      <c r="Q1159" s="95">
        <v>76</v>
      </c>
      <c r="R1159" s="96">
        <f t="shared" ref="R1159:R1167" si="144">IF(Q1159=0,"",Q1159/Q1158)</f>
        <v>0.95</v>
      </c>
      <c r="S1159" s="96">
        <f t="shared" ref="S1159:S1167" si="145">IF(Q1159=0,"",100%-R1159)</f>
        <v>5.0000000000000044E-2</v>
      </c>
      <c r="T1159" s="210"/>
      <c r="AN1159" s="3"/>
      <c r="AO1159" s="3"/>
    </row>
    <row r="1160" spans="1:41" ht="18" customHeight="1">
      <c r="A1160" s="82">
        <v>2401</v>
      </c>
      <c r="B1160" s="83"/>
      <c r="C1160" s="83"/>
      <c r="D1160" s="83">
        <v>68</v>
      </c>
      <c r="E1160" s="83"/>
      <c r="F1160" s="83"/>
      <c r="G1160" s="83"/>
      <c r="H1160" s="83"/>
      <c r="I1160" s="83"/>
      <c r="J1160" s="83"/>
      <c r="K1160" s="127"/>
      <c r="L1160" s="130"/>
      <c r="M1160" s="91"/>
      <c r="N1160" s="92"/>
      <c r="O1160" s="93"/>
      <c r="P1160" s="94">
        <f>IF(D1160=0,"",D1160/C1159)</f>
        <v>0.91891891891891897</v>
      </c>
      <c r="Q1160" s="95">
        <v>70</v>
      </c>
      <c r="R1160" s="96">
        <f t="shared" si="144"/>
        <v>0.92105263157894735</v>
      </c>
      <c r="S1160" s="96">
        <f t="shared" si="145"/>
        <v>7.8947368421052655E-2</v>
      </c>
      <c r="T1160" s="97">
        <f>Q1160/Q1158</f>
        <v>0.875</v>
      </c>
      <c r="AN1160" s="3"/>
      <c r="AO1160" s="3"/>
    </row>
    <row r="1161" spans="1:41" ht="18" customHeight="1">
      <c r="A1161" s="82">
        <v>2402</v>
      </c>
      <c r="B1161" s="83"/>
      <c r="C1161" s="83"/>
      <c r="D1161" s="83"/>
      <c r="E1161" s="83">
        <v>65</v>
      </c>
      <c r="F1161" s="83"/>
      <c r="G1161" s="83"/>
      <c r="H1161" s="83"/>
      <c r="I1161" s="83"/>
      <c r="J1161" s="83"/>
      <c r="K1161" s="127"/>
      <c r="L1161" s="130"/>
      <c r="M1161" s="91"/>
      <c r="N1161" s="92"/>
      <c r="O1161" s="93"/>
      <c r="P1161" s="94">
        <f>IF(E1161=0,"",E1161/D1160)</f>
        <v>0.95588235294117652</v>
      </c>
      <c r="Q1161" s="95">
        <v>70</v>
      </c>
      <c r="R1161" s="96">
        <f t="shared" si="144"/>
        <v>1</v>
      </c>
      <c r="S1161" s="96">
        <f t="shared" si="145"/>
        <v>0</v>
      </c>
      <c r="T1161" s="210"/>
      <c r="AN1161" s="3"/>
      <c r="AO1161" s="3"/>
    </row>
    <row r="1162" spans="1:41" ht="18" customHeight="1">
      <c r="A1162" s="82">
        <v>2501</v>
      </c>
      <c r="B1162" s="83"/>
      <c r="C1162" s="83"/>
      <c r="D1162" s="83"/>
      <c r="E1162" s="83"/>
      <c r="F1162" s="83"/>
      <c r="G1162" s="83"/>
      <c r="H1162" s="83"/>
      <c r="I1162" s="83"/>
      <c r="J1162" s="83"/>
      <c r="K1162" s="127"/>
      <c r="L1162" s="130"/>
      <c r="M1162" s="91"/>
      <c r="N1162" s="92"/>
      <c r="O1162" s="93"/>
      <c r="P1162" s="94" t="str">
        <f>IF(F1162=0,"",F1162/E1161)</f>
        <v/>
      </c>
      <c r="Q1162" s="95"/>
      <c r="R1162" s="96" t="str">
        <f t="shared" si="144"/>
        <v/>
      </c>
      <c r="S1162" s="96" t="str">
        <f t="shared" si="145"/>
        <v/>
      </c>
      <c r="T1162" s="210"/>
      <c r="AN1162" s="3"/>
      <c r="AO1162" s="3"/>
    </row>
    <row r="1163" spans="1:41" ht="18" customHeight="1">
      <c r="A1163" s="82">
        <v>2502</v>
      </c>
      <c r="B1163" s="83"/>
      <c r="C1163" s="83"/>
      <c r="D1163" s="83"/>
      <c r="E1163" s="83"/>
      <c r="F1163" s="83"/>
      <c r="G1163" s="83"/>
      <c r="H1163" s="83"/>
      <c r="I1163" s="83"/>
      <c r="J1163" s="83"/>
      <c r="K1163" s="127"/>
      <c r="L1163" s="130"/>
      <c r="M1163" s="91"/>
      <c r="N1163" s="92"/>
      <c r="O1163" s="93"/>
      <c r="P1163" s="94" t="str">
        <f>IF(G1163=0,"",G1163/F1162)</f>
        <v/>
      </c>
      <c r="Q1163" s="95"/>
      <c r="R1163" s="96" t="str">
        <f t="shared" si="144"/>
        <v/>
      </c>
      <c r="S1163" s="96" t="str">
        <f t="shared" si="145"/>
        <v/>
      </c>
      <c r="T1163" s="210"/>
      <c r="AN1163" s="3"/>
      <c r="AO1163" s="3"/>
    </row>
    <row r="1164" spans="1:41" ht="18" customHeight="1">
      <c r="A1164" s="82">
        <v>2601</v>
      </c>
      <c r="B1164" s="83"/>
      <c r="C1164" s="83"/>
      <c r="D1164" s="83"/>
      <c r="E1164" s="83"/>
      <c r="F1164" s="83"/>
      <c r="G1164" s="83"/>
      <c r="H1164" s="83"/>
      <c r="I1164" s="83"/>
      <c r="J1164" s="83"/>
      <c r="K1164" s="127"/>
      <c r="L1164" s="130"/>
      <c r="M1164" s="91"/>
      <c r="N1164" s="92"/>
      <c r="O1164" s="93"/>
      <c r="P1164" s="94" t="str">
        <f>IF(H1164=0,"",H1164/G1163)</f>
        <v/>
      </c>
      <c r="Q1164" s="95"/>
      <c r="R1164" s="96" t="str">
        <f t="shared" si="144"/>
        <v/>
      </c>
      <c r="S1164" s="96" t="str">
        <f t="shared" si="145"/>
        <v/>
      </c>
      <c r="T1164" s="210"/>
      <c r="AN1164" s="3"/>
      <c r="AO1164" s="3"/>
    </row>
    <row r="1165" spans="1:41" ht="18" customHeight="1">
      <c r="A1165" s="82">
        <v>2602</v>
      </c>
      <c r="B1165" s="83"/>
      <c r="C1165" s="83"/>
      <c r="D1165" s="83"/>
      <c r="E1165" s="83"/>
      <c r="F1165" s="83"/>
      <c r="G1165" s="83"/>
      <c r="H1165" s="83"/>
      <c r="I1165" s="83"/>
      <c r="J1165" s="83"/>
      <c r="K1165" s="127"/>
      <c r="L1165" s="130"/>
      <c r="M1165" s="91"/>
      <c r="N1165" s="92"/>
      <c r="O1165" s="93"/>
      <c r="P1165" s="94" t="str">
        <f>IF(I1165=0,"",I1165/H1164)</f>
        <v/>
      </c>
      <c r="Q1165" s="95"/>
      <c r="R1165" s="96" t="str">
        <f t="shared" si="144"/>
        <v/>
      </c>
      <c r="S1165" s="96" t="str">
        <f t="shared" si="145"/>
        <v/>
      </c>
      <c r="T1165" s="210"/>
      <c r="AN1165" s="3"/>
      <c r="AO1165" s="3"/>
    </row>
    <row r="1166" spans="1:41" ht="18" customHeight="1">
      <c r="A1166" s="82">
        <v>2701</v>
      </c>
      <c r="B1166" s="83"/>
      <c r="C1166" s="83"/>
      <c r="D1166" s="83"/>
      <c r="E1166" s="83"/>
      <c r="F1166" s="83"/>
      <c r="G1166" s="83"/>
      <c r="H1166" s="83"/>
      <c r="I1166" s="83"/>
      <c r="J1166" s="83"/>
      <c r="K1166" s="127"/>
      <c r="L1166" s="130"/>
      <c r="M1166" s="91"/>
      <c r="N1166" s="92"/>
      <c r="O1166" s="93"/>
      <c r="P1166" s="94" t="str">
        <f>IF(J1166=0,"",J1166/I1165)</f>
        <v/>
      </c>
      <c r="Q1166" s="95"/>
      <c r="R1166" s="96" t="str">
        <f t="shared" si="144"/>
        <v/>
      </c>
      <c r="S1166" s="96" t="str">
        <f t="shared" si="145"/>
        <v/>
      </c>
      <c r="T1166" s="210"/>
      <c r="AN1166" s="3"/>
      <c r="AO1166" s="3"/>
    </row>
    <row r="1167" spans="1:41" ht="18" customHeight="1">
      <c r="A1167" s="82">
        <v>2702</v>
      </c>
      <c r="B1167" s="83"/>
      <c r="C1167" s="83"/>
      <c r="D1167" s="83"/>
      <c r="E1167" s="83"/>
      <c r="F1167" s="83"/>
      <c r="G1167" s="83"/>
      <c r="H1167" s="83"/>
      <c r="I1167" s="83"/>
      <c r="J1167" s="83"/>
      <c r="K1167" s="127"/>
      <c r="L1167" s="130"/>
      <c r="M1167" s="91"/>
      <c r="N1167" s="92"/>
      <c r="O1167" s="93"/>
      <c r="P1167" s="94" t="str">
        <f>IF(K1167=0,"",K1167/J1166)</f>
        <v/>
      </c>
      <c r="Q1167" s="95"/>
      <c r="R1167" s="96" t="str">
        <f t="shared" si="144"/>
        <v/>
      </c>
      <c r="S1167" s="96" t="str">
        <f t="shared" si="145"/>
        <v/>
      </c>
      <c r="T1167" s="210"/>
      <c r="AN1167" s="3"/>
      <c r="AO1167" s="3"/>
    </row>
    <row r="1168" spans="1:41" ht="18" customHeight="1">
      <c r="A1168" s="82">
        <v>2801</v>
      </c>
      <c r="B1168" s="83"/>
      <c r="C1168" s="83"/>
      <c r="D1168" s="83"/>
      <c r="E1168" s="83"/>
      <c r="F1168" s="83"/>
      <c r="G1168" s="83"/>
      <c r="H1168" s="83"/>
      <c r="I1168" s="83"/>
      <c r="J1168" s="83"/>
      <c r="K1168" s="127"/>
      <c r="L1168" s="130"/>
      <c r="M1168" s="91"/>
      <c r="N1168" s="92"/>
      <c r="O1168" s="99"/>
      <c r="P1168" s="100"/>
      <c r="Q1168" s="101"/>
      <c r="R1168" s="102"/>
      <c r="S1168" s="100"/>
      <c r="T1168" s="210"/>
      <c r="AN1168" s="3"/>
      <c r="AO1168" s="3"/>
    </row>
    <row r="1169" spans="1:41" ht="18" customHeight="1">
      <c r="A1169" s="82">
        <v>2802</v>
      </c>
      <c r="B1169" s="83"/>
      <c r="C1169" s="83"/>
      <c r="D1169" s="83"/>
      <c r="E1169" s="83"/>
      <c r="F1169" s="83"/>
      <c r="G1169" s="83"/>
      <c r="H1169" s="83"/>
      <c r="I1169" s="83"/>
      <c r="J1169" s="83"/>
      <c r="K1169" s="127"/>
      <c r="L1169" s="130"/>
      <c r="M1169" s="91"/>
      <c r="N1169" s="92"/>
      <c r="O1169" s="99"/>
      <c r="P1169" s="103"/>
      <c r="Q1169" s="101"/>
      <c r="R1169" s="104"/>
      <c r="S1169" s="103"/>
      <c r="T1169" s="210"/>
      <c r="AN1169" s="3"/>
      <c r="AO1169" s="3"/>
    </row>
    <row r="1170" spans="1:41" ht="18" customHeight="1">
      <c r="A1170" s="82">
        <v>2901</v>
      </c>
      <c r="B1170" s="83"/>
      <c r="C1170" s="83"/>
      <c r="D1170" s="83"/>
      <c r="E1170" s="83"/>
      <c r="F1170" s="83"/>
      <c r="G1170" s="83"/>
      <c r="H1170" s="83"/>
      <c r="I1170" s="83"/>
      <c r="J1170" s="83"/>
      <c r="K1170" s="127"/>
      <c r="L1170" s="130"/>
      <c r="M1170" s="91"/>
      <c r="N1170" s="92"/>
      <c r="O1170" s="99"/>
      <c r="P1170" s="105"/>
      <c r="Q1170" s="124"/>
      <c r="R1170" s="106"/>
      <c r="S1170" s="107"/>
      <c r="T1170" s="210"/>
      <c r="AN1170" s="3"/>
      <c r="AO1170" s="3"/>
    </row>
    <row r="1171" spans="1:41" ht="18" customHeight="1">
      <c r="A1171" s="82">
        <v>2902</v>
      </c>
      <c r="B1171" s="83"/>
      <c r="C1171" s="83"/>
      <c r="D1171" s="83"/>
      <c r="E1171" s="83"/>
      <c r="F1171" s="83"/>
      <c r="G1171" s="83"/>
      <c r="H1171" s="83"/>
      <c r="I1171" s="83"/>
      <c r="J1171" s="83"/>
      <c r="K1171" s="127"/>
      <c r="L1171" s="130"/>
      <c r="M1171" s="91"/>
      <c r="N1171" s="92"/>
      <c r="O1171" s="99"/>
      <c r="P1171" s="108" t="s">
        <v>80</v>
      </c>
      <c r="Q1171" s="109"/>
      <c r="R1171" s="110">
        <f>L1174</f>
        <v>0</v>
      </c>
      <c r="S1171" s="111" t="s">
        <v>10</v>
      </c>
      <c r="T1171" s="210"/>
      <c r="AN1171" s="3"/>
      <c r="AO1171" s="3"/>
    </row>
    <row r="1172" spans="1:41" ht="18" customHeight="1">
      <c r="A1172" s="82">
        <v>3001</v>
      </c>
      <c r="B1172" s="83"/>
      <c r="C1172" s="83"/>
      <c r="D1172" s="83"/>
      <c r="E1172" s="83"/>
      <c r="F1172" s="83"/>
      <c r="G1172" s="83"/>
      <c r="H1172" s="83"/>
      <c r="I1172" s="83"/>
      <c r="J1172" s="83"/>
      <c r="K1172" s="127"/>
      <c r="L1172" s="130"/>
      <c r="M1172" s="91"/>
      <c r="N1172" s="92"/>
      <c r="O1172" s="99"/>
      <c r="P1172" s="112" t="s">
        <v>81</v>
      </c>
      <c r="Q1172" s="113" t="str">
        <f>IF(Q1171/B1158=0,"",Q1171/B1158)</f>
        <v/>
      </c>
      <c r="R1172" s="114" t="e">
        <f>IF(Q1171/R1171=0,"",Q1171/R1171)</f>
        <v>#DIV/0!</v>
      </c>
      <c r="S1172" s="115" t="s">
        <v>82</v>
      </c>
      <c r="T1172" s="210"/>
      <c r="AN1172" s="3"/>
      <c r="AO1172" s="3"/>
    </row>
    <row r="1173" spans="1:41" ht="18" customHeight="1">
      <c r="A1173" s="210"/>
      <c r="B1173" s="83"/>
      <c r="C1173" s="83"/>
      <c r="D1173" s="83"/>
      <c r="E1173" s="83"/>
      <c r="F1173" s="83"/>
      <c r="G1173" s="83"/>
      <c r="H1173" s="83"/>
      <c r="I1173" s="83"/>
      <c r="J1173" s="83"/>
      <c r="K1173" s="127"/>
      <c r="L1173" s="130"/>
      <c r="M1173" s="116"/>
      <c r="N1173" s="117"/>
      <c r="O1173" s="118"/>
      <c r="P1173" s="119"/>
      <c r="Q1173" s="120"/>
      <c r="R1173" s="120"/>
      <c r="S1173" s="121"/>
      <c r="T1173" s="210"/>
      <c r="AN1173" s="3"/>
      <c r="AO1173" s="3"/>
    </row>
    <row r="1174" spans="1:41" ht="18" customHeight="1">
      <c r="A1174" s="34"/>
      <c r="B1174" s="26"/>
      <c r="C1174" s="26"/>
      <c r="D1174" s="26"/>
      <c r="E1174" s="26"/>
      <c r="F1174" s="231" t="s">
        <v>108</v>
      </c>
      <c r="G1174" s="232"/>
      <c r="H1174" s="232"/>
      <c r="I1174" s="232"/>
      <c r="J1174" s="232"/>
      <c r="K1174" s="233"/>
      <c r="L1174" s="122">
        <f>SUM(L1167:L1170)</f>
        <v>0</v>
      </c>
      <c r="M1174" s="123" t="str">
        <f>IF(L1167=0,"",L1167/B1158)</f>
        <v/>
      </c>
      <c r="N1174" s="123" t="str">
        <f>IF(L1174=0,"",L1174/B1158)</f>
        <v/>
      </c>
      <c r="O1174" s="123" t="str">
        <f>IF(L1167=0,"",N1174-M1174)</f>
        <v/>
      </c>
      <c r="P1174" s="5"/>
      <c r="Q1174" s="26"/>
      <c r="R1174" s="25"/>
      <c r="S1174" s="5"/>
      <c r="T1174" s="210"/>
      <c r="AN1174" s="3"/>
      <c r="AO1174" s="3"/>
    </row>
    <row r="1175" spans="1:41" ht="18" customHeight="1">
      <c r="A1175" s="34"/>
      <c r="B1175" s="26"/>
      <c r="C1175" s="26"/>
      <c r="D1175" s="26"/>
      <c r="E1175" s="26"/>
      <c r="F1175" s="132"/>
      <c r="G1175" s="132"/>
      <c r="H1175" s="132"/>
      <c r="I1175" s="132"/>
      <c r="J1175" s="132"/>
      <c r="K1175" s="132"/>
      <c r="L1175" s="133"/>
      <c r="M1175" s="134"/>
      <c r="N1175" s="134"/>
      <c r="O1175" s="134"/>
      <c r="P1175" s="5"/>
      <c r="Q1175" s="26"/>
      <c r="R1175" s="25"/>
      <c r="S1175" s="5"/>
      <c r="AN1175" s="3"/>
      <c r="AO1175" s="3"/>
    </row>
    <row r="1176" spans="1:41" ht="18" customHeight="1">
      <c r="A1176" s="34"/>
      <c r="B1176" s="26"/>
      <c r="C1176" s="26"/>
      <c r="D1176" s="26"/>
      <c r="E1176" s="26"/>
      <c r="F1176" s="132"/>
      <c r="G1176" s="132"/>
      <c r="H1176" s="132"/>
      <c r="I1176" s="132"/>
      <c r="J1176" s="132"/>
      <c r="K1176" s="132"/>
      <c r="L1176" s="133"/>
      <c r="M1176" s="134"/>
      <c r="N1176" s="134"/>
      <c r="O1176" s="134"/>
      <c r="P1176" s="5"/>
      <c r="Q1176" s="26"/>
      <c r="R1176" s="25"/>
      <c r="S1176" s="5"/>
      <c r="AN1176" s="3"/>
      <c r="AO1176" s="3"/>
    </row>
    <row r="1177" spans="1:41" ht="18" customHeight="1">
      <c r="A1177" s="216"/>
      <c r="B1177" s="78" t="s">
        <v>96</v>
      </c>
      <c r="C1177" s="78"/>
      <c r="D1177" s="78"/>
      <c r="E1177" s="78"/>
      <c r="F1177" s="78"/>
      <c r="G1177" s="78"/>
      <c r="H1177" s="78"/>
      <c r="I1177" s="78"/>
      <c r="J1177" s="216"/>
      <c r="K1177" s="217"/>
      <c r="L1177" s="217" t="s">
        <v>142</v>
      </c>
      <c r="M1177" s="5"/>
      <c r="N1177" s="5"/>
      <c r="O1177" s="26"/>
      <c r="P1177" s="5"/>
      <c r="Q1177" s="26"/>
      <c r="R1177" s="26"/>
      <c r="S1177" s="26"/>
      <c r="T1177" s="216"/>
      <c r="AN1177" s="3"/>
      <c r="AO1177" s="3"/>
    </row>
    <row r="1178" spans="1:41" ht="18" customHeight="1">
      <c r="A1178" s="234" t="s">
        <v>9</v>
      </c>
      <c r="B1178" s="235" t="s">
        <v>97</v>
      </c>
      <c r="C1178" s="232"/>
      <c r="D1178" s="232"/>
      <c r="E1178" s="232"/>
      <c r="F1178" s="232"/>
      <c r="G1178" s="232"/>
      <c r="H1178" s="232"/>
      <c r="I1178" s="232"/>
      <c r="J1178" s="232"/>
      <c r="K1178" s="233"/>
      <c r="L1178" s="236" t="s">
        <v>10</v>
      </c>
      <c r="M1178" s="229" t="s">
        <v>2</v>
      </c>
      <c r="N1178" s="229" t="s">
        <v>3</v>
      </c>
      <c r="O1178" s="237" t="s">
        <v>4</v>
      </c>
      <c r="P1178" s="229" t="s">
        <v>5</v>
      </c>
      <c r="Q1178" s="238" t="s">
        <v>6</v>
      </c>
      <c r="R1178" s="238" t="s">
        <v>7</v>
      </c>
      <c r="S1178" s="229" t="s">
        <v>8</v>
      </c>
      <c r="T1178" s="216"/>
      <c r="AN1178" s="3"/>
      <c r="AO1178" s="3"/>
    </row>
    <row r="1179" spans="1:41" ht="18" customHeight="1">
      <c r="A1179" s="230"/>
      <c r="B1179" s="82" t="s">
        <v>98</v>
      </c>
      <c r="C1179" s="82" t="s">
        <v>99</v>
      </c>
      <c r="D1179" s="82" t="s">
        <v>100</v>
      </c>
      <c r="E1179" s="82" t="s">
        <v>101</v>
      </c>
      <c r="F1179" s="82" t="s">
        <v>102</v>
      </c>
      <c r="G1179" s="82" t="s">
        <v>103</v>
      </c>
      <c r="H1179" s="82" t="s">
        <v>104</v>
      </c>
      <c r="I1179" s="82" t="s">
        <v>105</v>
      </c>
      <c r="J1179" s="82" t="s">
        <v>106</v>
      </c>
      <c r="K1179" s="126" t="s">
        <v>109</v>
      </c>
      <c r="L1179" s="230"/>
      <c r="M1179" s="230"/>
      <c r="N1179" s="230"/>
      <c r="O1179" s="230"/>
      <c r="P1179" s="230"/>
      <c r="Q1179" s="230"/>
      <c r="R1179" s="230"/>
      <c r="S1179" s="230"/>
      <c r="T1179" s="216"/>
      <c r="AN1179" s="3"/>
      <c r="AO1179" s="3"/>
    </row>
    <row r="1180" spans="1:41" ht="18" customHeight="1">
      <c r="A1180" s="82">
        <v>2302</v>
      </c>
      <c r="B1180" s="83">
        <v>76</v>
      </c>
      <c r="C1180" s="83"/>
      <c r="D1180" s="83"/>
      <c r="E1180" s="83"/>
      <c r="F1180" s="83"/>
      <c r="G1180" s="83"/>
      <c r="H1180" s="83"/>
      <c r="I1180" s="83"/>
      <c r="J1180" s="83"/>
      <c r="K1180" s="127"/>
      <c r="L1180" s="130"/>
      <c r="M1180" s="85"/>
      <c r="N1180" s="86"/>
      <c r="O1180" s="87"/>
      <c r="P1180" s="88"/>
      <c r="Q1180" s="89">
        <f>B1180</f>
        <v>76</v>
      </c>
      <c r="R1180" s="90"/>
      <c r="S1180" s="88"/>
      <c r="T1180" s="216"/>
      <c r="AN1180" s="3"/>
      <c r="AO1180" s="3"/>
    </row>
    <row r="1181" spans="1:41" ht="18" customHeight="1">
      <c r="A1181" s="82">
        <v>2401</v>
      </c>
      <c r="B1181" s="83"/>
      <c r="C1181" s="83">
        <v>73</v>
      </c>
      <c r="D1181" s="83"/>
      <c r="E1181" s="83"/>
      <c r="F1181" s="83"/>
      <c r="G1181" s="83"/>
      <c r="H1181" s="83"/>
      <c r="I1181" s="83"/>
      <c r="J1181" s="83"/>
      <c r="K1181" s="127"/>
      <c r="L1181" s="130"/>
      <c r="M1181" s="91"/>
      <c r="N1181" s="92"/>
      <c r="O1181" s="93"/>
      <c r="P1181" s="94">
        <f>IF(C1181=0,"",C1181/B1180)</f>
        <v>0.96052631578947367</v>
      </c>
      <c r="Q1181" s="95">
        <v>74</v>
      </c>
      <c r="R1181" s="96">
        <f t="shared" ref="R1181:R1189" si="146">IF(Q1181=0,"",Q1181/Q1180)</f>
        <v>0.97368421052631582</v>
      </c>
      <c r="S1181" s="96">
        <f t="shared" ref="S1181:S1189" si="147">IF(Q1181=0,"",100%-R1181)</f>
        <v>2.6315789473684181E-2</v>
      </c>
      <c r="T1181" s="216"/>
      <c r="AN1181" s="3"/>
      <c r="AO1181" s="3"/>
    </row>
    <row r="1182" spans="1:41" ht="18" customHeight="1">
      <c r="A1182" s="82">
        <v>2402</v>
      </c>
      <c r="B1182" s="83"/>
      <c r="C1182" s="83"/>
      <c r="D1182" s="83">
        <v>72</v>
      </c>
      <c r="E1182" s="83"/>
      <c r="F1182" s="83"/>
      <c r="G1182" s="83"/>
      <c r="H1182" s="83"/>
      <c r="I1182" s="83"/>
      <c r="J1182" s="83"/>
      <c r="K1182" s="127"/>
      <c r="L1182" s="130"/>
      <c r="M1182" s="91"/>
      <c r="N1182" s="92"/>
      <c r="O1182" s="93"/>
      <c r="P1182" s="94">
        <f>IF(D1182=0,"",D1182/C1181)</f>
        <v>0.98630136986301364</v>
      </c>
      <c r="Q1182" s="95">
        <v>74</v>
      </c>
      <c r="R1182" s="96">
        <f t="shared" si="146"/>
        <v>1</v>
      </c>
      <c r="S1182" s="96">
        <f t="shared" si="147"/>
        <v>0</v>
      </c>
      <c r="T1182" s="97">
        <f>Q1182/Q1180</f>
        <v>0.97368421052631582</v>
      </c>
      <c r="AN1182" s="3"/>
      <c r="AO1182" s="3"/>
    </row>
    <row r="1183" spans="1:41" ht="18" customHeight="1">
      <c r="A1183" s="82">
        <v>2501</v>
      </c>
      <c r="B1183" s="83"/>
      <c r="C1183" s="83"/>
      <c r="D1183" s="83"/>
      <c r="E1183" s="83"/>
      <c r="F1183" s="83"/>
      <c r="G1183" s="83"/>
      <c r="H1183" s="83"/>
      <c r="I1183" s="83"/>
      <c r="J1183" s="83"/>
      <c r="K1183" s="127"/>
      <c r="L1183" s="130"/>
      <c r="M1183" s="91"/>
      <c r="N1183" s="92"/>
      <c r="O1183" s="93"/>
      <c r="P1183" s="94" t="str">
        <f>IF(E1183=0,"",E1183/D1182)</f>
        <v/>
      </c>
      <c r="Q1183" s="95"/>
      <c r="R1183" s="96" t="str">
        <f t="shared" si="146"/>
        <v/>
      </c>
      <c r="S1183" s="96" t="str">
        <f t="shared" si="147"/>
        <v/>
      </c>
      <c r="T1183" s="216"/>
      <c r="AN1183" s="3"/>
      <c r="AO1183" s="3"/>
    </row>
    <row r="1184" spans="1:41" ht="18" customHeight="1">
      <c r="A1184" s="82">
        <v>2502</v>
      </c>
      <c r="B1184" s="83"/>
      <c r="C1184" s="83"/>
      <c r="D1184" s="83"/>
      <c r="E1184" s="83"/>
      <c r="F1184" s="83"/>
      <c r="G1184" s="83"/>
      <c r="H1184" s="83"/>
      <c r="I1184" s="83"/>
      <c r="J1184" s="83"/>
      <c r="K1184" s="127"/>
      <c r="L1184" s="130"/>
      <c r="M1184" s="91"/>
      <c r="N1184" s="92"/>
      <c r="O1184" s="93"/>
      <c r="P1184" s="94" t="str">
        <f>IF(F1184=0,"",F1184/E1183)</f>
        <v/>
      </c>
      <c r="Q1184" s="95"/>
      <c r="R1184" s="96" t="str">
        <f t="shared" si="146"/>
        <v/>
      </c>
      <c r="S1184" s="96" t="str">
        <f t="shared" si="147"/>
        <v/>
      </c>
      <c r="T1184" s="216"/>
      <c r="AN1184" s="3"/>
      <c r="AO1184" s="3"/>
    </row>
    <row r="1185" spans="1:41" ht="18" customHeight="1">
      <c r="A1185" s="82">
        <v>2601</v>
      </c>
      <c r="B1185" s="83"/>
      <c r="C1185" s="83"/>
      <c r="D1185" s="83"/>
      <c r="E1185" s="83"/>
      <c r="F1185" s="83"/>
      <c r="G1185" s="83"/>
      <c r="H1185" s="83"/>
      <c r="I1185" s="83"/>
      <c r="J1185" s="83"/>
      <c r="K1185" s="127"/>
      <c r="L1185" s="130"/>
      <c r="M1185" s="91"/>
      <c r="N1185" s="92"/>
      <c r="O1185" s="93"/>
      <c r="P1185" s="94" t="str">
        <f>IF(G1185=0,"",G1185/F1184)</f>
        <v/>
      </c>
      <c r="Q1185" s="95"/>
      <c r="R1185" s="96" t="str">
        <f t="shared" si="146"/>
        <v/>
      </c>
      <c r="S1185" s="96" t="str">
        <f t="shared" si="147"/>
        <v/>
      </c>
      <c r="T1185" s="216"/>
      <c r="AN1185" s="3"/>
      <c r="AO1185" s="3"/>
    </row>
    <row r="1186" spans="1:41" ht="18" customHeight="1">
      <c r="A1186" s="82">
        <v>2602</v>
      </c>
      <c r="B1186" s="83"/>
      <c r="C1186" s="83"/>
      <c r="D1186" s="83"/>
      <c r="E1186" s="83"/>
      <c r="F1186" s="83"/>
      <c r="G1186" s="83"/>
      <c r="H1186" s="83"/>
      <c r="I1186" s="83"/>
      <c r="J1186" s="83"/>
      <c r="K1186" s="127"/>
      <c r="L1186" s="130"/>
      <c r="M1186" s="91"/>
      <c r="N1186" s="92"/>
      <c r="O1186" s="93"/>
      <c r="P1186" s="94" t="str">
        <f>IF(H1186=0,"",H1186/G1185)</f>
        <v/>
      </c>
      <c r="Q1186" s="95"/>
      <c r="R1186" s="96" t="str">
        <f t="shared" si="146"/>
        <v/>
      </c>
      <c r="S1186" s="96" t="str">
        <f t="shared" si="147"/>
        <v/>
      </c>
      <c r="T1186" s="216"/>
      <c r="AN1186" s="3"/>
      <c r="AO1186" s="3"/>
    </row>
    <row r="1187" spans="1:41" ht="18" customHeight="1">
      <c r="A1187" s="82">
        <v>2701</v>
      </c>
      <c r="B1187" s="83"/>
      <c r="C1187" s="83"/>
      <c r="D1187" s="83"/>
      <c r="E1187" s="83"/>
      <c r="F1187" s="83"/>
      <c r="G1187" s="83"/>
      <c r="H1187" s="83"/>
      <c r="I1187" s="83"/>
      <c r="J1187" s="83"/>
      <c r="K1187" s="127"/>
      <c r="L1187" s="130"/>
      <c r="M1187" s="91"/>
      <c r="N1187" s="92"/>
      <c r="O1187" s="93"/>
      <c r="P1187" s="94" t="str">
        <f>IF(I1187=0,"",I1187/H1186)</f>
        <v/>
      </c>
      <c r="Q1187" s="95"/>
      <c r="R1187" s="96" t="str">
        <f t="shared" si="146"/>
        <v/>
      </c>
      <c r="S1187" s="96" t="str">
        <f t="shared" si="147"/>
        <v/>
      </c>
      <c r="T1187" s="216"/>
      <c r="AN1187" s="3"/>
      <c r="AO1187" s="3"/>
    </row>
    <row r="1188" spans="1:41" ht="18" customHeight="1">
      <c r="A1188" s="82">
        <v>2702</v>
      </c>
      <c r="B1188" s="83"/>
      <c r="C1188" s="83"/>
      <c r="D1188" s="83"/>
      <c r="E1188" s="83"/>
      <c r="F1188" s="83"/>
      <c r="G1188" s="83"/>
      <c r="H1188" s="83"/>
      <c r="I1188" s="83"/>
      <c r="J1188" s="83"/>
      <c r="K1188" s="127"/>
      <c r="L1188" s="130"/>
      <c r="M1188" s="91"/>
      <c r="N1188" s="92"/>
      <c r="O1188" s="93"/>
      <c r="P1188" s="94" t="str">
        <f>IF(J1188=0,"",J1188/I1187)</f>
        <v/>
      </c>
      <c r="Q1188" s="95"/>
      <c r="R1188" s="96" t="str">
        <f t="shared" si="146"/>
        <v/>
      </c>
      <c r="S1188" s="96" t="str">
        <f t="shared" si="147"/>
        <v/>
      </c>
      <c r="T1188" s="216"/>
      <c r="AN1188" s="3"/>
      <c r="AO1188" s="3"/>
    </row>
    <row r="1189" spans="1:41" ht="18" customHeight="1">
      <c r="A1189" s="82">
        <v>2801</v>
      </c>
      <c r="B1189" s="83"/>
      <c r="C1189" s="83"/>
      <c r="D1189" s="83"/>
      <c r="E1189" s="83"/>
      <c r="F1189" s="83"/>
      <c r="G1189" s="83"/>
      <c r="H1189" s="83"/>
      <c r="I1189" s="83"/>
      <c r="J1189" s="83"/>
      <c r="K1189" s="127"/>
      <c r="L1189" s="130"/>
      <c r="M1189" s="91"/>
      <c r="N1189" s="92"/>
      <c r="O1189" s="93"/>
      <c r="P1189" s="94" t="str">
        <f>IF(K1189=0,"",K1189/J1188)</f>
        <v/>
      </c>
      <c r="Q1189" s="95"/>
      <c r="R1189" s="96" t="str">
        <f t="shared" si="146"/>
        <v/>
      </c>
      <c r="S1189" s="96" t="str">
        <f t="shared" si="147"/>
        <v/>
      </c>
      <c r="T1189" s="216"/>
      <c r="AN1189" s="3"/>
      <c r="AO1189" s="3"/>
    </row>
    <row r="1190" spans="1:41" ht="18" customHeight="1">
      <c r="A1190" s="82">
        <v>2802</v>
      </c>
      <c r="B1190" s="83"/>
      <c r="C1190" s="83"/>
      <c r="D1190" s="83"/>
      <c r="E1190" s="83"/>
      <c r="F1190" s="83"/>
      <c r="G1190" s="83"/>
      <c r="H1190" s="83"/>
      <c r="I1190" s="83"/>
      <c r="J1190" s="83"/>
      <c r="K1190" s="127"/>
      <c r="L1190" s="130"/>
      <c r="M1190" s="91"/>
      <c r="N1190" s="92"/>
      <c r="O1190" s="99"/>
      <c r="P1190" s="100"/>
      <c r="Q1190" s="101"/>
      <c r="R1190" s="102"/>
      <c r="S1190" s="100"/>
      <c r="T1190" s="216"/>
      <c r="AN1190" s="3"/>
      <c r="AO1190" s="3"/>
    </row>
    <row r="1191" spans="1:41" ht="18" customHeight="1">
      <c r="A1191" s="82">
        <v>2901</v>
      </c>
      <c r="B1191" s="83"/>
      <c r="C1191" s="83"/>
      <c r="D1191" s="83"/>
      <c r="E1191" s="83"/>
      <c r="F1191" s="83"/>
      <c r="G1191" s="83"/>
      <c r="H1191" s="83"/>
      <c r="I1191" s="83"/>
      <c r="J1191" s="83"/>
      <c r="K1191" s="127"/>
      <c r="L1191" s="130"/>
      <c r="M1191" s="91"/>
      <c r="N1191" s="92"/>
      <c r="O1191" s="99"/>
      <c r="P1191" s="103"/>
      <c r="Q1191" s="101"/>
      <c r="R1191" s="104"/>
      <c r="S1191" s="103"/>
      <c r="T1191" s="216"/>
      <c r="AN1191" s="3"/>
      <c r="AO1191" s="3"/>
    </row>
    <row r="1192" spans="1:41" ht="18" customHeight="1">
      <c r="A1192" s="82">
        <v>2902</v>
      </c>
      <c r="B1192" s="83"/>
      <c r="C1192" s="83"/>
      <c r="D1192" s="83"/>
      <c r="E1192" s="83"/>
      <c r="F1192" s="83"/>
      <c r="G1192" s="83"/>
      <c r="H1192" s="83"/>
      <c r="I1192" s="83"/>
      <c r="J1192" s="83"/>
      <c r="K1192" s="127"/>
      <c r="L1192" s="130"/>
      <c r="M1192" s="91"/>
      <c r="N1192" s="92"/>
      <c r="O1192" s="99"/>
      <c r="P1192" s="105"/>
      <c r="Q1192" s="124"/>
      <c r="R1192" s="106"/>
      <c r="S1192" s="107"/>
      <c r="T1192" s="216"/>
      <c r="AN1192" s="3"/>
      <c r="AO1192" s="3"/>
    </row>
    <row r="1193" spans="1:41" ht="18" customHeight="1">
      <c r="A1193" s="82">
        <v>3001</v>
      </c>
      <c r="B1193" s="83"/>
      <c r="C1193" s="83"/>
      <c r="D1193" s="83"/>
      <c r="E1193" s="83"/>
      <c r="F1193" s="83"/>
      <c r="G1193" s="83"/>
      <c r="H1193" s="83"/>
      <c r="I1193" s="83"/>
      <c r="J1193" s="83"/>
      <c r="K1193" s="127"/>
      <c r="L1193" s="130"/>
      <c r="M1193" s="91"/>
      <c r="N1193" s="92"/>
      <c r="O1193" s="99"/>
      <c r="P1193" s="108" t="s">
        <v>80</v>
      </c>
      <c r="Q1193" s="109"/>
      <c r="R1193" s="110">
        <f>L1196</f>
        <v>0</v>
      </c>
      <c r="S1193" s="111" t="s">
        <v>10</v>
      </c>
      <c r="T1193" s="216"/>
      <c r="AN1193" s="3"/>
      <c r="AO1193" s="3"/>
    </row>
    <row r="1194" spans="1:41" ht="18" customHeight="1">
      <c r="A1194" s="82">
        <v>3002</v>
      </c>
      <c r="B1194" s="83"/>
      <c r="C1194" s="83"/>
      <c r="D1194" s="83"/>
      <c r="E1194" s="83"/>
      <c r="F1194" s="83"/>
      <c r="G1194" s="83"/>
      <c r="H1194" s="83"/>
      <c r="I1194" s="83"/>
      <c r="J1194" s="83"/>
      <c r="K1194" s="127"/>
      <c r="L1194" s="130"/>
      <c r="M1194" s="91"/>
      <c r="N1194" s="92"/>
      <c r="O1194" s="99"/>
      <c r="P1194" s="112" t="s">
        <v>81</v>
      </c>
      <c r="Q1194" s="113" t="str">
        <f>IF(Q1193/B1180=0,"",Q1193/B1180)</f>
        <v/>
      </c>
      <c r="R1194" s="114" t="e">
        <f>IF(Q1193/R1193=0,"",Q1193/R1193)</f>
        <v>#DIV/0!</v>
      </c>
      <c r="S1194" s="115" t="s">
        <v>82</v>
      </c>
      <c r="T1194" s="216"/>
      <c r="AN1194" s="3"/>
      <c r="AO1194" s="3"/>
    </row>
    <row r="1195" spans="1:41" ht="18" customHeight="1">
      <c r="A1195" s="216"/>
      <c r="B1195" s="83"/>
      <c r="C1195" s="83"/>
      <c r="D1195" s="83"/>
      <c r="E1195" s="83"/>
      <c r="F1195" s="83"/>
      <c r="G1195" s="83"/>
      <c r="H1195" s="83"/>
      <c r="I1195" s="83"/>
      <c r="J1195" s="83"/>
      <c r="K1195" s="127"/>
      <c r="L1195" s="130"/>
      <c r="M1195" s="116"/>
      <c r="N1195" s="117"/>
      <c r="O1195" s="118"/>
      <c r="P1195" s="119"/>
      <c r="Q1195" s="120"/>
      <c r="R1195" s="120"/>
      <c r="S1195" s="121"/>
      <c r="T1195" s="216"/>
      <c r="AN1195" s="3"/>
      <c r="AO1195" s="3"/>
    </row>
    <row r="1196" spans="1:41" ht="18" customHeight="1">
      <c r="A1196" s="34"/>
      <c r="B1196" s="26"/>
      <c r="C1196" s="26"/>
      <c r="D1196" s="26"/>
      <c r="E1196" s="26"/>
      <c r="F1196" s="231" t="s">
        <v>108</v>
      </c>
      <c r="G1196" s="232"/>
      <c r="H1196" s="232"/>
      <c r="I1196" s="232"/>
      <c r="J1196" s="232"/>
      <c r="K1196" s="233"/>
      <c r="L1196" s="122">
        <f>SUM(L1189:L1192)</f>
        <v>0</v>
      </c>
      <c r="M1196" s="123" t="str">
        <f>IF(L1189=0,"",L1189/B1180)</f>
        <v/>
      </c>
      <c r="N1196" s="123" t="str">
        <f>IF(L1196=0,"",L1196/B1180)</f>
        <v/>
      </c>
      <c r="O1196" s="123" t="str">
        <f>IF(L1189=0,"",N1196-M1196)</f>
        <v/>
      </c>
      <c r="P1196" s="5"/>
      <c r="Q1196" s="26"/>
      <c r="R1196" s="25"/>
      <c r="S1196" s="5"/>
      <c r="T1196" s="216"/>
      <c r="AN1196" s="3"/>
      <c r="AO1196" s="3"/>
    </row>
    <row r="1197" spans="1:41" ht="18" customHeight="1">
      <c r="A1197" s="34"/>
      <c r="B1197" s="26"/>
      <c r="C1197" s="26"/>
      <c r="D1197" s="26"/>
      <c r="E1197" s="26"/>
      <c r="F1197" s="132"/>
      <c r="G1197" s="132"/>
      <c r="H1197" s="132"/>
      <c r="I1197" s="132"/>
      <c r="J1197" s="132"/>
      <c r="K1197" s="132"/>
      <c r="L1197" s="133"/>
      <c r="M1197" s="134"/>
      <c r="N1197" s="134"/>
      <c r="O1197" s="134"/>
      <c r="P1197" s="5"/>
      <c r="Q1197" s="26"/>
      <c r="R1197" s="25"/>
      <c r="S1197" s="5"/>
      <c r="AN1197" s="3"/>
      <c r="AO1197" s="3"/>
    </row>
    <row r="1198" spans="1:41" ht="18" customHeight="1">
      <c r="A1198" s="34"/>
      <c r="B1198" s="26"/>
      <c r="C1198" s="26"/>
      <c r="D1198" s="26"/>
      <c r="E1198" s="26"/>
      <c r="F1198" s="132"/>
      <c r="G1198" s="132"/>
      <c r="H1198" s="132"/>
      <c r="I1198" s="132"/>
      <c r="J1198" s="132"/>
      <c r="K1198" s="132"/>
      <c r="L1198" s="133"/>
      <c r="M1198" s="134"/>
      <c r="N1198" s="134"/>
      <c r="O1198" s="134"/>
      <c r="P1198" s="5"/>
      <c r="Q1198" s="26"/>
      <c r="R1198" s="25"/>
      <c r="S1198" s="5"/>
      <c r="AN1198" s="3"/>
      <c r="AO1198" s="3"/>
    </row>
    <row r="1199" spans="1:41" ht="18" customHeight="1">
      <c r="A1199" s="218"/>
      <c r="B1199" s="78" t="s">
        <v>96</v>
      </c>
      <c r="C1199" s="78"/>
      <c r="D1199" s="78"/>
      <c r="E1199" s="78"/>
      <c r="F1199" s="78"/>
      <c r="G1199" s="78"/>
      <c r="H1199" s="78"/>
      <c r="I1199" s="78"/>
      <c r="J1199" s="218"/>
      <c r="K1199" s="219"/>
      <c r="L1199" s="219" t="s">
        <v>143</v>
      </c>
      <c r="M1199" s="5"/>
      <c r="N1199" s="5"/>
      <c r="O1199" s="26"/>
      <c r="P1199" s="5"/>
      <c r="Q1199" s="26"/>
      <c r="R1199" s="26"/>
      <c r="S1199" s="26"/>
      <c r="T1199" s="218"/>
      <c r="AN1199" s="3"/>
      <c r="AO1199" s="3"/>
    </row>
    <row r="1200" spans="1:41" ht="18" customHeight="1">
      <c r="A1200" s="234" t="s">
        <v>9</v>
      </c>
      <c r="B1200" s="235" t="s">
        <v>97</v>
      </c>
      <c r="C1200" s="232"/>
      <c r="D1200" s="232"/>
      <c r="E1200" s="232"/>
      <c r="F1200" s="232"/>
      <c r="G1200" s="232"/>
      <c r="H1200" s="232"/>
      <c r="I1200" s="232"/>
      <c r="J1200" s="232"/>
      <c r="K1200" s="233"/>
      <c r="L1200" s="236" t="s">
        <v>10</v>
      </c>
      <c r="M1200" s="229" t="s">
        <v>2</v>
      </c>
      <c r="N1200" s="229" t="s">
        <v>3</v>
      </c>
      <c r="O1200" s="237" t="s">
        <v>4</v>
      </c>
      <c r="P1200" s="229" t="s">
        <v>5</v>
      </c>
      <c r="Q1200" s="238" t="s">
        <v>6</v>
      </c>
      <c r="R1200" s="238" t="s">
        <v>7</v>
      </c>
      <c r="S1200" s="229" t="s">
        <v>8</v>
      </c>
      <c r="T1200" s="218"/>
      <c r="AN1200" s="3"/>
      <c r="AO1200" s="3"/>
    </row>
    <row r="1201" spans="1:41" ht="18" customHeight="1">
      <c r="A1201" s="230"/>
      <c r="B1201" s="82" t="s">
        <v>98</v>
      </c>
      <c r="C1201" s="82" t="s">
        <v>99</v>
      </c>
      <c r="D1201" s="82" t="s">
        <v>100</v>
      </c>
      <c r="E1201" s="82" t="s">
        <v>101</v>
      </c>
      <c r="F1201" s="82" t="s">
        <v>102</v>
      </c>
      <c r="G1201" s="82" t="s">
        <v>103</v>
      </c>
      <c r="H1201" s="82" t="s">
        <v>104</v>
      </c>
      <c r="I1201" s="82" t="s">
        <v>105</v>
      </c>
      <c r="J1201" s="82" t="s">
        <v>106</v>
      </c>
      <c r="K1201" s="126" t="s">
        <v>109</v>
      </c>
      <c r="L1201" s="230"/>
      <c r="M1201" s="230"/>
      <c r="N1201" s="230"/>
      <c r="O1201" s="230"/>
      <c r="P1201" s="230"/>
      <c r="Q1201" s="230"/>
      <c r="R1201" s="230"/>
      <c r="S1201" s="230"/>
      <c r="T1201" s="218"/>
      <c r="AN1201" s="3"/>
      <c r="AO1201" s="3"/>
    </row>
    <row r="1202" spans="1:41" ht="18" customHeight="1">
      <c r="A1202" s="82">
        <v>2401</v>
      </c>
      <c r="B1202" s="83">
        <v>76</v>
      </c>
      <c r="C1202" s="83"/>
      <c r="D1202" s="83"/>
      <c r="E1202" s="83"/>
      <c r="F1202" s="83"/>
      <c r="G1202" s="83"/>
      <c r="H1202" s="83"/>
      <c r="I1202" s="83"/>
      <c r="J1202" s="83"/>
      <c r="K1202" s="127"/>
      <c r="L1202" s="130"/>
      <c r="M1202" s="85"/>
      <c r="N1202" s="86"/>
      <c r="O1202" s="87"/>
      <c r="P1202" s="88"/>
      <c r="Q1202" s="89">
        <f>B1202</f>
        <v>76</v>
      </c>
      <c r="R1202" s="90"/>
      <c r="S1202" s="88"/>
      <c r="T1202" s="218"/>
      <c r="AN1202" s="3"/>
      <c r="AO1202" s="3"/>
    </row>
    <row r="1203" spans="1:41" ht="18" customHeight="1">
      <c r="A1203" s="82">
        <v>2402</v>
      </c>
      <c r="B1203" s="83"/>
      <c r="C1203" s="83">
        <v>71</v>
      </c>
      <c r="D1203" s="83"/>
      <c r="E1203" s="83"/>
      <c r="F1203" s="83"/>
      <c r="G1203" s="83"/>
      <c r="H1203" s="83"/>
      <c r="I1203" s="83"/>
      <c r="J1203" s="83"/>
      <c r="K1203" s="127"/>
      <c r="L1203" s="130"/>
      <c r="M1203" s="91"/>
      <c r="N1203" s="92"/>
      <c r="O1203" s="93"/>
      <c r="P1203" s="94">
        <f>IF(C1203=0,"",C1203/B1202)</f>
        <v>0.93421052631578949</v>
      </c>
      <c r="Q1203" s="95">
        <v>71</v>
      </c>
      <c r="R1203" s="96">
        <f t="shared" ref="R1203:R1211" si="148">IF(Q1203=0,"",Q1203/Q1202)</f>
        <v>0.93421052631578949</v>
      </c>
      <c r="S1203" s="96">
        <f t="shared" ref="S1203:S1211" si="149">IF(Q1203=0,"",100%-R1203)</f>
        <v>6.5789473684210509E-2</v>
      </c>
      <c r="T1203" s="218"/>
      <c r="AN1203" s="3"/>
      <c r="AO1203" s="3"/>
    </row>
    <row r="1204" spans="1:41" ht="18" customHeight="1">
      <c r="A1204" s="82">
        <v>2501</v>
      </c>
      <c r="B1204" s="83"/>
      <c r="C1204" s="83"/>
      <c r="D1204" s="83"/>
      <c r="E1204" s="83"/>
      <c r="F1204" s="83"/>
      <c r="G1204" s="83"/>
      <c r="H1204" s="83"/>
      <c r="I1204" s="83"/>
      <c r="J1204" s="83"/>
      <c r="K1204" s="127"/>
      <c r="L1204" s="130"/>
      <c r="M1204" s="91"/>
      <c r="N1204" s="92"/>
      <c r="O1204" s="93"/>
      <c r="P1204" s="94" t="str">
        <f>IF(D1204=0,"",D1204/C1203)</f>
        <v/>
      </c>
      <c r="Q1204" s="95"/>
      <c r="R1204" s="96" t="str">
        <f t="shared" si="148"/>
        <v/>
      </c>
      <c r="S1204" s="96" t="str">
        <f t="shared" si="149"/>
        <v/>
      </c>
      <c r="T1204" s="97">
        <f>Q1204/Q1202</f>
        <v>0</v>
      </c>
      <c r="AN1204" s="3"/>
      <c r="AO1204" s="3"/>
    </row>
    <row r="1205" spans="1:41" ht="18" customHeight="1">
      <c r="A1205" s="82">
        <v>2502</v>
      </c>
      <c r="B1205" s="83"/>
      <c r="C1205" s="83"/>
      <c r="D1205" s="83"/>
      <c r="E1205" s="83"/>
      <c r="F1205" s="83"/>
      <c r="G1205" s="83"/>
      <c r="H1205" s="83"/>
      <c r="I1205" s="83"/>
      <c r="J1205" s="83"/>
      <c r="K1205" s="127"/>
      <c r="L1205" s="130"/>
      <c r="M1205" s="91"/>
      <c r="N1205" s="92"/>
      <c r="O1205" s="93"/>
      <c r="P1205" s="94" t="str">
        <f>IF(E1205=0,"",E1205/D1204)</f>
        <v/>
      </c>
      <c r="Q1205" s="95"/>
      <c r="R1205" s="96" t="str">
        <f t="shared" si="148"/>
        <v/>
      </c>
      <c r="S1205" s="96" t="str">
        <f t="shared" si="149"/>
        <v/>
      </c>
      <c r="T1205" s="218"/>
      <c r="AN1205" s="3"/>
      <c r="AO1205" s="3"/>
    </row>
    <row r="1206" spans="1:41" ht="18" customHeight="1">
      <c r="A1206" s="82">
        <v>2601</v>
      </c>
      <c r="B1206" s="83"/>
      <c r="C1206" s="83"/>
      <c r="D1206" s="83"/>
      <c r="E1206" s="83"/>
      <c r="F1206" s="83"/>
      <c r="G1206" s="83"/>
      <c r="H1206" s="83"/>
      <c r="I1206" s="83"/>
      <c r="J1206" s="83"/>
      <c r="K1206" s="127"/>
      <c r="L1206" s="130"/>
      <c r="M1206" s="91"/>
      <c r="N1206" s="92"/>
      <c r="O1206" s="93"/>
      <c r="P1206" s="94" t="str">
        <f>IF(F1206=0,"",F1206/E1205)</f>
        <v/>
      </c>
      <c r="Q1206" s="95"/>
      <c r="R1206" s="96" t="str">
        <f t="shared" si="148"/>
        <v/>
      </c>
      <c r="S1206" s="96" t="str">
        <f t="shared" si="149"/>
        <v/>
      </c>
      <c r="T1206" s="218"/>
      <c r="AN1206" s="3"/>
      <c r="AO1206" s="3"/>
    </row>
    <row r="1207" spans="1:41" ht="18" customHeight="1">
      <c r="A1207" s="82">
        <v>2602</v>
      </c>
      <c r="B1207" s="83"/>
      <c r="C1207" s="83"/>
      <c r="D1207" s="83"/>
      <c r="E1207" s="83"/>
      <c r="F1207" s="83"/>
      <c r="G1207" s="83"/>
      <c r="H1207" s="83"/>
      <c r="I1207" s="83"/>
      <c r="J1207" s="83"/>
      <c r="K1207" s="127"/>
      <c r="L1207" s="130"/>
      <c r="M1207" s="91"/>
      <c r="N1207" s="92"/>
      <c r="O1207" s="93"/>
      <c r="P1207" s="94" t="str">
        <f>IF(G1207=0,"",G1207/F1206)</f>
        <v/>
      </c>
      <c r="Q1207" s="95"/>
      <c r="R1207" s="96" t="str">
        <f t="shared" si="148"/>
        <v/>
      </c>
      <c r="S1207" s="96" t="str">
        <f t="shared" si="149"/>
        <v/>
      </c>
      <c r="T1207" s="218"/>
      <c r="AN1207" s="3"/>
      <c r="AO1207" s="3"/>
    </row>
    <row r="1208" spans="1:41" ht="18" customHeight="1">
      <c r="A1208" s="82">
        <v>2701</v>
      </c>
      <c r="B1208" s="83"/>
      <c r="C1208" s="83"/>
      <c r="D1208" s="83"/>
      <c r="E1208" s="83"/>
      <c r="F1208" s="83"/>
      <c r="G1208" s="83"/>
      <c r="H1208" s="83"/>
      <c r="I1208" s="83"/>
      <c r="J1208" s="83"/>
      <c r="K1208" s="127"/>
      <c r="L1208" s="130"/>
      <c r="M1208" s="91"/>
      <c r="N1208" s="92"/>
      <c r="O1208" s="93"/>
      <c r="P1208" s="94" t="str">
        <f>IF(H1208=0,"",H1208/G1207)</f>
        <v/>
      </c>
      <c r="Q1208" s="95"/>
      <c r="R1208" s="96" t="str">
        <f t="shared" si="148"/>
        <v/>
      </c>
      <c r="S1208" s="96" t="str">
        <f t="shared" si="149"/>
        <v/>
      </c>
      <c r="T1208" s="218"/>
      <c r="AN1208" s="3"/>
      <c r="AO1208" s="3"/>
    </row>
    <row r="1209" spans="1:41" ht="18" customHeight="1">
      <c r="A1209" s="82">
        <v>2702</v>
      </c>
      <c r="B1209" s="83"/>
      <c r="C1209" s="83"/>
      <c r="D1209" s="83"/>
      <c r="E1209" s="83"/>
      <c r="F1209" s="83"/>
      <c r="G1209" s="83"/>
      <c r="H1209" s="83"/>
      <c r="I1209" s="83"/>
      <c r="J1209" s="83"/>
      <c r="K1209" s="127"/>
      <c r="L1209" s="130"/>
      <c r="M1209" s="91"/>
      <c r="N1209" s="92"/>
      <c r="O1209" s="93"/>
      <c r="P1209" s="94" t="str">
        <f>IF(I1209=0,"",I1209/H1208)</f>
        <v/>
      </c>
      <c r="Q1209" s="95"/>
      <c r="R1209" s="96" t="str">
        <f t="shared" si="148"/>
        <v/>
      </c>
      <c r="S1209" s="96" t="str">
        <f t="shared" si="149"/>
        <v/>
      </c>
      <c r="T1209" s="218"/>
      <c r="AN1209" s="3"/>
      <c r="AO1209" s="3"/>
    </row>
    <row r="1210" spans="1:41" ht="18" customHeight="1">
      <c r="A1210" s="82">
        <v>2801</v>
      </c>
      <c r="B1210" s="83"/>
      <c r="C1210" s="83"/>
      <c r="D1210" s="83"/>
      <c r="E1210" s="83"/>
      <c r="F1210" s="83"/>
      <c r="G1210" s="83"/>
      <c r="H1210" s="83"/>
      <c r="I1210" s="83"/>
      <c r="J1210" s="83"/>
      <c r="K1210" s="127"/>
      <c r="L1210" s="130"/>
      <c r="M1210" s="91"/>
      <c r="N1210" s="92"/>
      <c r="O1210" s="93"/>
      <c r="P1210" s="94" t="str">
        <f>IF(J1210=0,"",J1210/I1209)</f>
        <v/>
      </c>
      <c r="Q1210" s="95"/>
      <c r="R1210" s="96" t="str">
        <f t="shared" si="148"/>
        <v/>
      </c>
      <c r="S1210" s="96" t="str">
        <f t="shared" si="149"/>
        <v/>
      </c>
      <c r="T1210" s="218"/>
      <c r="AN1210" s="3"/>
      <c r="AO1210" s="3"/>
    </row>
    <row r="1211" spans="1:41" ht="18" customHeight="1">
      <c r="A1211" s="82">
        <v>2802</v>
      </c>
      <c r="B1211" s="83"/>
      <c r="C1211" s="83"/>
      <c r="D1211" s="83"/>
      <c r="E1211" s="83"/>
      <c r="F1211" s="83"/>
      <c r="G1211" s="83"/>
      <c r="H1211" s="83"/>
      <c r="I1211" s="83"/>
      <c r="J1211" s="83"/>
      <c r="K1211" s="127"/>
      <c r="L1211" s="130"/>
      <c r="M1211" s="91"/>
      <c r="N1211" s="92"/>
      <c r="O1211" s="93"/>
      <c r="P1211" s="94" t="str">
        <f>IF(K1211=0,"",K1211/J1210)</f>
        <v/>
      </c>
      <c r="Q1211" s="95"/>
      <c r="R1211" s="96" t="str">
        <f t="shared" si="148"/>
        <v/>
      </c>
      <c r="S1211" s="96" t="str">
        <f t="shared" si="149"/>
        <v/>
      </c>
      <c r="T1211" s="218"/>
      <c r="AN1211" s="3"/>
      <c r="AO1211" s="3"/>
    </row>
    <row r="1212" spans="1:41" ht="18" customHeight="1">
      <c r="A1212" s="82">
        <v>2901</v>
      </c>
      <c r="B1212" s="83"/>
      <c r="C1212" s="83"/>
      <c r="D1212" s="83"/>
      <c r="E1212" s="83"/>
      <c r="F1212" s="83"/>
      <c r="G1212" s="83"/>
      <c r="H1212" s="83"/>
      <c r="I1212" s="83"/>
      <c r="J1212" s="83"/>
      <c r="K1212" s="127"/>
      <c r="L1212" s="130"/>
      <c r="M1212" s="91"/>
      <c r="N1212" s="92"/>
      <c r="O1212" s="99"/>
      <c r="P1212" s="100"/>
      <c r="Q1212" s="101"/>
      <c r="R1212" s="102"/>
      <c r="S1212" s="100"/>
      <c r="T1212" s="218"/>
      <c r="AN1212" s="3"/>
      <c r="AO1212" s="3"/>
    </row>
    <row r="1213" spans="1:41" ht="18" customHeight="1">
      <c r="A1213" s="82">
        <v>2902</v>
      </c>
      <c r="B1213" s="83"/>
      <c r="C1213" s="83"/>
      <c r="D1213" s="83"/>
      <c r="E1213" s="83"/>
      <c r="F1213" s="83"/>
      <c r="G1213" s="83"/>
      <c r="H1213" s="83"/>
      <c r="I1213" s="83"/>
      <c r="J1213" s="83"/>
      <c r="K1213" s="127"/>
      <c r="L1213" s="130"/>
      <c r="M1213" s="91"/>
      <c r="N1213" s="92"/>
      <c r="O1213" s="99"/>
      <c r="P1213" s="103"/>
      <c r="Q1213" s="101"/>
      <c r="R1213" s="104"/>
      <c r="S1213" s="103"/>
      <c r="T1213" s="218"/>
      <c r="AN1213" s="3"/>
      <c r="AO1213" s="3"/>
    </row>
    <row r="1214" spans="1:41" ht="18" customHeight="1">
      <c r="A1214" s="82">
        <v>3001</v>
      </c>
      <c r="B1214" s="83"/>
      <c r="C1214" s="83"/>
      <c r="D1214" s="83"/>
      <c r="E1214" s="83"/>
      <c r="F1214" s="83"/>
      <c r="G1214" s="83"/>
      <c r="H1214" s="83"/>
      <c r="I1214" s="83"/>
      <c r="J1214" s="83"/>
      <c r="K1214" s="127"/>
      <c r="L1214" s="130"/>
      <c r="M1214" s="91"/>
      <c r="N1214" s="92"/>
      <c r="O1214" s="99"/>
      <c r="P1214" s="105"/>
      <c r="Q1214" s="124"/>
      <c r="R1214" s="106"/>
      <c r="S1214" s="107"/>
      <c r="T1214" s="218"/>
      <c r="AN1214" s="3"/>
      <c r="AO1214" s="3"/>
    </row>
    <row r="1215" spans="1:41" ht="18" customHeight="1">
      <c r="A1215" s="82">
        <v>3002</v>
      </c>
      <c r="B1215" s="83"/>
      <c r="C1215" s="83"/>
      <c r="D1215" s="83"/>
      <c r="E1215" s="83"/>
      <c r="F1215" s="83"/>
      <c r="G1215" s="83"/>
      <c r="H1215" s="83"/>
      <c r="I1215" s="83"/>
      <c r="J1215" s="83"/>
      <c r="K1215" s="127"/>
      <c r="L1215" s="130"/>
      <c r="M1215" s="91"/>
      <c r="N1215" s="92"/>
      <c r="O1215" s="99"/>
      <c r="P1215" s="108" t="s">
        <v>80</v>
      </c>
      <c r="Q1215" s="109"/>
      <c r="R1215" s="110">
        <f>L1218</f>
        <v>0</v>
      </c>
      <c r="S1215" s="111" t="s">
        <v>10</v>
      </c>
      <c r="T1215" s="218"/>
      <c r="AN1215" s="3"/>
      <c r="AO1215" s="3"/>
    </row>
    <row r="1216" spans="1:41" ht="18" customHeight="1">
      <c r="A1216" s="82">
        <v>3101</v>
      </c>
      <c r="B1216" s="83"/>
      <c r="C1216" s="83"/>
      <c r="D1216" s="83"/>
      <c r="E1216" s="83"/>
      <c r="F1216" s="83"/>
      <c r="G1216" s="83"/>
      <c r="H1216" s="83"/>
      <c r="I1216" s="83"/>
      <c r="J1216" s="83"/>
      <c r="K1216" s="127"/>
      <c r="L1216" s="130"/>
      <c r="M1216" s="91"/>
      <c r="N1216" s="92"/>
      <c r="O1216" s="99"/>
      <c r="P1216" s="112" t="s">
        <v>81</v>
      </c>
      <c r="Q1216" s="113" t="str">
        <f>IF(Q1215/B1202=0,"",Q1215/B1202)</f>
        <v/>
      </c>
      <c r="R1216" s="114" t="e">
        <f>IF(Q1215/R1215=0,"",Q1215/R1215)</f>
        <v>#DIV/0!</v>
      </c>
      <c r="S1216" s="115" t="s">
        <v>82</v>
      </c>
      <c r="T1216" s="218"/>
      <c r="AN1216" s="3"/>
      <c r="AO1216" s="3"/>
    </row>
    <row r="1217" spans="1:41" ht="18" customHeight="1">
      <c r="A1217" s="218"/>
      <c r="B1217" s="83"/>
      <c r="C1217" s="83"/>
      <c r="D1217" s="83"/>
      <c r="E1217" s="83"/>
      <c r="F1217" s="83"/>
      <c r="G1217" s="83"/>
      <c r="H1217" s="83"/>
      <c r="I1217" s="83"/>
      <c r="J1217" s="83"/>
      <c r="K1217" s="127"/>
      <c r="L1217" s="130"/>
      <c r="M1217" s="116"/>
      <c r="N1217" s="117"/>
      <c r="O1217" s="118"/>
      <c r="P1217" s="119"/>
      <c r="Q1217" s="120"/>
      <c r="R1217" s="120"/>
      <c r="S1217" s="121"/>
      <c r="T1217" s="218"/>
      <c r="AN1217" s="3"/>
      <c r="AO1217" s="3"/>
    </row>
    <row r="1218" spans="1:41" ht="18" customHeight="1">
      <c r="A1218" s="34"/>
      <c r="B1218" s="26"/>
      <c r="C1218" s="26"/>
      <c r="D1218" s="26"/>
      <c r="E1218" s="26"/>
      <c r="F1218" s="231" t="s">
        <v>108</v>
      </c>
      <c r="G1218" s="232"/>
      <c r="H1218" s="232"/>
      <c r="I1218" s="232"/>
      <c r="J1218" s="232"/>
      <c r="K1218" s="233"/>
      <c r="L1218" s="122">
        <f>SUM(L1211:L1214)</f>
        <v>0</v>
      </c>
      <c r="M1218" s="123" t="str">
        <f>IF(L1211=0,"",L1211/B1202)</f>
        <v/>
      </c>
      <c r="N1218" s="123" t="str">
        <f>IF(L1218=0,"",L1218/B1202)</f>
        <v/>
      </c>
      <c r="O1218" s="123" t="str">
        <f>IF(L1211=0,"",N1218-M1218)</f>
        <v/>
      </c>
      <c r="P1218" s="5"/>
      <c r="Q1218" s="26"/>
      <c r="R1218" s="25"/>
      <c r="S1218" s="5"/>
      <c r="T1218" s="218"/>
      <c r="AN1218" s="3"/>
      <c r="AO1218" s="3"/>
    </row>
    <row r="1219" spans="1:41" ht="18" customHeight="1">
      <c r="A1219" s="34"/>
      <c r="B1219" s="26"/>
      <c r="C1219" s="26"/>
      <c r="D1219" s="26"/>
      <c r="E1219" s="26"/>
      <c r="F1219" s="132"/>
      <c r="G1219" s="132"/>
      <c r="H1219" s="132"/>
      <c r="I1219" s="132"/>
      <c r="J1219" s="132"/>
      <c r="K1219" s="132"/>
      <c r="L1219" s="133"/>
      <c r="M1219" s="134"/>
      <c r="N1219" s="134"/>
      <c r="O1219" s="134"/>
      <c r="P1219" s="5"/>
      <c r="Q1219" s="26"/>
      <c r="R1219" s="25"/>
      <c r="S1219" s="5"/>
      <c r="AN1219" s="3"/>
      <c r="AO1219" s="3"/>
    </row>
    <row r="1220" spans="1:41" ht="18" customHeight="1">
      <c r="A1220" s="34"/>
      <c r="B1220" s="26"/>
      <c r="C1220" s="26"/>
      <c r="D1220" s="26"/>
      <c r="E1220" s="26"/>
      <c r="F1220" s="132"/>
      <c r="G1220" s="132"/>
      <c r="H1220" s="132"/>
      <c r="I1220" s="132"/>
      <c r="J1220" s="132"/>
      <c r="K1220" s="132"/>
      <c r="L1220" s="133"/>
      <c r="M1220" s="134"/>
      <c r="N1220" s="134"/>
      <c r="O1220" s="134"/>
      <c r="P1220" s="5"/>
      <c r="Q1220" s="26"/>
      <c r="R1220" s="25"/>
      <c r="S1220" s="5"/>
      <c r="AN1220" s="3"/>
      <c r="AO1220" s="3"/>
    </row>
    <row r="1221" spans="1:41" ht="18" customHeight="1">
      <c r="A1221" s="221"/>
      <c r="B1221" s="78" t="s">
        <v>96</v>
      </c>
      <c r="C1221" s="78"/>
      <c r="D1221" s="78"/>
      <c r="E1221" s="78"/>
      <c r="F1221" s="78"/>
      <c r="G1221" s="78"/>
      <c r="H1221" s="78"/>
      <c r="I1221" s="78"/>
      <c r="J1221" s="221"/>
      <c r="K1221" s="222"/>
      <c r="L1221" s="222" t="s">
        <v>144</v>
      </c>
      <c r="M1221" s="5"/>
      <c r="N1221" s="5"/>
      <c r="O1221" s="26"/>
      <c r="P1221" s="5"/>
      <c r="Q1221" s="26"/>
      <c r="R1221" s="26"/>
      <c r="S1221" s="26"/>
      <c r="T1221" s="221"/>
      <c r="AN1221" s="3"/>
      <c r="AO1221" s="3"/>
    </row>
    <row r="1222" spans="1:41" ht="18" customHeight="1">
      <c r="A1222" s="234" t="s">
        <v>9</v>
      </c>
      <c r="B1222" s="235" t="s">
        <v>97</v>
      </c>
      <c r="C1222" s="232"/>
      <c r="D1222" s="232"/>
      <c r="E1222" s="232"/>
      <c r="F1222" s="232"/>
      <c r="G1222" s="232"/>
      <c r="H1222" s="232"/>
      <c r="I1222" s="232"/>
      <c r="J1222" s="232"/>
      <c r="K1222" s="233"/>
      <c r="L1222" s="236" t="s">
        <v>10</v>
      </c>
      <c r="M1222" s="229" t="s">
        <v>2</v>
      </c>
      <c r="N1222" s="229" t="s">
        <v>3</v>
      </c>
      <c r="O1222" s="237" t="s">
        <v>4</v>
      </c>
      <c r="P1222" s="229" t="s">
        <v>5</v>
      </c>
      <c r="Q1222" s="238" t="s">
        <v>6</v>
      </c>
      <c r="R1222" s="238" t="s">
        <v>7</v>
      </c>
      <c r="S1222" s="229" t="s">
        <v>8</v>
      </c>
      <c r="T1222" s="221"/>
      <c r="AN1222" s="3"/>
      <c r="AO1222" s="3"/>
    </row>
    <row r="1223" spans="1:41" ht="18" customHeight="1">
      <c r="A1223" s="230"/>
      <c r="B1223" s="82" t="s">
        <v>98</v>
      </c>
      <c r="C1223" s="82" t="s">
        <v>99</v>
      </c>
      <c r="D1223" s="82" t="s">
        <v>100</v>
      </c>
      <c r="E1223" s="82" t="s">
        <v>101</v>
      </c>
      <c r="F1223" s="82" t="s">
        <v>102</v>
      </c>
      <c r="G1223" s="82" t="s">
        <v>103</v>
      </c>
      <c r="H1223" s="82" t="s">
        <v>104</v>
      </c>
      <c r="I1223" s="82" t="s">
        <v>105</v>
      </c>
      <c r="J1223" s="82" t="s">
        <v>106</v>
      </c>
      <c r="K1223" s="126" t="s">
        <v>109</v>
      </c>
      <c r="L1223" s="230"/>
      <c r="M1223" s="230"/>
      <c r="N1223" s="230"/>
      <c r="O1223" s="230"/>
      <c r="P1223" s="230"/>
      <c r="Q1223" s="230"/>
      <c r="R1223" s="230"/>
      <c r="S1223" s="230"/>
      <c r="T1223" s="221"/>
      <c r="AN1223" s="3"/>
      <c r="AO1223" s="3"/>
    </row>
    <row r="1224" spans="1:41" ht="18" customHeight="1">
      <c r="A1224" s="82">
        <v>2402</v>
      </c>
      <c r="B1224" s="83">
        <v>106</v>
      </c>
      <c r="C1224" s="83"/>
      <c r="D1224" s="83"/>
      <c r="E1224" s="83"/>
      <c r="F1224" s="83"/>
      <c r="G1224" s="83"/>
      <c r="H1224" s="83"/>
      <c r="I1224" s="83"/>
      <c r="J1224" s="83"/>
      <c r="K1224" s="127"/>
      <c r="L1224" s="130"/>
      <c r="M1224" s="85"/>
      <c r="N1224" s="86"/>
      <c r="O1224" s="87"/>
      <c r="P1224" s="88"/>
      <c r="Q1224" s="89">
        <f>B1224</f>
        <v>106</v>
      </c>
      <c r="R1224" s="90"/>
      <c r="S1224" s="88"/>
      <c r="T1224" s="221"/>
      <c r="AN1224" s="3"/>
      <c r="AO1224" s="3"/>
    </row>
    <row r="1225" spans="1:41" ht="18" customHeight="1">
      <c r="A1225" s="82">
        <v>2501</v>
      </c>
      <c r="B1225" s="83"/>
      <c r="C1225" s="83"/>
      <c r="D1225" s="83"/>
      <c r="E1225" s="83"/>
      <c r="F1225" s="83"/>
      <c r="G1225" s="83"/>
      <c r="H1225" s="83"/>
      <c r="I1225" s="83"/>
      <c r="J1225" s="83"/>
      <c r="K1225" s="127"/>
      <c r="L1225" s="130"/>
      <c r="M1225" s="91"/>
      <c r="N1225" s="92"/>
      <c r="O1225" s="93"/>
      <c r="P1225" s="94" t="str">
        <f>IF(C1225=0,"",C1225/B1224)</f>
        <v/>
      </c>
      <c r="Q1225" s="95"/>
      <c r="R1225" s="96" t="str">
        <f t="shared" ref="R1225:R1233" si="150">IF(Q1225=0,"",Q1225/Q1224)</f>
        <v/>
      </c>
      <c r="S1225" s="96" t="str">
        <f t="shared" ref="S1225:S1233" si="151">IF(Q1225=0,"",100%-R1225)</f>
        <v/>
      </c>
      <c r="T1225" s="221"/>
      <c r="AN1225" s="3"/>
      <c r="AO1225" s="3"/>
    </row>
    <row r="1226" spans="1:41" ht="18" customHeight="1">
      <c r="A1226" s="82">
        <v>2502</v>
      </c>
      <c r="B1226" s="83"/>
      <c r="C1226" s="83"/>
      <c r="D1226" s="83"/>
      <c r="E1226" s="83"/>
      <c r="F1226" s="83"/>
      <c r="G1226" s="83"/>
      <c r="H1226" s="83"/>
      <c r="I1226" s="83"/>
      <c r="J1226" s="83"/>
      <c r="K1226" s="127"/>
      <c r="L1226" s="130"/>
      <c r="M1226" s="91"/>
      <c r="N1226" s="92"/>
      <c r="O1226" s="93"/>
      <c r="P1226" s="94" t="str">
        <f>IF(D1226=0,"",D1226/C1225)</f>
        <v/>
      </c>
      <c r="Q1226" s="95"/>
      <c r="R1226" s="96" t="str">
        <f t="shared" si="150"/>
        <v/>
      </c>
      <c r="S1226" s="96" t="str">
        <f t="shared" si="151"/>
        <v/>
      </c>
      <c r="T1226" s="97">
        <f>Q1226/Q1224</f>
        <v>0</v>
      </c>
      <c r="AN1226" s="3"/>
      <c r="AO1226" s="3"/>
    </row>
    <row r="1227" spans="1:41" ht="18" customHeight="1">
      <c r="A1227" s="82">
        <v>2601</v>
      </c>
      <c r="B1227" s="83"/>
      <c r="C1227" s="83"/>
      <c r="D1227" s="83"/>
      <c r="E1227" s="83"/>
      <c r="F1227" s="83"/>
      <c r="G1227" s="83"/>
      <c r="H1227" s="83"/>
      <c r="I1227" s="83"/>
      <c r="J1227" s="83"/>
      <c r="K1227" s="127"/>
      <c r="L1227" s="130"/>
      <c r="M1227" s="91"/>
      <c r="N1227" s="92"/>
      <c r="O1227" s="93"/>
      <c r="P1227" s="94" t="str">
        <f>IF(E1227=0,"",E1227/D1226)</f>
        <v/>
      </c>
      <c r="Q1227" s="95"/>
      <c r="R1227" s="96" t="str">
        <f t="shared" si="150"/>
        <v/>
      </c>
      <c r="S1227" s="96" t="str">
        <f t="shared" si="151"/>
        <v/>
      </c>
      <c r="T1227" s="221"/>
      <c r="AN1227" s="3"/>
      <c r="AO1227" s="3"/>
    </row>
    <row r="1228" spans="1:41" ht="18" customHeight="1">
      <c r="A1228" s="82">
        <v>2602</v>
      </c>
      <c r="B1228" s="83"/>
      <c r="C1228" s="83"/>
      <c r="D1228" s="83"/>
      <c r="E1228" s="83"/>
      <c r="F1228" s="83"/>
      <c r="G1228" s="83"/>
      <c r="H1228" s="83"/>
      <c r="I1228" s="83"/>
      <c r="J1228" s="83"/>
      <c r="K1228" s="127"/>
      <c r="L1228" s="130"/>
      <c r="M1228" s="91"/>
      <c r="N1228" s="92"/>
      <c r="O1228" s="93"/>
      <c r="P1228" s="94" t="str">
        <f>IF(F1228=0,"",F1228/E1227)</f>
        <v/>
      </c>
      <c r="Q1228" s="95"/>
      <c r="R1228" s="96" t="str">
        <f t="shared" si="150"/>
        <v/>
      </c>
      <c r="S1228" s="96" t="str">
        <f t="shared" si="151"/>
        <v/>
      </c>
      <c r="T1228" s="221"/>
      <c r="AN1228" s="3"/>
      <c r="AO1228" s="3"/>
    </row>
    <row r="1229" spans="1:41" ht="18" customHeight="1">
      <c r="A1229" s="82">
        <v>2701</v>
      </c>
      <c r="B1229" s="83"/>
      <c r="C1229" s="83"/>
      <c r="D1229" s="83"/>
      <c r="E1229" s="83"/>
      <c r="F1229" s="83"/>
      <c r="G1229" s="83"/>
      <c r="H1229" s="83"/>
      <c r="I1229" s="83"/>
      <c r="J1229" s="83"/>
      <c r="K1229" s="127"/>
      <c r="L1229" s="130"/>
      <c r="M1229" s="91"/>
      <c r="N1229" s="92"/>
      <c r="O1229" s="93"/>
      <c r="P1229" s="94" t="str">
        <f>IF(G1229=0,"",G1229/F1228)</f>
        <v/>
      </c>
      <c r="Q1229" s="95"/>
      <c r="R1229" s="96" t="str">
        <f t="shared" si="150"/>
        <v/>
      </c>
      <c r="S1229" s="96" t="str">
        <f t="shared" si="151"/>
        <v/>
      </c>
      <c r="T1229" s="221"/>
      <c r="AN1229" s="3"/>
      <c r="AO1229" s="3"/>
    </row>
    <row r="1230" spans="1:41" ht="18" customHeight="1">
      <c r="A1230" s="82">
        <v>2702</v>
      </c>
      <c r="B1230" s="83"/>
      <c r="C1230" s="83"/>
      <c r="D1230" s="83"/>
      <c r="E1230" s="83"/>
      <c r="F1230" s="83"/>
      <c r="G1230" s="83"/>
      <c r="H1230" s="83"/>
      <c r="I1230" s="83"/>
      <c r="J1230" s="83"/>
      <c r="K1230" s="127"/>
      <c r="L1230" s="130"/>
      <c r="M1230" s="91"/>
      <c r="N1230" s="92"/>
      <c r="O1230" s="93"/>
      <c r="P1230" s="94" t="str">
        <f>IF(H1230=0,"",H1230/G1229)</f>
        <v/>
      </c>
      <c r="Q1230" s="95"/>
      <c r="R1230" s="96" t="str">
        <f t="shared" si="150"/>
        <v/>
      </c>
      <c r="S1230" s="96" t="str">
        <f t="shared" si="151"/>
        <v/>
      </c>
      <c r="T1230" s="221"/>
      <c r="AN1230" s="3"/>
      <c r="AO1230" s="3"/>
    </row>
    <row r="1231" spans="1:41" ht="15" customHeight="1">
      <c r="A1231" s="82">
        <v>2801</v>
      </c>
      <c r="B1231" s="83"/>
      <c r="C1231" s="83"/>
      <c r="D1231" s="83"/>
      <c r="E1231" s="83"/>
      <c r="F1231" s="83"/>
      <c r="G1231" s="83"/>
      <c r="H1231" s="83"/>
      <c r="I1231" s="83"/>
      <c r="J1231" s="83"/>
      <c r="K1231" s="127"/>
      <c r="L1231" s="130"/>
      <c r="M1231" s="91"/>
      <c r="N1231" s="92"/>
      <c r="O1231" s="93"/>
      <c r="P1231" s="94" t="str">
        <f>IF(I1231=0,"",I1231/H1230)</f>
        <v/>
      </c>
      <c r="Q1231" s="95"/>
      <c r="R1231" s="96" t="str">
        <f t="shared" si="150"/>
        <v/>
      </c>
      <c r="S1231" s="96" t="str">
        <f t="shared" si="151"/>
        <v/>
      </c>
      <c r="T1231" s="221"/>
    </row>
    <row r="1232" spans="1:41" ht="15" customHeight="1">
      <c r="A1232" s="82">
        <v>2802</v>
      </c>
      <c r="B1232" s="83"/>
      <c r="C1232" s="83"/>
      <c r="D1232" s="83"/>
      <c r="E1232" s="83"/>
      <c r="F1232" s="83"/>
      <c r="G1232" s="83"/>
      <c r="H1232" s="83"/>
      <c r="I1232" s="83"/>
      <c r="J1232" s="83"/>
      <c r="K1232" s="127"/>
      <c r="L1232" s="130"/>
      <c r="M1232" s="91"/>
      <c r="N1232" s="92"/>
      <c r="O1232" s="93"/>
      <c r="P1232" s="94" t="str">
        <f>IF(J1232=0,"",J1232/I1231)</f>
        <v/>
      </c>
      <c r="Q1232" s="95"/>
      <c r="R1232" s="96" t="str">
        <f t="shared" si="150"/>
        <v/>
      </c>
      <c r="S1232" s="96" t="str">
        <f t="shared" si="151"/>
        <v/>
      </c>
      <c r="T1232" s="221"/>
    </row>
    <row r="1233" spans="1:20" ht="15" customHeight="1">
      <c r="A1233" s="82">
        <v>2901</v>
      </c>
      <c r="B1233" s="83"/>
      <c r="C1233" s="83"/>
      <c r="D1233" s="83"/>
      <c r="E1233" s="83"/>
      <c r="F1233" s="83"/>
      <c r="G1233" s="83"/>
      <c r="H1233" s="83"/>
      <c r="I1233" s="83"/>
      <c r="J1233" s="83"/>
      <c r="K1233" s="127"/>
      <c r="L1233" s="130"/>
      <c r="M1233" s="91"/>
      <c r="N1233" s="92"/>
      <c r="O1233" s="93"/>
      <c r="P1233" s="94" t="str">
        <f>IF(K1233=0,"",K1233/J1232)</f>
        <v/>
      </c>
      <c r="Q1233" s="95"/>
      <c r="R1233" s="96" t="str">
        <f t="shared" si="150"/>
        <v/>
      </c>
      <c r="S1233" s="96" t="str">
        <f t="shared" si="151"/>
        <v/>
      </c>
      <c r="T1233" s="221"/>
    </row>
    <row r="1234" spans="1:20" ht="15" customHeight="1">
      <c r="A1234" s="82">
        <v>2902</v>
      </c>
      <c r="B1234" s="83"/>
      <c r="C1234" s="83"/>
      <c r="D1234" s="83"/>
      <c r="E1234" s="83"/>
      <c r="F1234" s="83"/>
      <c r="G1234" s="83"/>
      <c r="H1234" s="83"/>
      <c r="I1234" s="83"/>
      <c r="J1234" s="83"/>
      <c r="K1234" s="127"/>
      <c r="L1234" s="130"/>
      <c r="M1234" s="91"/>
      <c r="N1234" s="92"/>
      <c r="O1234" s="99"/>
      <c r="P1234" s="100"/>
      <c r="Q1234" s="101"/>
      <c r="R1234" s="102"/>
      <c r="S1234" s="100"/>
      <c r="T1234" s="221"/>
    </row>
    <row r="1235" spans="1:20" ht="15" customHeight="1">
      <c r="A1235" s="82">
        <v>3001</v>
      </c>
      <c r="B1235" s="83"/>
      <c r="C1235" s="83"/>
      <c r="D1235" s="83"/>
      <c r="E1235" s="83"/>
      <c r="F1235" s="83"/>
      <c r="G1235" s="83"/>
      <c r="H1235" s="83"/>
      <c r="I1235" s="83"/>
      <c r="J1235" s="83"/>
      <c r="K1235" s="127"/>
      <c r="L1235" s="130"/>
      <c r="M1235" s="91"/>
      <c r="N1235" s="92"/>
      <c r="O1235" s="99"/>
      <c r="P1235" s="103"/>
      <c r="Q1235" s="101"/>
      <c r="R1235" s="104"/>
      <c r="S1235" s="103"/>
      <c r="T1235" s="221"/>
    </row>
    <row r="1236" spans="1:20" ht="15" customHeight="1">
      <c r="A1236" s="82">
        <v>3002</v>
      </c>
      <c r="B1236" s="83"/>
      <c r="C1236" s="83"/>
      <c r="D1236" s="83"/>
      <c r="E1236" s="83"/>
      <c r="F1236" s="83"/>
      <c r="G1236" s="83"/>
      <c r="H1236" s="83"/>
      <c r="I1236" s="83"/>
      <c r="J1236" s="83"/>
      <c r="K1236" s="127"/>
      <c r="L1236" s="130"/>
      <c r="M1236" s="91"/>
      <c r="N1236" s="92"/>
      <c r="O1236" s="99"/>
      <c r="P1236" s="105"/>
      <c r="Q1236" s="124"/>
      <c r="R1236" s="106"/>
      <c r="S1236" s="107"/>
      <c r="T1236" s="221"/>
    </row>
    <row r="1237" spans="1:20" ht="15" customHeight="1">
      <c r="A1237" s="82">
        <v>3101</v>
      </c>
      <c r="B1237" s="83"/>
      <c r="C1237" s="83"/>
      <c r="D1237" s="83"/>
      <c r="E1237" s="83"/>
      <c r="F1237" s="83"/>
      <c r="G1237" s="83"/>
      <c r="H1237" s="83"/>
      <c r="I1237" s="83"/>
      <c r="J1237" s="83"/>
      <c r="K1237" s="127"/>
      <c r="L1237" s="130"/>
      <c r="M1237" s="91"/>
      <c r="N1237" s="92"/>
      <c r="O1237" s="99"/>
      <c r="P1237" s="108" t="s">
        <v>80</v>
      </c>
      <c r="Q1237" s="109"/>
      <c r="R1237" s="110">
        <f>L1240</f>
        <v>0</v>
      </c>
      <c r="S1237" s="111" t="s">
        <v>10</v>
      </c>
      <c r="T1237" s="221"/>
    </row>
    <row r="1238" spans="1:20" ht="15" customHeight="1">
      <c r="A1238" s="82">
        <v>3102</v>
      </c>
      <c r="B1238" s="83"/>
      <c r="C1238" s="83"/>
      <c r="D1238" s="83"/>
      <c r="E1238" s="83"/>
      <c r="F1238" s="83"/>
      <c r="G1238" s="83"/>
      <c r="H1238" s="83"/>
      <c r="I1238" s="83"/>
      <c r="J1238" s="83"/>
      <c r="K1238" s="127"/>
      <c r="L1238" s="130"/>
      <c r="M1238" s="91"/>
      <c r="N1238" s="92"/>
      <c r="O1238" s="99"/>
      <c r="P1238" s="112" t="s">
        <v>81</v>
      </c>
      <c r="Q1238" s="113" t="str">
        <f>IF(Q1237/B1224=0,"",Q1237/B1224)</f>
        <v/>
      </c>
      <c r="R1238" s="114" t="e">
        <f>IF(Q1237/R1237=0,"",Q1237/R1237)</f>
        <v>#DIV/0!</v>
      </c>
      <c r="S1238" s="115" t="s">
        <v>82</v>
      </c>
      <c r="T1238" s="221"/>
    </row>
    <row r="1239" spans="1:20" ht="15" customHeight="1">
      <c r="A1239" s="221"/>
      <c r="B1239" s="83"/>
      <c r="C1239" s="83"/>
      <c r="D1239" s="83"/>
      <c r="E1239" s="83"/>
      <c r="F1239" s="83"/>
      <c r="G1239" s="83"/>
      <c r="H1239" s="83"/>
      <c r="I1239" s="83"/>
      <c r="J1239" s="83"/>
      <c r="K1239" s="127"/>
      <c r="L1239" s="130"/>
      <c r="M1239" s="116"/>
      <c r="N1239" s="117"/>
      <c r="O1239" s="118"/>
      <c r="P1239" s="119"/>
      <c r="Q1239" s="120"/>
      <c r="R1239" s="120"/>
      <c r="S1239" s="121"/>
      <c r="T1239" s="221"/>
    </row>
    <row r="1240" spans="1:20" ht="15" customHeight="1">
      <c r="A1240" s="34"/>
      <c r="B1240" s="26"/>
      <c r="C1240" s="26"/>
      <c r="D1240" s="26"/>
      <c r="E1240" s="26"/>
      <c r="F1240" s="231" t="s">
        <v>108</v>
      </c>
      <c r="G1240" s="232"/>
      <c r="H1240" s="232"/>
      <c r="I1240" s="232"/>
      <c r="J1240" s="232"/>
      <c r="K1240" s="233"/>
      <c r="L1240" s="122">
        <f>SUM(L1233:L1236)</f>
        <v>0</v>
      </c>
      <c r="M1240" s="123" t="str">
        <f>IF(L1233=0,"",L1233/B1224)</f>
        <v/>
      </c>
      <c r="N1240" s="123" t="str">
        <f>IF(L1240=0,"",L1240/B1224)</f>
        <v/>
      </c>
      <c r="O1240" s="123" t="str">
        <f>IF(L1233=0,"",N1240-M1240)</f>
        <v/>
      </c>
      <c r="P1240" s="5"/>
      <c r="Q1240" s="26"/>
      <c r="R1240" s="25"/>
      <c r="S1240" s="5"/>
      <c r="T1240" s="221"/>
    </row>
  </sheetData>
  <mergeCells count="373">
    <mergeCell ref="S1178:S1179"/>
    <mergeCell ref="F1196:K1196"/>
    <mergeCell ref="A1178:A1179"/>
    <mergeCell ref="B1178:K1178"/>
    <mergeCell ref="L1178:L1179"/>
    <mergeCell ref="M1178:M1179"/>
    <mergeCell ref="N1178:N1179"/>
    <mergeCell ref="O1178:O1179"/>
    <mergeCell ref="P1178:P1179"/>
    <mergeCell ref="Q1178:Q1179"/>
    <mergeCell ref="R1178:R1179"/>
    <mergeCell ref="S1156:S1157"/>
    <mergeCell ref="F1174:K1174"/>
    <mergeCell ref="A1156:A1157"/>
    <mergeCell ref="B1156:K1156"/>
    <mergeCell ref="L1156:L1157"/>
    <mergeCell ref="M1156:M1157"/>
    <mergeCell ref="N1156:N1157"/>
    <mergeCell ref="O1156:O1157"/>
    <mergeCell ref="P1156:P1157"/>
    <mergeCell ref="Q1156:Q1157"/>
    <mergeCell ref="R1156:R1157"/>
    <mergeCell ref="A935:A936"/>
    <mergeCell ref="S935:S936"/>
    <mergeCell ref="B935:K935"/>
    <mergeCell ref="L935:L936"/>
    <mergeCell ref="M935:M936"/>
    <mergeCell ref="N935:N936"/>
    <mergeCell ref="F909:K909"/>
    <mergeCell ref="A913:A914"/>
    <mergeCell ref="B913:K913"/>
    <mergeCell ref="L913:L914"/>
    <mergeCell ref="M913:M914"/>
    <mergeCell ref="P913:P914"/>
    <mergeCell ref="O935:O936"/>
    <mergeCell ref="P935:P936"/>
    <mergeCell ref="Q935:Q936"/>
    <mergeCell ref="A958:A959"/>
    <mergeCell ref="A980:A981"/>
    <mergeCell ref="B980:K980"/>
    <mergeCell ref="L980:L981"/>
    <mergeCell ref="M980:M981"/>
    <mergeCell ref="N980:N981"/>
    <mergeCell ref="O980:O981"/>
    <mergeCell ref="O1068:O1069"/>
    <mergeCell ref="P1068:P1069"/>
    <mergeCell ref="A1002:A1003"/>
    <mergeCell ref="A1024:A1025"/>
    <mergeCell ref="A1046:A1047"/>
    <mergeCell ref="A1068:A1069"/>
    <mergeCell ref="P1024:P1025"/>
    <mergeCell ref="N958:N959"/>
    <mergeCell ref="O958:O959"/>
    <mergeCell ref="P958:P959"/>
    <mergeCell ref="P980:P981"/>
    <mergeCell ref="F976:K976"/>
    <mergeCell ref="P1002:P1003"/>
    <mergeCell ref="Q1068:Q1069"/>
    <mergeCell ref="R1068:R1069"/>
    <mergeCell ref="S1068:S1069"/>
    <mergeCell ref="O1046:O1047"/>
    <mergeCell ref="P1046:P1047"/>
    <mergeCell ref="F1064:K1064"/>
    <mergeCell ref="B1068:K1068"/>
    <mergeCell ref="L1068:L1069"/>
    <mergeCell ref="M1068:M1069"/>
    <mergeCell ref="N1068:N1069"/>
    <mergeCell ref="Q1046:Q1047"/>
    <mergeCell ref="R1046:R1047"/>
    <mergeCell ref="S1046:S1047"/>
    <mergeCell ref="Q1090:Q1091"/>
    <mergeCell ref="R1090:R1091"/>
    <mergeCell ref="S1090:S1091"/>
    <mergeCell ref="F1086:K1086"/>
    <mergeCell ref="B1090:K1090"/>
    <mergeCell ref="L1090:L1091"/>
    <mergeCell ref="M1090:M1091"/>
    <mergeCell ref="N1090:N1091"/>
    <mergeCell ref="O1090:O1091"/>
    <mergeCell ref="P1090:P1091"/>
    <mergeCell ref="Q1112:Q1113"/>
    <mergeCell ref="R1112:R1113"/>
    <mergeCell ref="S1112:S1113"/>
    <mergeCell ref="F1108:K1108"/>
    <mergeCell ref="B1112:K1112"/>
    <mergeCell ref="L1112:L1113"/>
    <mergeCell ref="M1112:M1113"/>
    <mergeCell ref="N1112:N1113"/>
    <mergeCell ref="O1112:O1113"/>
    <mergeCell ref="P1112:P1113"/>
    <mergeCell ref="A1090:A1091"/>
    <mergeCell ref="A1112:A1113"/>
    <mergeCell ref="A1134:A1135"/>
    <mergeCell ref="F998:K998"/>
    <mergeCell ref="B1002:K1002"/>
    <mergeCell ref="L1002:L1003"/>
    <mergeCell ref="M1002:M1003"/>
    <mergeCell ref="N1002:N1003"/>
    <mergeCell ref="O1002:O1003"/>
    <mergeCell ref="F1020:K1020"/>
    <mergeCell ref="B1024:K1024"/>
    <mergeCell ref="L1024:L1025"/>
    <mergeCell ref="M1024:M1025"/>
    <mergeCell ref="N1024:N1025"/>
    <mergeCell ref="O1024:O1025"/>
    <mergeCell ref="F1042:K1042"/>
    <mergeCell ref="B1046:K1046"/>
    <mergeCell ref="L1046:L1047"/>
    <mergeCell ref="M1046:M1047"/>
    <mergeCell ref="N1046:N1047"/>
    <mergeCell ref="Q1134:Q1135"/>
    <mergeCell ref="R1134:R1135"/>
    <mergeCell ref="S1134:S1135"/>
    <mergeCell ref="F1130:K1130"/>
    <mergeCell ref="B1134:K1134"/>
    <mergeCell ref="L1134:L1135"/>
    <mergeCell ref="M1134:M1135"/>
    <mergeCell ref="N1134:N1135"/>
    <mergeCell ref="O1134:O1135"/>
    <mergeCell ref="P1134:P1135"/>
    <mergeCell ref="F1152:K1152"/>
    <mergeCell ref="A1:P1"/>
    <mergeCell ref="B3:J3"/>
    <mergeCell ref="AB4:AK4"/>
    <mergeCell ref="A23:D23"/>
    <mergeCell ref="A25:G25"/>
    <mergeCell ref="B30:J30"/>
    <mergeCell ref="AB30:AK30"/>
    <mergeCell ref="A52:D52"/>
    <mergeCell ref="A54:G54"/>
    <mergeCell ref="B60:J60"/>
    <mergeCell ref="AB60:AK60"/>
    <mergeCell ref="A83:G83"/>
    <mergeCell ref="B88:J88"/>
    <mergeCell ref="T88:U88"/>
    <mergeCell ref="A81:D81"/>
    <mergeCell ref="A108:D108"/>
    <mergeCell ref="A110:G110"/>
    <mergeCell ref="B114:J114"/>
    <mergeCell ref="A134:D134"/>
    <mergeCell ref="A136:G136"/>
    <mergeCell ref="B140:J140"/>
    <mergeCell ref="A159:D159"/>
    <mergeCell ref="A161:G161"/>
    <mergeCell ref="B166:J166"/>
    <mergeCell ref="B189:J189"/>
    <mergeCell ref="B214:J214"/>
    <mergeCell ref="B237:J237"/>
    <mergeCell ref="B259:J259"/>
    <mergeCell ref="B281:J281"/>
    <mergeCell ref="B300:J300"/>
    <mergeCell ref="B319:J319"/>
    <mergeCell ref="B337:J337"/>
    <mergeCell ref="B357:J357"/>
    <mergeCell ref="B375:J375"/>
    <mergeCell ref="B394:J394"/>
    <mergeCell ref="B413:J413"/>
    <mergeCell ref="B431:J431"/>
    <mergeCell ref="B450:J450"/>
    <mergeCell ref="B468:J468"/>
    <mergeCell ref="B486:J486"/>
    <mergeCell ref="B508:J508"/>
    <mergeCell ref="R567:R568"/>
    <mergeCell ref="S567:S568"/>
    <mergeCell ref="A567:A568"/>
    <mergeCell ref="A591:A592"/>
    <mergeCell ref="A614:A615"/>
    <mergeCell ref="A637:A638"/>
    <mergeCell ref="P591:P592"/>
    <mergeCell ref="Q591:Q592"/>
    <mergeCell ref="Q614:Q615"/>
    <mergeCell ref="R614:R615"/>
    <mergeCell ref="R591:R592"/>
    <mergeCell ref="S591:S592"/>
    <mergeCell ref="S614:S615"/>
    <mergeCell ref="P637:P638"/>
    <mergeCell ref="Q637:Q638"/>
    <mergeCell ref="R637:R638"/>
    <mergeCell ref="S637:S638"/>
    <mergeCell ref="F610:K610"/>
    <mergeCell ref="B614:K614"/>
    <mergeCell ref="L614:L615"/>
    <mergeCell ref="M614:M615"/>
    <mergeCell ref="N614:N615"/>
    <mergeCell ref="O637:O638"/>
    <mergeCell ref="F587:K587"/>
    <mergeCell ref="F656:K656"/>
    <mergeCell ref="B660:K660"/>
    <mergeCell ref="L660:L661"/>
    <mergeCell ref="F679:K679"/>
    <mergeCell ref="B683:K683"/>
    <mergeCell ref="L683:L684"/>
    <mergeCell ref="B526:J526"/>
    <mergeCell ref="P567:P568"/>
    <mergeCell ref="Q567:Q568"/>
    <mergeCell ref="B546:J546"/>
    <mergeCell ref="B567:K567"/>
    <mergeCell ref="L567:L568"/>
    <mergeCell ref="M567:M568"/>
    <mergeCell ref="N567:N568"/>
    <mergeCell ref="O567:O568"/>
    <mergeCell ref="B591:K591"/>
    <mergeCell ref="L591:L592"/>
    <mergeCell ref="M591:M592"/>
    <mergeCell ref="N591:N592"/>
    <mergeCell ref="O591:O592"/>
    <mergeCell ref="O614:O615"/>
    <mergeCell ref="P614:P615"/>
    <mergeCell ref="F633:K633"/>
    <mergeCell ref="B637:K637"/>
    <mergeCell ref="L637:L638"/>
    <mergeCell ref="M637:M638"/>
    <mergeCell ref="N637:N638"/>
    <mergeCell ref="M660:M661"/>
    <mergeCell ref="M683:M684"/>
    <mergeCell ref="Q752:Q753"/>
    <mergeCell ref="Q729:Q730"/>
    <mergeCell ref="P706:P707"/>
    <mergeCell ref="Q706:Q707"/>
    <mergeCell ref="S729:S730"/>
    <mergeCell ref="A706:A707"/>
    <mergeCell ref="R706:R707"/>
    <mergeCell ref="S706:S707"/>
    <mergeCell ref="A729:A730"/>
    <mergeCell ref="B729:K729"/>
    <mergeCell ref="L729:L730"/>
    <mergeCell ref="M729:M730"/>
    <mergeCell ref="N729:N730"/>
    <mergeCell ref="O729:O730"/>
    <mergeCell ref="P729:P730"/>
    <mergeCell ref="A683:A684"/>
    <mergeCell ref="A660:A661"/>
    <mergeCell ref="S660:S661"/>
    <mergeCell ref="Q683:Q684"/>
    <mergeCell ref="S683:S684"/>
    <mergeCell ref="Q660:Q661"/>
    <mergeCell ref="R660:R661"/>
    <mergeCell ref="R683:R684"/>
    <mergeCell ref="N660:N661"/>
    <mergeCell ref="O660:O661"/>
    <mergeCell ref="P660:P661"/>
    <mergeCell ref="P683:P684"/>
    <mergeCell ref="F794:K794"/>
    <mergeCell ref="R752:R753"/>
    <mergeCell ref="R729:R730"/>
    <mergeCell ref="F748:K748"/>
    <mergeCell ref="N683:N684"/>
    <mergeCell ref="O683:O684"/>
    <mergeCell ref="F702:K702"/>
    <mergeCell ref="B706:K706"/>
    <mergeCell ref="L706:L707"/>
    <mergeCell ref="M706:M707"/>
    <mergeCell ref="N706:N707"/>
    <mergeCell ref="O706:O707"/>
    <mergeCell ref="F725:K725"/>
    <mergeCell ref="P752:P753"/>
    <mergeCell ref="M752:M753"/>
    <mergeCell ref="N752:N753"/>
    <mergeCell ref="A890:A891"/>
    <mergeCell ref="A775:A776"/>
    <mergeCell ref="B798:K798"/>
    <mergeCell ref="L798:L799"/>
    <mergeCell ref="M798:M799"/>
    <mergeCell ref="F817:K817"/>
    <mergeCell ref="B821:K821"/>
    <mergeCell ref="L821:L822"/>
    <mergeCell ref="M821:M822"/>
    <mergeCell ref="F886:K886"/>
    <mergeCell ref="B889:G889"/>
    <mergeCell ref="H889:J889"/>
    <mergeCell ref="B890:K890"/>
    <mergeCell ref="L890:L891"/>
    <mergeCell ref="M890:M891"/>
    <mergeCell ref="F863:K863"/>
    <mergeCell ref="B867:K867"/>
    <mergeCell ref="L867:L868"/>
    <mergeCell ref="M867:M868"/>
    <mergeCell ref="F840:K840"/>
    <mergeCell ref="A798:A799"/>
    <mergeCell ref="B775:K775"/>
    <mergeCell ref="L775:L776"/>
    <mergeCell ref="M775:M776"/>
    <mergeCell ref="A821:A822"/>
    <mergeCell ref="A844:A845"/>
    <mergeCell ref="N821:N822"/>
    <mergeCell ref="O821:O822"/>
    <mergeCell ref="P821:P822"/>
    <mergeCell ref="A752:A753"/>
    <mergeCell ref="S752:S753"/>
    <mergeCell ref="O752:O753"/>
    <mergeCell ref="A867:A868"/>
    <mergeCell ref="N775:N776"/>
    <mergeCell ref="O775:O776"/>
    <mergeCell ref="P775:P776"/>
    <mergeCell ref="Q775:Q776"/>
    <mergeCell ref="R775:R776"/>
    <mergeCell ref="S775:S776"/>
    <mergeCell ref="P798:P799"/>
    <mergeCell ref="Q798:Q799"/>
    <mergeCell ref="R798:R799"/>
    <mergeCell ref="S798:S799"/>
    <mergeCell ref="N798:N799"/>
    <mergeCell ref="O798:O799"/>
    <mergeCell ref="B752:K752"/>
    <mergeCell ref="L752:L753"/>
    <mergeCell ref="F771:K771"/>
    <mergeCell ref="B844:K844"/>
    <mergeCell ref="L844:L845"/>
    <mergeCell ref="M844:M845"/>
    <mergeCell ref="N844:N845"/>
    <mergeCell ref="S844:S845"/>
    <mergeCell ref="O844:O845"/>
    <mergeCell ref="P844:P845"/>
    <mergeCell ref="F932:K932"/>
    <mergeCell ref="N913:N914"/>
    <mergeCell ref="S867:S868"/>
    <mergeCell ref="Q890:Q891"/>
    <mergeCell ref="R890:R891"/>
    <mergeCell ref="S890:S891"/>
    <mergeCell ref="F954:K954"/>
    <mergeCell ref="B958:K958"/>
    <mergeCell ref="L958:L959"/>
    <mergeCell ref="M958:M959"/>
    <mergeCell ref="R958:R959"/>
    <mergeCell ref="S958:S959"/>
    <mergeCell ref="N867:N868"/>
    <mergeCell ref="N890:N891"/>
    <mergeCell ref="Q1024:Q1025"/>
    <mergeCell ref="R1024:R1025"/>
    <mergeCell ref="S1024:S1025"/>
    <mergeCell ref="Q980:Q981"/>
    <mergeCell ref="R980:R981"/>
    <mergeCell ref="S980:S981"/>
    <mergeCell ref="R935:R936"/>
    <mergeCell ref="Q1002:Q1003"/>
    <mergeCell ref="R1002:R1003"/>
    <mergeCell ref="S1002:S1003"/>
    <mergeCell ref="Q958:Q959"/>
    <mergeCell ref="Q821:Q822"/>
    <mergeCell ref="Q844:Q845"/>
    <mergeCell ref="R844:R845"/>
    <mergeCell ref="R821:R822"/>
    <mergeCell ref="S821:S822"/>
    <mergeCell ref="O913:O914"/>
    <mergeCell ref="Q913:Q914"/>
    <mergeCell ref="R913:R914"/>
    <mergeCell ref="S913:S914"/>
    <mergeCell ref="O890:O891"/>
    <mergeCell ref="P890:P891"/>
    <mergeCell ref="Q867:Q868"/>
    <mergeCell ref="R867:R868"/>
    <mergeCell ref="S1200:S1201"/>
    <mergeCell ref="F1218:K1218"/>
    <mergeCell ref="A1200:A1201"/>
    <mergeCell ref="B1200:K1200"/>
    <mergeCell ref="L1200:L1201"/>
    <mergeCell ref="M1200:M1201"/>
    <mergeCell ref="N1200:N1201"/>
    <mergeCell ref="O1200:O1201"/>
    <mergeCell ref="P1200:P1201"/>
    <mergeCell ref="Q1200:Q1201"/>
    <mergeCell ref="R1200:R1201"/>
    <mergeCell ref="S1222:S1223"/>
    <mergeCell ref="F1240:K1240"/>
    <mergeCell ref="A1222:A1223"/>
    <mergeCell ref="B1222:K1222"/>
    <mergeCell ref="L1222:L1223"/>
    <mergeCell ref="M1222:M1223"/>
    <mergeCell ref="N1222:N1223"/>
    <mergeCell ref="O1222:O1223"/>
    <mergeCell ref="P1222:P1223"/>
    <mergeCell ref="Q1222:Q1223"/>
    <mergeCell ref="R1222:R1223"/>
  </mergeCells>
  <pageMargins left="0.7" right="0.7" top="0.75" bottom="0.75" header="0" footer="0"/>
  <pageSetup orientation="landscape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8080"/>
  </sheetPr>
  <dimension ref="A1:AQ1000"/>
  <sheetViews>
    <sheetView topLeftCell="A473" workbookViewId="0">
      <selection activeCell="Q492" sqref="Q492"/>
    </sheetView>
  </sheetViews>
  <sheetFormatPr baseColWidth="10" defaultColWidth="12.5703125" defaultRowHeight="15" customHeight="1"/>
  <cols>
    <col min="1" max="1" width="11.5703125" customWidth="1"/>
    <col min="2" max="3" width="3.85546875" customWidth="1"/>
    <col min="4" max="4" width="4.7109375" customWidth="1"/>
    <col min="5" max="8" width="4" customWidth="1"/>
    <col min="9" max="9" width="3.140625" customWidth="1"/>
    <col min="10" max="10" width="4" customWidth="1"/>
    <col min="11" max="18" width="11.5703125" customWidth="1"/>
    <col min="19" max="19" width="6.85546875" customWidth="1"/>
    <col min="20" max="20" width="10" customWidth="1"/>
    <col min="21" max="22" width="9" customWidth="1"/>
    <col min="23" max="37" width="10" customWidth="1"/>
    <col min="38" max="39" width="11.42578125" customWidth="1"/>
    <col min="40" max="43" width="10" customWidth="1"/>
  </cols>
  <sheetData>
    <row r="1" spans="1:39" ht="12.75" customHeight="1">
      <c r="A1" s="52" t="s">
        <v>73</v>
      </c>
      <c r="L1" s="5"/>
      <c r="M1" s="5"/>
      <c r="O1" s="5"/>
      <c r="T1" s="26"/>
      <c r="U1" s="3"/>
      <c r="V1" s="3"/>
      <c r="Z1" s="26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25.5" customHeight="1">
      <c r="B2" s="69" t="s">
        <v>1</v>
      </c>
      <c r="C2" s="69"/>
      <c r="D2" s="69"/>
      <c r="E2" s="69"/>
      <c r="F2" s="69"/>
      <c r="G2" s="69"/>
      <c r="H2" s="69"/>
      <c r="I2" s="69"/>
      <c r="J2" s="69"/>
      <c r="L2" s="10" t="s">
        <v>2</v>
      </c>
      <c r="M2" s="10" t="s">
        <v>3</v>
      </c>
      <c r="N2" s="70" t="s">
        <v>4</v>
      </c>
      <c r="O2" s="10" t="s">
        <v>5</v>
      </c>
      <c r="P2" s="9" t="s">
        <v>6</v>
      </c>
      <c r="Q2" s="9" t="s">
        <v>7</v>
      </c>
      <c r="R2" s="10" t="s">
        <v>8</v>
      </c>
      <c r="U2" s="11" t="s">
        <v>5</v>
      </c>
      <c r="V2" s="11"/>
      <c r="Z2" s="52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3"/>
      <c r="AM2" s="3"/>
    </row>
    <row r="3" spans="1:39" ht="12.75" customHeight="1">
      <c r="A3" s="71" t="s">
        <v>9</v>
      </c>
      <c r="B3" s="72">
        <v>1</v>
      </c>
      <c r="C3" s="72">
        <v>2</v>
      </c>
      <c r="D3" s="72">
        <v>3</v>
      </c>
      <c r="E3" s="72">
        <v>4</v>
      </c>
      <c r="F3" s="72">
        <v>5</v>
      </c>
      <c r="G3" s="72">
        <v>6</v>
      </c>
      <c r="H3" s="72">
        <v>7</v>
      </c>
      <c r="I3" s="72">
        <v>8</v>
      </c>
      <c r="J3" s="72">
        <v>9</v>
      </c>
      <c r="K3" s="73" t="s">
        <v>10</v>
      </c>
      <c r="L3" s="5"/>
      <c r="M3" s="5"/>
      <c r="O3" s="5"/>
      <c r="P3" s="6"/>
      <c r="Q3" s="6"/>
      <c r="R3" s="5"/>
      <c r="U3" s="135" t="s">
        <v>11</v>
      </c>
      <c r="V3" s="11"/>
      <c r="Z3" s="2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2.75" customHeight="1">
      <c r="A4" s="34" t="s">
        <v>22</v>
      </c>
      <c r="B4" s="26">
        <v>28</v>
      </c>
      <c r="K4" s="38"/>
      <c r="L4" s="5"/>
      <c r="M4" s="5"/>
      <c r="O4" s="5"/>
      <c r="P4" s="20">
        <f>B4</f>
        <v>28</v>
      </c>
      <c r="Q4" s="6"/>
      <c r="R4" s="5"/>
      <c r="T4" s="21" t="s">
        <v>12</v>
      </c>
      <c r="U4" s="22" t="s">
        <v>22</v>
      </c>
      <c r="V4" s="22" t="s">
        <v>40</v>
      </c>
      <c r="W4" s="22" t="s">
        <v>41</v>
      </c>
      <c r="X4" s="22" t="s">
        <v>42</v>
      </c>
      <c r="Z4" s="4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3"/>
      <c r="AM4" s="3"/>
    </row>
    <row r="5" spans="1:39" ht="12.75" customHeight="1">
      <c r="A5" s="34" t="s">
        <v>40</v>
      </c>
      <c r="C5" s="26">
        <v>24</v>
      </c>
      <c r="K5" s="38"/>
      <c r="L5" s="5"/>
      <c r="M5" s="5"/>
      <c r="N5" s="5"/>
      <c r="O5" s="5">
        <f>C5/B4</f>
        <v>0.8571428571428571</v>
      </c>
      <c r="P5" s="74">
        <v>24</v>
      </c>
      <c r="Q5" s="25">
        <f t="shared" ref="Q5:Q12" si="0">P5/P4</f>
        <v>0.8571428571428571</v>
      </c>
      <c r="R5" s="5">
        <f t="shared" ref="R5:R12" si="1">100%-Q5</f>
        <v>0.1428571428571429</v>
      </c>
      <c r="T5" s="27" t="s">
        <v>24</v>
      </c>
      <c r="U5" s="28">
        <f t="shared" ref="U5:U7" si="2">O5</f>
        <v>0.8571428571428571</v>
      </c>
      <c r="V5" s="28">
        <f t="shared" ref="V5:V6" si="3">O20</f>
        <v>0.76470588235294112</v>
      </c>
      <c r="W5" s="5">
        <f>O39</f>
        <v>0.75</v>
      </c>
      <c r="X5" s="3">
        <f>O56</f>
        <v>0.6</v>
      </c>
      <c r="Y5" s="5"/>
      <c r="Z5" s="34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"/>
      <c r="AM5" s="3"/>
    </row>
    <row r="6" spans="1:39" ht="12.75" customHeight="1">
      <c r="A6" s="34" t="s">
        <v>41</v>
      </c>
      <c r="D6" s="26">
        <v>16</v>
      </c>
      <c r="K6" s="38"/>
      <c r="L6" s="5"/>
      <c r="M6" s="5"/>
      <c r="O6" s="5">
        <f>D6/C5</f>
        <v>0.66666666666666663</v>
      </c>
      <c r="P6" s="74">
        <v>19</v>
      </c>
      <c r="Q6" s="25">
        <f t="shared" si="0"/>
        <v>0.79166666666666663</v>
      </c>
      <c r="R6" s="5">
        <f t="shared" si="1"/>
        <v>0.20833333333333337</v>
      </c>
      <c r="T6" s="27" t="s">
        <v>25</v>
      </c>
      <c r="U6" s="28">
        <f t="shared" si="2"/>
        <v>0.66666666666666663</v>
      </c>
      <c r="V6" s="28">
        <f t="shared" si="3"/>
        <v>1</v>
      </c>
      <c r="W6" s="5"/>
      <c r="X6" s="3"/>
      <c r="Z6" s="34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"/>
      <c r="AM6" s="3"/>
    </row>
    <row r="7" spans="1:39" ht="12.75" customHeight="1">
      <c r="A7" s="34" t="s">
        <v>42</v>
      </c>
      <c r="E7" s="26">
        <v>15</v>
      </c>
      <c r="K7" s="38"/>
      <c r="L7" s="5"/>
      <c r="M7" s="5"/>
      <c r="O7" s="5">
        <f>E7/D6</f>
        <v>0.9375</v>
      </c>
      <c r="P7" s="74">
        <v>17</v>
      </c>
      <c r="Q7" s="25">
        <f t="shared" si="0"/>
        <v>0.89473684210526316</v>
      </c>
      <c r="R7" s="5">
        <f t="shared" si="1"/>
        <v>0.10526315789473684</v>
      </c>
      <c r="T7" s="27" t="s">
        <v>26</v>
      </c>
      <c r="U7" s="28">
        <f t="shared" si="2"/>
        <v>0.9375</v>
      </c>
      <c r="V7" s="28"/>
      <c r="W7" s="5"/>
      <c r="Z7" s="34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"/>
      <c r="AM7" s="3"/>
    </row>
    <row r="8" spans="1:39" ht="12.75" customHeight="1">
      <c r="A8" s="34" t="s">
        <v>43</v>
      </c>
      <c r="F8" s="26">
        <v>15</v>
      </c>
      <c r="K8" s="38"/>
      <c r="L8" s="5"/>
      <c r="M8" s="5"/>
      <c r="O8" s="5">
        <f>F8/E7</f>
        <v>1</v>
      </c>
      <c r="P8" s="74">
        <v>17</v>
      </c>
      <c r="Q8" s="25">
        <f t="shared" si="0"/>
        <v>1</v>
      </c>
      <c r="R8" s="5">
        <f t="shared" si="1"/>
        <v>0</v>
      </c>
      <c r="T8" s="27"/>
      <c r="U8" s="28"/>
      <c r="V8" s="28"/>
      <c r="W8" s="5"/>
      <c r="Z8" s="34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"/>
      <c r="AM8" s="3"/>
    </row>
    <row r="9" spans="1:39" ht="12.75" customHeight="1">
      <c r="A9" s="34" t="s">
        <v>48</v>
      </c>
      <c r="G9" s="26">
        <v>15</v>
      </c>
      <c r="K9" s="38"/>
      <c r="L9" s="5"/>
      <c r="M9" s="5"/>
      <c r="O9" s="5">
        <f>G9/F8</f>
        <v>1</v>
      </c>
      <c r="P9" s="74">
        <v>17</v>
      </c>
      <c r="Q9" s="25">
        <f t="shared" si="0"/>
        <v>1</v>
      </c>
      <c r="R9" s="5">
        <f t="shared" si="1"/>
        <v>0</v>
      </c>
      <c r="T9" s="27"/>
      <c r="U9" s="28"/>
      <c r="V9" s="28"/>
      <c r="W9" s="5"/>
      <c r="Z9" s="34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"/>
      <c r="AM9" s="3"/>
    </row>
    <row r="10" spans="1:39" ht="12.75" customHeight="1">
      <c r="A10" s="34" t="s">
        <v>49</v>
      </c>
      <c r="H10" s="26">
        <v>15</v>
      </c>
      <c r="K10" s="38"/>
      <c r="L10" s="5"/>
      <c r="M10" s="5"/>
      <c r="O10" s="5">
        <f>H10/G9</f>
        <v>1</v>
      </c>
      <c r="P10" s="74">
        <v>17</v>
      </c>
      <c r="Q10" s="25">
        <f t="shared" si="0"/>
        <v>1</v>
      </c>
      <c r="R10" s="5">
        <f t="shared" si="1"/>
        <v>0</v>
      </c>
      <c r="T10" s="27"/>
      <c r="U10" s="28"/>
      <c r="V10" s="28"/>
      <c r="W10" s="5"/>
      <c r="Z10" s="34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"/>
      <c r="AM10" s="3"/>
    </row>
    <row r="11" spans="1:39" ht="12.75" customHeight="1">
      <c r="A11" s="34" t="s">
        <v>50</v>
      </c>
      <c r="I11" s="26">
        <v>15</v>
      </c>
      <c r="K11" s="38">
        <v>1</v>
      </c>
      <c r="L11" s="5"/>
      <c r="M11" s="5"/>
      <c r="O11" s="5">
        <f>I11/H10</f>
        <v>1</v>
      </c>
      <c r="P11" s="74">
        <v>17</v>
      </c>
      <c r="Q11" s="25">
        <f t="shared" si="0"/>
        <v>1</v>
      </c>
      <c r="R11" s="5">
        <f t="shared" si="1"/>
        <v>0</v>
      </c>
      <c r="T11" s="27"/>
      <c r="U11" s="28"/>
      <c r="V11" s="28"/>
      <c r="W11" s="5"/>
      <c r="Z11" s="34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"/>
      <c r="AM11" s="3"/>
    </row>
    <row r="12" spans="1:39" ht="12.75" customHeight="1">
      <c r="A12" s="34" t="s">
        <v>51</v>
      </c>
      <c r="J12" s="26">
        <v>15</v>
      </c>
      <c r="K12" s="38">
        <v>14</v>
      </c>
      <c r="L12" s="5"/>
      <c r="M12" s="5"/>
      <c r="O12" s="5">
        <f>J12/I11</f>
        <v>1</v>
      </c>
      <c r="P12" s="74">
        <v>17</v>
      </c>
      <c r="Q12" s="25">
        <f t="shared" si="0"/>
        <v>1</v>
      </c>
      <c r="R12" s="5">
        <f t="shared" si="1"/>
        <v>0</v>
      </c>
      <c r="T12" s="27"/>
      <c r="U12" s="28"/>
      <c r="V12" s="28"/>
      <c r="W12" s="5"/>
      <c r="Z12" s="34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"/>
      <c r="AM12" s="3"/>
    </row>
    <row r="13" spans="1:39" ht="12.75" customHeight="1">
      <c r="A13" s="34" t="s">
        <v>52</v>
      </c>
      <c r="J13" s="26">
        <v>2</v>
      </c>
      <c r="K13" s="38">
        <v>1</v>
      </c>
      <c r="L13" s="5"/>
      <c r="M13" s="5"/>
      <c r="O13" s="5"/>
      <c r="P13" s="74">
        <v>2</v>
      </c>
      <c r="Q13" s="25"/>
      <c r="R13" s="5"/>
      <c r="T13" s="27"/>
      <c r="U13" s="28"/>
      <c r="V13" s="28"/>
      <c r="W13" s="5"/>
      <c r="Z13" s="34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"/>
      <c r="AM13" s="3"/>
    </row>
    <row r="14" spans="1:39" ht="12.75" customHeight="1">
      <c r="A14" s="34" t="s">
        <v>53</v>
      </c>
      <c r="J14" s="26">
        <v>1</v>
      </c>
      <c r="K14" s="38"/>
      <c r="L14" s="5"/>
      <c r="M14" s="5"/>
      <c r="O14" s="5"/>
      <c r="P14" s="74">
        <v>1</v>
      </c>
      <c r="Q14" s="25"/>
      <c r="R14" s="5"/>
      <c r="T14" s="27"/>
      <c r="U14" s="28"/>
      <c r="V14" s="28"/>
      <c r="W14" s="5"/>
      <c r="Z14" s="34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"/>
      <c r="AM14" s="3"/>
    </row>
    <row r="15" spans="1:39" ht="12.75" customHeight="1">
      <c r="K15" s="26">
        <f>SUM(K11:K14)</f>
        <v>16</v>
      </c>
      <c r="L15" s="5">
        <f>SUM(K11:K12)/B4</f>
        <v>0.5357142857142857</v>
      </c>
      <c r="M15" s="5">
        <f>K15/B4</f>
        <v>0.5714285714285714</v>
      </c>
      <c r="N15" s="5">
        <f>M15-L15</f>
        <v>3.5714285714285698E-2</v>
      </c>
      <c r="O15" s="5"/>
      <c r="P15" s="6"/>
      <c r="Q15" s="6"/>
      <c r="R15" s="5"/>
      <c r="T15" s="27" t="s">
        <v>27</v>
      </c>
      <c r="U15" s="28"/>
      <c r="V15" s="28"/>
      <c r="Z15" s="34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"/>
      <c r="AM15" s="3"/>
    </row>
    <row r="16" spans="1:39" ht="12.75" customHeight="1">
      <c r="A16" s="52" t="s">
        <v>74</v>
      </c>
      <c r="L16" s="5"/>
      <c r="M16" s="5"/>
      <c r="O16" s="5"/>
      <c r="T16" s="27" t="s">
        <v>29</v>
      </c>
      <c r="U16" s="28"/>
      <c r="V16" s="28"/>
      <c r="Z16" s="34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"/>
      <c r="AM16" s="3"/>
    </row>
    <row r="17" spans="1:39" ht="25.5" customHeight="1">
      <c r="B17" s="69" t="s">
        <v>1</v>
      </c>
      <c r="C17" s="69"/>
      <c r="D17" s="69"/>
      <c r="E17" s="69"/>
      <c r="F17" s="69"/>
      <c r="G17" s="69"/>
      <c r="H17" s="69"/>
      <c r="I17" s="69"/>
      <c r="J17" s="69"/>
      <c r="L17" s="10" t="s">
        <v>2</v>
      </c>
      <c r="M17" s="10" t="s">
        <v>3</v>
      </c>
      <c r="N17" s="70" t="s">
        <v>4</v>
      </c>
      <c r="O17" s="10" t="s">
        <v>5</v>
      </c>
      <c r="P17" s="9" t="s">
        <v>6</v>
      </c>
      <c r="Q17" s="9" t="s">
        <v>7</v>
      </c>
      <c r="R17" s="10" t="s">
        <v>8</v>
      </c>
      <c r="T17" s="32" t="s">
        <v>30</v>
      </c>
      <c r="U17" s="28"/>
      <c r="V17" s="28"/>
      <c r="Z17" s="26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>
      <c r="A18" s="71" t="s">
        <v>9</v>
      </c>
      <c r="B18" s="72">
        <v>1</v>
      </c>
      <c r="C18" s="72">
        <v>2</v>
      </c>
      <c r="D18" s="72">
        <v>3</v>
      </c>
      <c r="E18" s="72">
        <v>4</v>
      </c>
      <c r="F18" s="72">
        <v>5</v>
      </c>
      <c r="G18" s="72">
        <v>6</v>
      </c>
      <c r="H18" s="72">
        <v>7</v>
      </c>
      <c r="I18" s="72">
        <v>8</v>
      </c>
      <c r="J18" s="72">
        <v>9</v>
      </c>
      <c r="K18" s="73" t="s">
        <v>10</v>
      </c>
      <c r="L18" s="5"/>
      <c r="M18" s="5"/>
      <c r="O18" s="5"/>
      <c r="P18" s="6"/>
      <c r="Q18" s="6"/>
      <c r="R18" s="5"/>
      <c r="T18" s="136" t="s">
        <v>31</v>
      </c>
      <c r="U18" s="28" t="s">
        <v>28</v>
      </c>
      <c r="V18" s="28"/>
      <c r="Z18" s="26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2.75" customHeight="1">
      <c r="A19" s="34" t="s">
        <v>40</v>
      </c>
      <c r="B19" s="26">
        <v>17</v>
      </c>
      <c r="K19" s="38"/>
      <c r="L19" s="5"/>
      <c r="M19" s="5"/>
      <c r="O19" s="5"/>
      <c r="P19" s="20">
        <f>B19</f>
        <v>17</v>
      </c>
      <c r="Q19" s="6"/>
      <c r="R19" s="5"/>
      <c r="T19" s="33"/>
      <c r="U19" s="28"/>
      <c r="V19" s="28"/>
      <c r="Z19" s="26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</row>
    <row r="20" spans="1:39" ht="12.75" customHeight="1">
      <c r="A20" s="34" t="s">
        <v>41</v>
      </c>
      <c r="C20" s="26">
        <v>13</v>
      </c>
      <c r="K20" s="38"/>
      <c r="L20" s="5"/>
      <c r="M20" s="5"/>
      <c r="N20" s="5"/>
      <c r="O20" s="5">
        <f>C20/B19</f>
        <v>0.76470588235294112</v>
      </c>
      <c r="P20" s="74">
        <v>13</v>
      </c>
      <c r="Q20" s="25">
        <f t="shared" ref="Q20:Q27" si="4">P20/P19</f>
        <v>0.76470588235294112</v>
      </c>
      <c r="R20" s="5">
        <f t="shared" ref="R20:R27" si="5">100%-Q20</f>
        <v>0.23529411764705888</v>
      </c>
      <c r="T20" s="32" t="s">
        <v>32</v>
      </c>
      <c r="U20" s="28" t="s">
        <v>28</v>
      </c>
      <c r="V20" s="28"/>
      <c r="Z20" s="2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2.75" customHeight="1">
      <c r="A21" s="34" t="s">
        <v>42</v>
      </c>
      <c r="B21" s="26"/>
      <c r="C21" s="26"/>
      <c r="D21" s="26">
        <v>13</v>
      </c>
      <c r="E21" s="26"/>
      <c r="F21" s="26"/>
      <c r="G21" s="26"/>
      <c r="H21" s="26"/>
      <c r="I21" s="26"/>
      <c r="J21" s="26"/>
      <c r="K21" s="38"/>
      <c r="L21" s="5"/>
      <c r="M21" s="5"/>
      <c r="N21" s="26"/>
      <c r="O21" s="5">
        <f>D21/C20</f>
        <v>1</v>
      </c>
      <c r="P21" s="74">
        <v>13</v>
      </c>
      <c r="Q21" s="25">
        <f t="shared" si="4"/>
        <v>1</v>
      </c>
      <c r="R21" s="5">
        <f t="shared" si="5"/>
        <v>0</v>
      </c>
      <c r="U21" s="28"/>
      <c r="V21" s="28"/>
      <c r="Z21" s="52"/>
      <c r="AA21" s="53"/>
      <c r="AB21" s="53"/>
      <c r="AC21" s="53"/>
      <c r="AD21" s="53"/>
      <c r="AE21" s="53"/>
      <c r="AF21" s="53"/>
      <c r="AG21" s="53"/>
      <c r="AH21" s="53"/>
      <c r="AI21" s="53"/>
      <c r="AJ21" s="53"/>
      <c r="AK21" s="53"/>
      <c r="AL21" s="3"/>
      <c r="AM21" s="3"/>
    </row>
    <row r="22" spans="1:39" ht="12.75" customHeight="1">
      <c r="A22" s="34" t="s">
        <v>43</v>
      </c>
      <c r="B22" s="26"/>
      <c r="C22" s="26"/>
      <c r="D22" s="26"/>
      <c r="E22" s="26">
        <v>13</v>
      </c>
      <c r="F22" s="26"/>
      <c r="G22" s="26"/>
      <c r="H22" s="26"/>
      <c r="I22" s="26"/>
      <c r="J22" s="26"/>
      <c r="K22" s="38"/>
      <c r="L22" s="5"/>
      <c r="M22" s="5"/>
      <c r="N22" s="26"/>
      <c r="O22" s="5">
        <f>E22/D21</f>
        <v>1</v>
      </c>
      <c r="P22" s="74">
        <v>13</v>
      </c>
      <c r="Q22" s="25">
        <f t="shared" si="4"/>
        <v>1</v>
      </c>
      <c r="R22" s="5">
        <f t="shared" si="5"/>
        <v>0</v>
      </c>
      <c r="U22" s="28"/>
      <c r="V22" s="28"/>
      <c r="Z22" s="52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3"/>
      <c r="AM22" s="3"/>
    </row>
    <row r="23" spans="1:39" ht="12.75" customHeight="1">
      <c r="A23" s="34" t="s">
        <v>48</v>
      </c>
      <c r="B23" s="26"/>
      <c r="C23" s="26"/>
      <c r="D23" s="26"/>
      <c r="E23" s="26"/>
      <c r="F23" s="26">
        <v>13</v>
      </c>
      <c r="G23" s="26"/>
      <c r="H23" s="26"/>
      <c r="I23" s="26"/>
      <c r="J23" s="26"/>
      <c r="K23" s="38"/>
      <c r="L23" s="5"/>
      <c r="M23" s="5"/>
      <c r="N23" s="26"/>
      <c r="O23" s="5">
        <f>F23/E22</f>
        <v>1</v>
      </c>
      <c r="P23" s="74">
        <v>13</v>
      </c>
      <c r="Q23" s="25">
        <f t="shared" si="4"/>
        <v>1</v>
      </c>
      <c r="R23" s="5">
        <f t="shared" si="5"/>
        <v>0</v>
      </c>
      <c r="U23" s="28"/>
      <c r="V23" s="28"/>
      <c r="Z23" s="52"/>
      <c r="AA23" s="53"/>
      <c r="AB23" s="53"/>
      <c r="AC23" s="53"/>
      <c r="AD23" s="53"/>
      <c r="AE23" s="53"/>
      <c r="AF23" s="53"/>
      <c r="AG23" s="53"/>
      <c r="AH23" s="53"/>
      <c r="AI23" s="53"/>
      <c r="AJ23" s="53"/>
      <c r="AK23" s="53"/>
      <c r="AL23" s="3"/>
      <c r="AM23" s="3"/>
    </row>
    <row r="24" spans="1:39" ht="12.75" customHeight="1">
      <c r="A24" s="34" t="s">
        <v>49</v>
      </c>
      <c r="B24" s="26"/>
      <c r="C24" s="26"/>
      <c r="D24" s="26"/>
      <c r="E24" s="26"/>
      <c r="F24" s="26"/>
      <c r="G24" s="26">
        <v>11</v>
      </c>
      <c r="H24" s="26"/>
      <c r="I24" s="26"/>
      <c r="J24" s="26"/>
      <c r="K24" s="38"/>
      <c r="L24" s="5"/>
      <c r="M24" s="5"/>
      <c r="N24" s="26"/>
      <c r="O24" s="5">
        <f>G24/F23</f>
        <v>0.84615384615384615</v>
      </c>
      <c r="P24" s="74">
        <v>13</v>
      </c>
      <c r="Q24" s="25">
        <f t="shared" si="4"/>
        <v>1</v>
      </c>
      <c r="R24" s="5">
        <f t="shared" si="5"/>
        <v>0</v>
      </c>
      <c r="U24" s="28"/>
      <c r="V24" s="28"/>
      <c r="Z24" s="52"/>
      <c r="AA24" s="53"/>
      <c r="AB24" s="53"/>
      <c r="AC24" s="53"/>
      <c r="AD24" s="53"/>
      <c r="AE24" s="53"/>
      <c r="AF24" s="53"/>
      <c r="AG24" s="53"/>
      <c r="AH24" s="53"/>
      <c r="AI24" s="53"/>
      <c r="AJ24" s="53"/>
      <c r="AK24" s="53"/>
      <c r="AL24" s="3"/>
      <c r="AM24" s="3"/>
    </row>
    <row r="25" spans="1:39" ht="12.75" customHeight="1">
      <c r="A25" s="34" t="s">
        <v>50</v>
      </c>
      <c r="B25" s="26"/>
      <c r="C25" s="26"/>
      <c r="D25" s="26"/>
      <c r="E25" s="26"/>
      <c r="F25" s="26"/>
      <c r="G25" s="26"/>
      <c r="H25" s="26">
        <v>11</v>
      </c>
      <c r="I25" s="26"/>
      <c r="J25" s="26"/>
      <c r="K25" s="38"/>
      <c r="L25" s="5"/>
      <c r="M25" s="5"/>
      <c r="N25" s="26"/>
      <c r="O25" s="5">
        <f>H25/G24</f>
        <v>1</v>
      </c>
      <c r="P25" s="74">
        <v>12</v>
      </c>
      <c r="Q25" s="25">
        <f t="shared" si="4"/>
        <v>0.92307692307692313</v>
      </c>
      <c r="R25" s="5">
        <f t="shared" si="5"/>
        <v>7.6923076923076872E-2</v>
      </c>
      <c r="U25" s="28"/>
      <c r="V25" s="28"/>
      <c r="Z25" s="52"/>
      <c r="AA25" s="53"/>
      <c r="AB25" s="53"/>
      <c r="AC25" s="53"/>
      <c r="AD25" s="53"/>
      <c r="AE25" s="53"/>
      <c r="AF25" s="53"/>
      <c r="AG25" s="53"/>
      <c r="AH25" s="53"/>
      <c r="AI25" s="53"/>
      <c r="AJ25" s="53"/>
      <c r="AK25" s="53"/>
      <c r="AL25" s="3"/>
      <c r="AM25" s="3"/>
    </row>
    <row r="26" spans="1:39" ht="12.75" customHeight="1">
      <c r="A26" s="34" t="s">
        <v>51</v>
      </c>
      <c r="B26" s="26"/>
      <c r="C26" s="26"/>
      <c r="D26" s="26"/>
      <c r="E26" s="26"/>
      <c r="F26" s="26"/>
      <c r="G26" s="26"/>
      <c r="H26" s="26"/>
      <c r="I26" s="26">
        <v>11</v>
      </c>
      <c r="J26" s="26"/>
      <c r="K26" s="38"/>
      <c r="L26" s="5"/>
      <c r="M26" s="5"/>
      <c r="N26" s="26"/>
      <c r="O26" s="5">
        <f>I26/H25</f>
        <v>1</v>
      </c>
      <c r="P26" s="74">
        <v>12</v>
      </c>
      <c r="Q26" s="25">
        <f t="shared" si="4"/>
        <v>1</v>
      </c>
      <c r="R26" s="5">
        <f t="shared" si="5"/>
        <v>0</v>
      </c>
      <c r="U26" s="28"/>
      <c r="V26" s="28"/>
      <c r="Z26" s="52"/>
      <c r="AA26" s="53"/>
      <c r="AB26" s="53"/>
      <c r="AC26" s="53"/>
      <c r="AD26" s="53"/>
      <c r="AE26" s="53"/>
      <c r="AF26" s="53"/>
      <c r="AG26" s="53"/>
      <c r="AH26" s="53"/>
      <c r="AI26" s="53"/>
      <c r="AJ26" s="53"/>
      <c r="AK26" s="53"/>
      <c r="AL26" s="3"/>
      <c r="AM26" s="3"/>
    </row>
    <row r="27" spans="1:39" ht="12.75" customHeight="1">
      <c r="A27" s="34" t="s">
        <v>52</v>
      </c>
      <c r="B27" s="26"/>
      <c r="C27" s="26"/>
      <c r="D27" s="26"/>
      <c r="E27" s="26"/>
      <c r="F27" s="26"/>
      <c r="G27" s="26"/>
      <c r="H27" s="26"/>
      <c r="I27" s="26"/>
      <c r="J27" s="26">
        <v>9</v>
      </c>
      <c r="K27" s="38">
        <v>8</v>
      </c>
      <c r="L27" s="5"/>
      <c r="M27" s="5"/>
      <c r="N27" s="26"/>
      <c r="O27" s="5">
        <f>J27/I26</f>
        <v>0.81818181818181823</v>
      </c>
      <c r="P27" s="74">
        <v>13</v>
      </c>
      <c r="Q27" s="25">
        <f t="shared" si="4"/>
        <v>1.0833333333333333</v>
      </c>
      <c r="R27" s="5">
        <f t="shared" si="5"/>
        <v>-8.3333333333333259E-2</v>
      </c>
      <c r="U27" s="28"/>
      <c r="V27" s="28"/>
      <c r="Z27" s="52"/>
      <c r="AA27" s="53"/>
      <c r="AB27" s="53"/>
      <c r="AC27" s="53"/>
      <c r="AD27" s="53"/>
      <c r="AE27" s="53"/>
      <c r="AF27" s="53"/>
      <c r="AG27" s="53"/>
      <c r="AH27" s="53"/>
      <c r="AI27" s="53"/>
      <c r="AJ27" s="53"/>
      <c r="AK27" s="53"/>
      <c r="AL27" s="3"/>
      <c r="AM27" s="3"/>
    </row>
    <row r="28" spans="1:39" ht="12.75" customHeight="1">
      <c r="A28" s="34" t="s">
        <v>53</v>
      </c>
      <c r="B28" s="26"/>
      <c r="C28" s="26"/>
      <c r="D28" s="26"/>
      <c r="E28" s="26"/>
      <c r="F28" s="26"/>
      <c r="G28" s="26"/>
      <c r="H28" s="26"/>
      <c r="I28" s="26"/>
      <c r="J28" s="26">
        <v>3</v>
      </c>
      <c r="K28" s="38">
        <v>1</v>
      </c>
      <c r="L28" s="5"/>
      <c r="M28" s="5"/>
      <c r="N28" s="26"/>
      <c r="O28" s="5"/>
      <c r="P28" s="74">
        <v>5</v>
      </c>
      <c r="Q28" s="25"/>
      <c r="R28" s="5"/>
      <c r="U28" s="28"/>
      <c r="V28" s="28"/>
      <c r="Z28" s="52"/>
      <c r="AA28" s="53"/>
      <c r="AB28" s="53"/>
      <c r="AC28" s="53"/>
      <c r="AD28" s="53"/>
      <c r="AE28" s="53"/>
      <c r="AF28" s="53"/>
      <c r="AG28" s="53"/>
      <c r="AH28" s="53"/>
      <c r="AI28" s="53"/>
      <c r="AJ28" s="53"/>
      <c r="AK28" s="53"/>
      <c r="AL28" s="3"/>
      <c r="AM28" s="3"/>
    </row>
    <row r="29" spans="1:39" ht="12.75" customHeight="1">
      <c r="A29" s="34" t="s">
        <v>64</v>
      </c>
      <c r="B29" s="26"/>
      <c r="C29" s="26"/>
      <c r="D29" s="26"/>
      <c r="E29" s="26"/>
      <c r="F29" s="26"/>
      <c r="G29" s="26"/>
      <c r="H29" s="26"/>
      <c r="I29" s="26"/>
      <c r="J29" s="26">
        <v>2</v>
      </c>
      <c r="K29" s="38">
        <v>1</v>
      </c>
      <c r="L29" s="5"/>
      <c r="M29" s="5"/>
      <c r="N29" s="26"/>
      <c r="O29" s="5"/>
      <c r="P29" s="74">
        <v>3</v>
      </c>
      <c r="Q29" s="25"/>
      <c r="R29" s="5"/>
      <c r="U29" s="28"/>
      <c r="V29" s="28"/>
      <c r="Z29" s="52"/>
      <c r="AA29" s="53"/>
      <c r="AB29" s="53"/>
      <c r="AC29" s="53"/>
      <c r="AD29" s="53"/>
      <c r="AE29" s="53"/>
      <c r="AF29" s="53"/>
      <c r="AG29" s="53"/>
      <c r="AH29" s="53"/>
      <c r="AI29" s="53"/>
      <c r="AJ29" s="53"/>
      <c r="AK29" s="53"/>
      <c r="AL29" s="3"/>
      <c r="AM29" s="3"/>
    </row>
    <row r="30" spans="1:39" ht="12.75" customHeight="1">
      <c r="A30" s="34" t="s">
        <v>66</v>
      </c>
      <c r="B30" s="26"/>
      <c r="C30" s="26"/>
      <c r="D30" s="26"/>
      <c r="E30" s="26"/>
      <c r="F30" s="26"/>
      <c r="G30" s="26"/>
      <c r="H30" s="26"/>
      <c r="I30" s="26"/>
      <c r="J30" s="26">
        <v>1</v>
      </c>
      <c r="K30" s="38"/>
      <c r="L30" s="5"/>
      <c r="M30" s="5"/>
      <c r="N30" s="26"/>
      <c r="O30" s="5"/>
      <c r="P30" s="74">
        <v>1</v>
      </c>
      <c r="Q30" s="25"/>
      <c r="R30" s="5"/>
      <c r="U30" s="28"/>
      <c r="V30" s="28"/>
      <c r="Z30" s="52"/>
      <c r="AA30" s="53"/>
      <c r="AB30" s="53"/>
      <c r="AC30" s="53"/>
      <c r="AD30" s="53"/>
      <c r="AE30" s="53"/>
      <c r="AF30" s="53"/>
      <c r="AG30" s="53"/>
      <c r="AH30" s="53"/>
      <c r="AI30" s="53"/>
      <c r="AJ30" s="53"/>
      <c r="AK30" s="53"/>
      <c r="AL30" s="3"/>
      <c r="AM30" s="3"/>
    </row>
    <row r="31" spans="1:39" ht="12.75" customHeight="1">
      <c r="A31" s="34" t="s">
        <v>71</v>
      </c>
      <c r="B31" s="26"/>
      <c r="C31" s="26"/>
      <c r="D31" s="26"/>
      <c r="E31" s="26"/>
      <c r="F31" s="26"/>
      <c r="G31" s="26"/>
      <c r="H31" s="26"/>
      <c r="I31" s="26"/>
      <c r="J31" s="26">
        <v>1</v>
      </c>
      <c r="K31" s="38"/>
      <c r="L31" s="5"/>
      <c r="M31" s="5"/>
      <c r="N31" s="26"/>
      <c r="O31" s="5"/>
      <c r="P31" s="74">
        <v>1</v>
      </c>
      <c r="Q31" s="25"/>
      <c r="R31" s="5"/>
      <c r="U31" s="28"/>
      <c r="V31" s="28"/>
      <c r="Z31" s="52"/>
      <c r="AA31" s="53"/>
      <c r="AB31" s="53"/>
      <c r="AC31" s="53"/>
      <c r="AD31" s="53"/>
      <c r="AE31" s="53"/>
      <c r="AF31" s="53"/>
      <c r="AG31" s="53"/>
      <c r="AH31" s="53"/>
      <c r="AI31" s="53"/>
      <c r="AJ31" s="53"/>
      <c r="AK31" s="53"/>
      <c r="AL31" s="3"/>
      <c r="AM31" s="3"/>
    </row>
    <row r="32" spans="1:39" ht="12.75" customHeight="1">
      <c r="A32" s="34" t="s">
        <v>72</v>
      </c>
      <c r="B32" s="26"/>
      <c r="C32" s="26"/>
      <c r="D32" s="26"/>
      <c r="E32" s="26"/>
      <c r="F32" s="26"/>
      <c r="G32" s="26"/>
      <c r="H32" s="26"/>
      <c r="I32" s="26"/>
      <c r="J32" s="26"/>
      <c r="K32" s="38"/>
      <c r="L32" s="5"/>
      <c r="M32" s="5"/>
      <c r="N32" s="26"/>
      <c r="O32" s="5"/>
      <c r="P32" s="74"/>
      <c r="Q32" s="25"/>
      <c r="R32" s="5"/>
      <c r="U32" s="28"/>
      <c r="V32" s="28"/>
      <c r="Z32" s="52"/>
      <c r="AA32" s="53"/>
      <c r="AB32" s="53"/>
      <c r="AC32" s="53"/>
      <c r="AD32" s="53"/>
      <c r="AE32" s="53"/>
      <c r="AF32" s="53"/>
      <c r="AG32" s="53"/>
      <c r="AH32" s="53"/>
      <c r="AI32" s="53"/>
      <c r="AJ32" s="53"/>
      <c r="AK32" s="53"/>
      <c r="AL32" s="3"/>
      <c r="AM32" s="3"/>
    </row>
    <row r="33" spans="1:39" ht="12.7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>
        <f>SUM(K27:K29)</f>
        <v>10</v>
      </c>
      <c r="L33" s="5">
        <f>K27/B19</f>
        <v>0.47058823529411764</v>
      </c>
      <c r="M33" s="5">
        <f>K33/B19</f>
        <v>0.58823529411764708</v>
      </c>
      <c r="N33" s="5">
        <f>M33-L33</f>
        <v>0.11764705882352944</v>
      </c>
      <c r="O33" s="5"/>
      <c r="P33" s="6"/>
      <c r="Q33" s="6"/>
      <c r="R33" s="5"/>
      <c r="T33" s="33" t="s">
        <v>28</v>
      </c>
      <c r="U33" s="28"/>
      <c r="V33" s="28"/>
      <c r="Z33" s="26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</row>
    <row r="34" spans="1:39" ht="12.7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5"/>
      <c r="M34" s="5"/>
      <c r="N34" s="5"/>
      <c r="O34" s="5"/>
      <c r="P34" s="6"/>
      <c r="Q34" s="6"/>
      <c r="R34" s="5"/>
      <c r="T34" s="33"/>
      <c r="U34" s="28"/>
      <c r="V34" s="28"/>
      <c r="Z34" s="26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</row>
    <row r="35" spans="1:39" ht="12.75" customHeight="1">
      <c r="A35" s="52" t="s">
        <v>76</v>
      </c>
      <c r="L35" s="5"/>
      <c r="M35" s="5"/>
      <c r="O35" s="5"/>
      <c r="T35" s="33"/>
      <c r="U35" s="28"/>
      <c r="V35" s="28"/>
      <c r="Z35" s="4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3"/>
      <c r="AM35" s="3"/>
    </row>
    <row r="36" spans="1:39" ht="25.5" customHeight="1">
      <c r="B36" s="69" t="s">
        <v>1</v>
      </c>
      <c r="C36" s="69"/>
      <c r="D36" s="69"/>
      <c r="E36" s="69"/>
      <c r="F36" s="69"/>
      <c r="G36" s="69"/>
      <c r="H36" s="69"/>
      <c r="I36" s="69"/>
      <c r="J36" s="69"/>
      <c r="L36" s="10" t="s">
        <v>2</v>
      </c>
      <c r="M36" s="10" t="s">
        <v>3</v>
      </c>
      <c r="N36" s="70" t="s">
        <v>4</v>
      </c>
      <c r="O36" s="10" t="s">
        <v>5</v>
      </c>
      <c r="P36" s="9" t="s">
        <v>6</v>
      </c>
      <c r="Q36" s="9" t="s">
        <v>7</v>
      </c>
      <c r="R36" s="10" t="s">
        <v>8</v>
      </c>
      <c r="T36" s="33"/>
      <c r="U36" s="28"/>
      <c r="V36" s="28"/>
      <c r="Z36" s="34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"/>
      <c r="AM36" s="3"/>
    </row>
    <row r="37" spans="1:39" ht="12.75" customHeight="1">
      <c r="A37" s="71" t="s">
        <v>9</v>
      </c>
      <c r="B37" s="72">
        <v>1</v>
      </c>
      <c r="C37" s="72">
        <v>2</v>
      </c>
      <c r="D37" s="72">
        <v>3</v>
      </c>
      <c r="E37" s="72">
        <v>4</v>
      </c>
      <c r="F37" s="72">
        <v>5</v>
      </c>
      <c r="G37" s="72">
        <v>6</v>
      </c>
      <c r="H37" s="72">
        <v>7</v>
      </c>
      <c r="I37" s="72">
        <v>8</v>
      </c>
      <c r="J37" s="72">
        <v>9</v>
      </c>
      <c r="K37" s="73" t="s">
        <v>10</v>
      </c>
      <c r="L37" s="5"/>
      <c r="M37" s="5"/>
      <c r="O37" s="5"/>
      <c r="P37" s="6"/>
      <c r="Q37" s="6"/>
      <c r="R37" s="5"/>
      <c r="T37" s="34"/>
      <c r="U37" s="35"/>
      <c r="V37" s="35"/>
      <c r="Z37" s="34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"/>
      <c r="AM37" s="3"/>
    </row>
    <row r="38" spans="1:39" ht="12.75" customHeight="1">
      <c r="A38" s="34" t="s">
        <v>41</v>
      </c>
      <c r="B38" s="26">
        <v>32</v>
      </c>
      <c r="K38" s="38"/>
      <c r="L38" s="5"/>
      <c r="M38" s="5"/>
      <c r="O38" s="5"/>
      <c r="P38" s="20">
        <f>B38</f>
        <v>32</v>
      </c>
      <c r="Q38" s="6"/>
      <c r="R38" s="5"/>
      <c r="T38" s="34"/>
      <c r="U38" s="35"/>
      <c r="V38" s="35"/>
      <c r="Z38" s="34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"/>
      <c r="AM38" s="3"/>
    </row>
    <row r="39" spans="1:39" ht="12.75" customHeight="1">
      <c r="A39" s="34" t="s">
        <v>42</v>
      </c>
      <c r="C39" s="26">
        <v>24</v>
      </c>
      <c r="K39" s="38"/>
      <c r="L39" s="5"/>
      <c r="M39" s="5"/>
      <c r="N39" s="5"/>
      <c r="O39" s="5">
        <f>C39/B38</f>
        <v>0.75</v>
      </c>
      <c r="P39" s="74">
        <v>24</v>
      </c>
      <c r="Q39" s="25">
        <f t="shared" ref="Q39:Q46" si="6">P39/P38</f>
        <v>0.75</v>
      </c>
      <c r="R39" s="5">
        <f t="shared" ref="R39:R46" si="7">100%-Q39</f>
        <v>0.25</v>
      </c>
      <c r="T39" s="34"/>
      <c r="U39" s="35"/>
      <c r="V39" s="35"/>
      <c r="Z39" s="34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"/>
      <c r="AM39" s="3"/>
    </row>
    <row r="40" spans="1:39" ht="12.75" customHeight="1">
      <c r="A40" s="34" t="s">
        <v>43</v>
      </c>
      <c r="D40" s="26">
        <v>20</v>
      </c>
      <c r="K40" s="38"/>
      <c r="L40" s="5"/>
      <c r="M40" s="5"/>
      <c r="O40" s="5">
        <f>D40/C39</f>
        <v>0.83333333333333337</v>
      </c>
      <c r="P40" s="20">
        <v>22</v>
      </c>
      <c r="Q40" s="25">
        <f t="shared" si="6"/>
        <v>0.91666666666666663</v>
      </c>
      <c r="R40" s="5">
        <f t="shared" si="7"/>
        <v>8.333333333333337E-2</v>
      </c>
      <c r="T40" s="34"/>
      <c r="U40" s="35"/>
      <c r="V40" s="35"/>
      <c r="Z40" s="26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</row>
    <row r="41" spans="1:39" ht="12.75" customHeight="1">
      <c r="A41" s="34" t="s">
        <v>48</v>
      </c>
      <c r="E41" s="26">
        <v>18</v>
      </c>
      <c r="K41" s="38"/>
      <c r="L41" s="5"/>
      <c r="M41" s="5"/>
      <c r="O41" s="5">
        <f>E41/D40</f>
        <v>0.9</v>
      </c>
      <c r="P41" s="20">
        <v>21</v>
      </c>
      <c r="Q41" s="25">
        <f t="shared" si="6"/>
        <v>0.95454545454545459</v>
      </c>
      <c r="R41" s="5">
        <f t="shared" si="7"/>
        <v>4.5454545454545414E-2</v>
      </c>
      <c r="Z41" s="26"/>
      <c r="AL41" s="3"/>
      <c r="AM41" s="3"/>
    </row>
    <row r="42" spans="1:39" ht="12.75" customHeight="1">
      <c r="A42" s="34" t="s">
        <v>49</v>
      </c>
      <c r="F42" s="26">
        <v>16</v>
      </c>
      <c r="K42" s="38"/>
      <c r="L42" s="5"/>
      <c r="M42" s="5"/>
      <c r="O42" s="5">
        <f>F42/E41</f>
        <v>0.88888888888888884</v>
      </c>
      <c r="P42" s="20">
        <v>21</v>
      </c>
      <c r="Q42" s="25">
        <f t="shared" si="6"/>
        <v>1</v>
      </c>
      <c r="R42" s="5">
        <f t="shared" si="7"/>
        <v>0</v>
      </c>
      <c r="Z42" s="26"/>
      <c r="AL42" s="3"/>
      <c r="AM42" s="3"/>
    </row>
    <row r="43" spans="1:39" ht="12.75" customHeight="1">
      <c r="A43" s="34" t="s">
        <v>50</v>
      </c>
      <c r="G43" s="26">
        <v>16</v>
      </c>
      <c r="K43" s="38"/>
      <c r="L43" s="5"/>
      <c r="M43" s="5"/>
      <c r="O43" s="5">
        <f>G43/F42</f>
        <v>1</v>
      </c>
      <c r="P43" s="20">
        <v>21</v>
      </c>
      <c r="Q43" s="25">
        <f t="shared" si="6"/>
        <v>1</v>
      </c>
      <c r="R43" s="5">
        <f t="shared" si="7"/>
        <v>0</v>
      </c>
      <c r="Z43" s="26"/>
      <c r="AL43" s="3"/>
      <c r="AM43" s="3"/>
    </row>
    <row r="44" spans="1:39" ht="12.75" customHeight="1">
      <c r="A44" s="34" t="s">
        <v>51</v>
      </c>
      <c r="H44" s="26">
        <v>15</v>
      </c>
      <c r="K44" s="38"/>
      <c r="L44" s="5"/>
      <c r="M44" s="5"/>
      <c r="O44" s="5">
        <f>H44/G43</f>
        <v>0.9375</v>
      </c>
      <c r="P44" s="20">
        <v>20</v>
      </c>
      <c r="Q44" s="25">
        <f t="shared" si="6"/>
        <v>0.95238095238095233</v>
      </c>
      <c r="R44" s="5">
        <f t="shared" si="7"/>
        <v>4.7619047619047672E-2</v>
      </c>
      <c r="Z44" s="26"/>
      <c r="AL44" s="3"/>
      <c r="AM44" s="3"/>
    </row>
    <row r="45" spans="1:39" ht="12.75" customHeight="1">
      <c r="A45" s="34" t="s">
        <v>52</v>
      </c>
      <c r="I45" s="26">
        <v>14</v>
      </c>
      <c r="K45" s="38"/>
      <c r="L45" s="5"/>
      <c r="M45" s="5"/>
      <c r="O45" s="5">
        <f>I45/H44</f>
        <v>0.93333333333333335</v>
      </c>
      <c r="P45" s="20">
        <v>19</v>
      </c>
      <c r="Q45" s="25">
        <f t="shared" si="6"/>
        <v>0.95</v>
      </c>
      <c r="R45" s="5">
        <f t="shared" si="7"/>
        <v>5.0000000000000044E-2</v>
      </c>
      <c r="Z45" s="26"/>
      <c r="AL45" s="3"/>
      <c r="AM45" s="3"/>
    </row>
    <row r="46" spans="1:39" ht="12.75" customHeight="1">
      <c r="A46" s="34" t="s">
        <v>53</v>
      </c>
      <c r="J46" s="26">
        <v>14</v>
      </c>
      <c r="K46" s="38">
        <v>14</v>
      </c>
      <c r="L46" s="5"/>
      <c r="M46" s="5"/>
      <c r="O46" s="5">
        <f>J46/I45</f>
        <v>1</v>
      </c>
      <c r="P46" s="20">
        <v>20</v>
      </c>
      <c r="Q46" s="25">
        <f t="shared" si="6"/>
        <v>1.0526315789473684</v>
      </c>
      <c r="R46" s="5">
        <f t="shared" si="7"/>
        <v>-5.2631578947368363E-2</v>
      </c>
      <c r="Z46" s="26"/>
      <c r="AL46" s="3"/>
      <c r="AM46" s="3"/>
    </row>
    <row r="47" spans="1:39" ht="12.75" customHeight="1">
      <c r="A47" s="34" t="s">
        <v>64</v>
      </c>
      <c r="J47" s="26">
        <v>5</v>
      </c>
      <c r="K47" s="38">
        <v>4</v>
      </c>
      <c r="L47" s="5"/>
      <c r="M47" s="5"/>
      <c r="O47" s="5"/>
      <c r="P47" s="20">
        <v>6</v>
      </c>
      <c r="Q47" s="25"/>
      <c r="R47" s="5"/>
      <c r="Z47" s="26"/>
      <c r="AL47" s="3"/>
      <c r="AM47" s="3"/>
    </row>
    <row r="48" spans="1:39" ht="12.75" customHeight="1">
      <c r="A48" s="34" t="s">
        <v>66</v>
      </c>
      <c r="J48" s="26">
        <v>2</v>
      </c>
      <c r="K48" s="38"/>
      <c r="L48" s="5"/>
      <c r="M48" s="5"/>
      <c r="O48" s="5"/>
      <c r="P48" s="20">
        <v>2</v>
      </c>
      <c r="Q48" s="25"/>
      <c r="R48" s="5"/>
      <c r="Z48" s="26"/>
      <c r="AL48" s="3"/>
      <c r="AM48" s="3"/>
    </row>
    <row r="49" spans="1:40" ht="12.75" customHeight="1">
      <c r="A49" s="34" t="s">
        <v>71</v>
      </c>
      <c r="J49" s="26">
        <v>2</v>
      </c>
      <c r="K49" s="38"/>
      <c r="L49" s="5"/>
      <c r="M49" s="5"/>
      <c r="O49" s="5"/>
      <c r="P49" s="20">
        <v>2</v>
      </c>
      <c r="Q49" s="25"/>
      <c r="R49" s="5"/>
      <c r="Z49" s="26"/>
      <c r="AL49" s="3"/>
      <c r="AM49" s="3"/>
    </row>
    <row r="50" spans="1:40" ht="12.75" customHeight="1">
      <c r="A50" s="34" t="s">
        <v>72</v>
      </c>
      <c r="K50" s="38"/>
      <c r="L50" s="5"/>
      <c r="M50" s="5"/>
      <c r="O50" s="5"/>
      <c r="P50" s="20"/>
      <c r="Q50" s="25"/>
      <c r="R50" s="5"/>
      <c r="Z50" s="26"/>
      <c r="AL50" s="3"/>
      <c r="AM50" s="3"/>
    </row>
    <row r="51" spans="1:40" ht="12.75" customHeight="1">
      <c r="K51" s="26">
        <f>SUM(K46:K47)</f>
        <v>18</v>
      </c>
      <c r="L51" s="5">
        <f>K46/B38</f>
        <v>0.4375</v>
      </c>
      <c r="M51" s="5">
        <f>K51/B38</f>
        <v>0.5625</v>
      </c>
      <c r="N51" s="5">
        <f>M51-L51</f>
        <v>0.125</v>
      </c>
      <c r="O51" s="5"/>
      <c r="P51" s="6"/>
      <c r="Q51" s="6"/>
      <c r="R51" s="5"/>
      <c r="Z51" s="26"/>
      <c r="AL51" s="3"/>
      <c r="AM51" s="3"/>
    </row>
    <row r="52" spans="1:40" ht="12.75" customHeight="1">
      <c r="A52" s="52" t="s">
        <v>78</v>
      </c>
      <c r="L52" s="5"/>
      <c r="M52" s="5"/>
      <c r="O52" s="5"/>
      <c r="Z52" s="26"/>
      <c r="AL52" s="3"/>
      <c r="AM52" s="3"/>
    </row>
    <row r="53" spans="1:40" ht="25.5" customHeight="1">
      <c r="B53" s="243" t="s">
        <v>1</v>
      </c>
      <c r="C53" s="244"/>
      <c r="D53" s="244"/>
      <c r="E53" s="244"/>
      <c r="F53" s="244"/>
      <c r="G53" s="244"/>
      <c r="H53" s="244"/>
      <c r="I53" s="244"/>
      <c r="J53" s="244"/>
      <c r="L53" s="10" t="s">
        <v>2</v>
      </c>
      <c r="M53" s="10" t="s">
        <v>3</v>
      </c>
      <c r="N53" s="70" t="s">
        <v>4</v>
      </c>
      <c r="O53" s="10" t="s">
        <v>5</v>
      </c>
      <c r="P53" s="9" t="s">
        <v>6</v>
      </c>
      <c r="Q53" s="9" t="s">
        <v>7</v>
      </c>
      <c r="R53" s="10" t="s">
        <v>8</v>
      </c>
      <c r="S53" s="5"/>
      <c r="AA53" s="52"/>
      <c r="AB53" s="53"/>
      <c r="AC53" s="53"/>
      <c r="AD53" s="53"/>
      <c r="AE53" s="53"/>
      <c r="AF53" s="53"/>
      <c r="AG53" s="53"/>
      <c r="AH53" s="53"/>
      <c r="AI53" s="53"/>
      <c r="AJ53" s="53"/>
      <c r="AK53" s="53"/>
      <c r="AL53" s="53"/>
      <c r="AM53" s="3"/>
      <c r="AN53" s="3"/>
    </row>
    <row r="54" spans="1:40" ht="12.75" customHeight="1">
      <c r="A54" s="71" t="s">
        <v>9</v>
      </c>
      <c r="B54" s="72">
        <v>1</v>
      </c>
      <c r="C54" s="72">
        <v>2</v>
      </c>
      <c r="D54" s="72">
        <v>3</v>
      </c>
      <c r="E54" s="72">
        <v>4</v>
      </c>
      <c r="F54" s="72">
        <v>5</v>
      </c>
      <c r="G54" s="72">
        <v>6</v>
      </c>
      <c r="H54" s="72">
        <v>7</v>
      </c>
      <c r="I54" s="72">
        <v>8</v>
      </c>
      <c r="J54" s="72">
        <v>9</v>
      </c>
      <c r="K54" s="73" t="s">
        <v>10</v>
      </c>
      <c r="L54" s="5"/>
      <c r="M54" s="5"/>
      <c r="O54" s="5"/>
      <c r="P54" s="6"/>
      <c r="Q54" s="6"/>
      <c r="R54" s="5"/>
      <c r="AA54" s="26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</row>
    <row r="55" spans="1:40" ht="12.75" customHeight="1">
      <c r="A55" s="34" t="s">
        <v>42</v>
      </c>
      <c r="B55" s="26">
        <v>15</v>
      </c>
      <c r="K55" s="38"/>
      <c r="L55" s="5"/>
      <c r="M55" s="5"/>
      <c r="O55" s="5"/>
      <c r="P55" s="20">
        <f>B55</f>
        <v>15</v>
      </c>
      <c r="Q55" s="6"/>
      <c r="R55" s="5"/>
      <c r="U55" s="252" t="s">
        <v>7</v>
      </c>
      <c r="V55" s="240"/>
      <c r="AA55" s="4"/>
      <c r="AB55" s="11"/>
      <c r="AC55" s="11"/>
      <c r="AD55" s="11"/>
      <c r="AE55" s="11"/>
      <c r="AF55" s="11"/>
      <c r="AG55" s="11"/>
      <c r="AH55" s="11"/>
      <c r="AI55" s="11"/>
      <c r="AJ55" s="11"/>
      <c r="AK55" s="11"/>
      <c r="AL55" s="11"/>
      <c r="AM55" s="3"/>
      <c r="AN55" s="3"/>
    </row>
    <row r="56" spans="1:40" ht="12.75" customHeight="1">
      <c r="A56" s="34" t="s">
        <v>43</v>
      </c>
      <c r="C56" s="26">
        <v>9</v>
      </c>
      <c r="K56" s="38"/>
      <c r="L56" s="5"/>
      <c r="M56" s="5"/>
      <c r="N56" s="5"/>
      <c r="O56" s="5">
        <f>C56/B55</f>
        <v>0.6</v>
      </c>
      <c r="P56" s="74">
        <v>9</v>
      </c>
      <c r="Q56" s="25">
        <f t="shared" ref="Q56:Q63" si="8">P56/P55</f>
        <v>0.6</v>
      </c>
      <c r="R56" s="5">
        <f t="shared" ref="R56:R63" si="9">100%-Q56</f>
        <v>0.4</v>
      </c>
      <c r="S56" s="5"/>
      <c r="T56" s="31"/>
      <c r="U56" s="28"/>
      <c r="V56" s="28"/>
      <c r="AA56" s="34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"/>
      <c r="AN56" s="3"/>
    </row>
    <row r="57" spans="1:40" ht="12.75" customHeight="1">
      <c r="A57" s="34" t="s">
        <v>48</v>
      </c>
      <c r="D57" s="26">
        <v>9</v>
      </c>
      <c r="K57" s="38"/>
      <c r="L57" s="5"/>
      <c r="M57" s="5"/>
      <c r="O57" s="5">
        <f>D57/C56</f>
        <v>1</v>
      </c>
      <c r="P57" s="74">
        <v>9</v>
      </c>
      <c r="Q57" s="25">
        <f t="shared" si="8"/>
        <v>1</v>
      </c>
      <c r="R57" s="5">
        <f t="shared" si="9"/>
        <v>0</v>
      </c>
      <c r="S57" s="5"/>
      <c r="T57" s="21" t="s">
        <v>12</v>
      </c>
      <c r="U57" s="22" t="s">
        <v>22</v>
      </c>
      <c r="V57" s="22" t="s">
        <v>40</v>
      </c>
      <c r="W57" s="22" t="s">
        <v>41</v>
      </c>
      <c r="X57" s="22" t="s">
        <v>42</v>
      </c>
      <c r="Y57" s="22"/>
      <c r="AA57" s="26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</row>
    <row r="58" spans="1:40" ht="12.75" customHeight="1">
      <c r="A58" s="34" t="s">
        <v>49</v>
      </c>
      <c r="E58" s="26">
        <v>9</v>
      </c>
      <c r="K58" s="38"/>
      <c r="L58" s="5"/>
      <c r="M58" s="5"/>
      <c r="O58" s="5">
        <f>E58/D57</f>
        <v>1</v>
      </c>
      <c r="P58" s="74">
        <v>9</v>
      </c>
      <c r="Q58" s="25">
        <f t="shared" si="8"/>
        <v>1</v>
      </c>
      <c r="R58" s="5">
        <f t="shared" si="9"/>
        <v>0</v>
      </c>
      <c r="S58" s="5"/>
      <c r="T58" s="21"/>
      <c r="U58" s="22"/>
      <c r="V58" s="22"/>
      <c r="W58" s="22"/>
      <c r="X58" s="22"/>
      <c r="Y58" s="22"/>
      <c r="AA58" s="26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</row>
    <row r="59" spans="1:40" ht="12.75" customHeight="1">
      <c r="A59" s="34" t="s">
        <v>50</v>
      </c>
      <c r="F59" s="26">
        <v>8</v>
      </c>
      <c r="K59" s="38"/>
      <c r="L59" s="5"/>
      <c r="M59" s="5"/>
      <c r="O59" s="5">
        <f>F59/E58</f>
        <v>0.88888888888888884</v>
      </c>
      <c r="P59" s="74">
        <v>8</v>
      </c>
      <c r="Q59" s="25">
        <f t="shared" si="8"/>
        <v>0.88888888888888884</v>
      </c>
      <c r="R59" s="5">
        <f t="shared" si="9"/>
        <v>0.11111111111111116</v>
      </c>
      <c r="S59" s="5"/>
      <c r="T59" s="21"/>
      <c r="U59" s="22"/>
      <c r="V59" s="22"/>
      <c r="W59" s="22"/>
      <c r="X59" s="22"/>
      <c r="Y59" s="22"/>
      <c r="AA59" s="26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</row>
    <row r="60" spans="1:40" ht="12.75" customHeight="1">
      <c r="A60" s="34" t="s">
        <v>51</v>
      </c>
      <c r="G60" s="26">
        <v>8</v>
      </c>
      <c r="K60" s="38"/>
      <c r="L60" s="5"/>
      <c r="M60" s="5"/>
      <c r="O60" s="5">
        <f>G60/F59</f>
        <v>1</v>
      </c>
      <c r="P60" s="74">
        <v>8</v>
      </c>
      <c r="Q60" s="25">
        <f t="shared" si="8"/>
        <v>1</v>
      </c>
      <c r="R60" s="5">
        <f t="shared" si="9"/>
        <v>0</v>
      </c>
      <c r="S60" s="5"/>
      <c r="T60" s="21"/>
      <c r="U60" s="22"/>
      <c r="V60" s="22"/>
      <c r="W60" s="22"/>
      <c r="X60" s="22"/>
      <c r="Y60" s="22"/>
      <c r="AA60" s="26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</row>
    <row r="61" spans="1:40" ht="12.75" customHeight="1">
      <c r="A61" s="34" t="s">
        <v>52</v>
      </c>
      <c r="H61" s="26">
        <v>8</v>
      </c>
      <c r="K61" s="38"/>
      <c r="L61" s="5"/>
      <c r="M61" s="5"/>
      <c r="O61" s="5">
        <f>H61/G60</f>
        <v>1</v>
      </c>
      <c r="P61" s="74">
        <v>8</v>
      </c>
      <c r="Q61" s="25">
        <f t="shared" si="8"/>
        <v>1</v>
      </c>
      <c r="R61" s="5">
        <f t="shared" si="9"/>
        <v>0</v>
      </c>
      <c r="S61" s="5"/>
      <c r="T61" s="21"/>
      <c r="U61" s="22"/>
      <c r="V61" s="22"/>
      <c r="W61" s="22"/>
      <c r="X61" s="22"/>
      <c r="Y61" s="22"/>
      <c r="AA61" s="26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</row>
    <row r="62" spans="1:40" ht="12.75" customHeight="1">
      <c r="A62" s="34" t="s">
        <v>53</v>
      </c>
      <c r="I62" s="26">
        <v>8</v>
      </c>
      <c r="K62" s="38"/>
      <c r="L62" s="5"/>
      <c r="M62" s="5"/>
      <c r="O62" s="5">
        <f>I62/H61</f>
        <v>1</v>
      </c>
      <c r="P62" s="74">
        <v>9</v>
      </c>
      <c r="Q62" s="25">
        <f t="shared" si="8"/>
        <v>1.125</v>
      </c>
      <c r="R62" s="5">
        <f t="shared" si="9"/>
        <v>-0.125</v>
      </c>
      <c r="S62" s="5"/>
      <c r="T62" s="21"/>
      <c r="U62" s="22"/>
      <c r="V62" s="22"/>
      <c r="W62" s="22"/>
      <c r="X62" s="22"/>
      <c r="Y62" s="22"/>
      <c r="AA62" s="26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</row>
    <row r="63" spans="1:40" ht="12.75" customHeight="1">
      <c r="A63" s="34" t="s">
        <v>64</v>
      </c>
      <c r="J63" s="26">
        <v>8</v>
      </c>
      <c r="K63" s="38">
        <v>8</v>
      </c>
      <c r="L63" s="5"/>
      <c r="M63" s="5"/>
      <c r="O63" s="5">
        <f>J63/I62</f>
        <v>1</v>
      </c>
      <c r="P63" s="74">
        <v>8</v>
      </c>
      <c r="Q63" s="25">
        <f t="shared" si="8"/>
        <v>0.88888888888888884</v>
      </c>
      <c r="R63" s="5">
        <f t="shared" si="9"/>
        <v>0.11111111111111116</v>
      </c>
      <c r="S63" s="5"/>
      <c r="T63" s="21"/>
      <c r="U63" s="22"/>
      <c r="V63" s="22"/>
      <c r="W63" s="22"/>
      <c r="X63" s="22"/>
      <c r="Y63" s="22"/>
      <c r="AA63" s="26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</row>
    <row r="64" spans="1:40" ht="12.75" customHeight="1">
      <c r="A64" s="34" t="s">
        <v>71</v>
      </c>
      <c r="K64" s="38"/>
      <c r="L64" s="5"/>
      <c r="M64" s="5"/>
      <c r="O64" s="5"/>
      <c r="P64" s="74"/>
      <c r="Q64" s="25"/>
      <c r="R64" s="5"/>
      <c r="S64" s="5"/>
      <c r="T64" s="21"/>
      <c r="U64" s="22"/>
      <c r="V64" s="22"/>
      <c r="W64" s="22"/>
      <c r="X64" s="22"/>
      <c r="Y64" s="22"/>
      <c r="AA64" s="26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</row>
    <row r="65" spans="1:43" ht="12.75" customHeight="1">
      <c r="A65" s="34" t="s">
        <v>72</v>
      </c>
      <c r="K65" s="38"/>
      <c r="L65" s="5"/>
      <c r="M65" s="5"/>
      <c r="O65" s="5"/>
      <c r="P65" s="74"/>
      <c r="Q65" s="25"/>
      <c r="R65" s="5"/>
      <c r="S65" s="5"/>
      <c r="T65" s="21"/>
      <c r="U65" s="22"/>
      <c r="V65" s="22"/>
      <c r="W65" s="22"/>
      <c r="X65" s="22"/>
      <c r="Y65" s="22"/>
      <c r="AA65" s="26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</row>
    <row r="66" spans="1:43" ht="12.75" customHeight="1">
      <c r="K66" s="26">
        <f>SUM(K63)</f>
        <v>8</v>
      </c>
      <c r="L66" s="5">
        <f>K63/B55</f>
        <v>0.53333333333333333</v>
      </c>
      <c r="M66" s="5">
        <f>K66/B55</f>
        <v>0.53333333333333333</v>
      </c>
      <c r="N66" s="5">
        <f>M66-L66</f>
        <v>0</v>
      </c>
      <c r="O66" s="5"/>
      <c r="P66" s="6"/>
      <c r="Q66" s="6"/>
      <c r="R66" s="5"/>
      <c r="S66" s="5"/>
      <c r="T66" s="27" t="s">
        <v>24</v>
      </c>
      <c r="U66" s="25">
        <f t="shared" ref="U66:U68" si="10">Q5</f>
        <v>0.8571428571428571</v>
      </c>
      <c r="V66" s="25">
        <f t="shared" ref="V66:V67" si="11">Q20</f>
        <v>0.76470588235294112</v>
      </c>
      <c r="W66" s="3">
        <f>Q39</f>
        <v>0.75</v>
      </c>
      <c r="X66" s="3">
        <f>Q56</f>
        <v>0.6</v>
      </c>
      <c r="Y66" s="25"/>
      <c r="AA66" s="26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</row>
    <row r="67" spans="1:43" ht="12.75" customHeight="1">
      <c r="A67" s="52" t="s">
        <v>79</v>
      </c>
      <c r="L67" s="5"/>
      <c r="M67" s="5"/>
      <c r="O67" s="5"/>
      <c r="R67" s="5"/>
      <c r="S67" s="5"/>
      <c r="T67" s="27" t="s">
        <v>25</v>
      </c>
      <c r="U67" s="25">
        <f t="shared" si="10"/>
        <v>0.79166666666666663</v>
      </c>
      <c r="V67" s="25">
        <f t="shared" si="11"/>
        <v>1</v>
      </c>
      <c r="W67" s="3"/>
      <c r="X67" s="3"/>
      <c r="AA67" s="26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</row>
    <row r="68" spans="1:43" ht="25.5" customHeight="1">
      <c r="B68" s="243" t="s">
        <v>1</v>
      </c>
      <c r="C68" s="244"/>
      <c r="D68" s="244"/>
      <c r="E68" s="244"/>
      <c r="F68" s="244"/>
      <c r="G68" s="244"/>
      <c r="H68" s="244"/>
      <c r="I68" s="244"/>
      <c r="J68" s="244"/>
      <c r="L68" s="10" t="s">
        <v>2</v>
      </c>
      <c r="M68" s="10" t="s">
        <v>3</v>
      </c>
      <c r="N68" s="70" t="s">
        <v>4</v>
      </c>
      <c r="O68" s="10" t="s">
        <v>5</v>
      </c>
      <c r="P68" s="9" t="s">
        <v>6</v>
      </c>
      <c r="Q68" s="9" t="s">
        <v>7</v>
      </c>
      <c r="R68" s="5"/>
      <c r="S68" s="5"/>
      <c r="T68" s="27" t="s">
        <v>26</v>
      </c>
      <c r="U68" s="25">
        <f t="shared" si="10"/>
        <v>0.89473684210526316</v>
      </c>
      <c r="V68" s="25"/>
      <c r="W68" s="3"/>
      <c r="AA68" s="26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</row>
    <row r="69" spans="1:43" ht="12.75" customHeight="1">
      <c r="A69" s="71" t="s">
        <v>9</v>
      </c>
      <c r="B69" s="72">
        <v>1</v>
      </c>
      <c r="C69" s="72">
        <v>2</v>
      </c>
      <c r="D69" s="72">
        <v>3</v>
      </c>
      <c r="E69" s="72">
        <v>4</v>
      </c>
      <c r="F69" s="72">
        <v>5</v>
      </c>
      <c r="G69" s="72">
        <v>6</v>
      </c>
      <c r="H69" s="72">
        <v>7</v>
      </c>
      <c r="I69" s="72">
        <v>8</v>
      </c>
      <c r="J69" s="72">
        <v>9</v>
      </c>
      <c r="K69" s="73" t="s">
        <v>10</v>
      </c>
      <c r="L69" s="5"/>
      <c r="M69" s="5"/>
      <c r="O69" s="5"/>
      <c r="P69" s="6"/>
      <c r="Q69" s="6"/>
      <c r="R69" s="5"/>
      <c r="S69" s="5"/>
      <c r="T69" s="27"/>
      <c r="U69" s="25"/>
      <c r="V69" s="25"/>
      <c r="W69" s="3"/>
      <c r="AA69" s="26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</row>
    <row r="70" spans="1:43" ht="12.75" customHeight="1">
      <c r="A70" s="34" t="s">
        <v>43</v>
      </c>
      <c r="B70" s="26">
        <v>18</v>
      </c>
      <c r="K70" s="38"/>
      <c r="L70" s="5"/>
      <c r="M70" s="5"/>
      <c r="O70" s="5"/>
      <c r="P70" s="20">
        <f>B70</f>
        <v>18</v>
      </c>
      <c r="Q70" s="6"/>
      <c r="R70" s="5"/>
      <c r="T70" s="27" t="s">
        <v>27</v>
      </c>
      <c r="U70" s="25"/>
      <c r="V70" s="25"/>
      <c r="W70" s="3"/>
      <c r="AD70" s="26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</row>
    <row r="71" spans="1:43" ht="12.75" customHeight="1">
      <c r="A71" s="34" t="s">
        <v>48</v>
      </c>
      <c r="C71" s="26">
        <v>17</v>
      </c>
      <c r="K71" s="38"/>
      <c r="L71" s="5"/>
      <c r="M71" s="5"/>
      <c r="O71" s="5">
        <f>C71/B70</f>
        <v>0.94444444444444442</v>
      </c>
      <c r="P71" s="20">
        <v>17</v>
      </c>
      <c r="Q71" s="25">
        <f t="shared" ref="Q71:Q78" si="12">P71/P70</f>
        <v>0.94444444444444442</v>
      </c>
      <c r="R71" s="5">
        <f t="shared" ref="R71:R78" si="13">100%-Q71</f>
        <v>5.555555555555558E-2</v>
      </c>
      <c r="T71" s="27" t="s">
        <v>29</v>
      </c>
      <c r="U71" s="25"/>
      <c r="V71" s="25"/>
      <c r="Z71" s="26"/>
      <c r="AL71" s="3"/>
      <c r="AM71" s="3"/>
    </row>
    <row r="72" spans="1:43" ht="12.75" customHeight="1">
      <c r="A72" s="34" t="s">
        <v>49</v>
      </c>
      <c r="D72" s="26">
        <v>17</v>
      </c>
      <c r="K72" s="38"/>
      <c r="L72" s="5"/>
      <c r="M72" s="5"/>
      <c r="O72" s="5">
        <f>D72/C71</f>
        <v>1</v>
      </c>
      <c r="P72" s="20">
        <v>17</v>
      </c>
      <c r="Q72" s="25">
        <f t="shared" si="12"/>
        <v>1</v>
      </c>
      <c r="R72" s="5">
        <f t="shared" si="13"/>
        <v>0</v>
      </c>
      <c r="T72" s="32" t="s">
        <v>30</v>
      </c>
      <c r="U72" s="25"/>
      <c r="V72" s="25"/>
      <c r="Z72" s="26"/>
      <c r="AL72" s="3"/>
      <c r="AM72" s="3"/>
    </row>
    <row r="73" spans="1:43" ht="12.75" customHeight="1">
      <c r="A73" s="34" t="s">
        <v>50</v>
      </c>
      <c r="E73" s="26">
        <v>16</v>
      </c>
      <c r="K73" s="38"/>
      <c r="L73" s="5"/>
      <c r="M73" s="5"/>
      <c r="O73" s="5">
        <f>E73/D72</f>
        <v>0.94117647058823528</v>
      </c>
      <c r="P73" s="20">
        <v>17</v>
      </c>
      <c r="Q73" s="25">
        <f t="shared" si="12"/>
        <v>1</v>
      </c>
      <c r="R73" s="5">
        <f t="shared" si="13"/>
        <v>0</v>
      </c>
      <c r="T73" s="136"/>
      <c r="U73" s="25"/>
      <c r="V73" s="25"/>
      <c r="Z73" s="26"/>
      <c r="AL73" s="3"/>
      <c r="AM73" s="3"/>
    </row>
    <row r="74" spans="1:43" ht="12.75" customHeight="1">
      <c r="A74" s="34" t="s">
        <v>51</v>
      </c>
      <c r="F74" s="26">
        <v>13</v>
      </c>
      <c r="K74" s="38"/>
      <c r="L74" s="5"/>
      <c r="M74" s="5"/>
      <c r="O74" s="5">
        <f>F74/E73</f>
        <v>0.8125</v>
      </c>
      <c r="P74" s="20">
        <v>16</v>
      </c>
      <c r="Q74" s="25">
        <f t="shared" si="12"/>
        <v>0.94117647058823528</v>
      </c>
      <c r="R74" s="5">
        <f t="shared" si="13"/>
        <v>5.8823529411764719E-2</v>
      </c>
      <c r="T74" s="136"/>
      <c r="U74" s="25"/>
      <c r="V74" s="25"/>
      <c r="Z74" s="26"/>
      <c r="AL74" s="3"/>
      <c r="AM74" s="3"/>
    </row>
    <row r="75" spans="1:43" ht="12.75" customHeight="1">
      <c r="A75" s="34" t="s">
        <v>52</v>
      </c>
      <c r="G75" s="26">
        <v>12</v>
      </c>
      <c r="K75" s="38"/>
      <c r="L75" s="5"/>
      <c r="M75" s="5"/>
      <c r="O75" s="5">
        <f>G75/F74</f>
        <v>0.92307692307692313</v>
      </c>
      <c r="P75" s="20">
        <v>16</v>
      </c>
      <c r="Q75" s="25">
        <f t="shared" si="12"/>
        <v>1</v>
      </c>
      <c r="R75" s="5">
        <f t="shared" si="13"/>
        <v>0</v>
      </c>
      <c r="T75" s="136"/>
      <c r="U75" s="25"/>
      <c r="V75" s="25"/>
      <c r="Z75" s="26"/>
      <c r="AL75" s="3"/>
      <c r="AM75" s="3"/>
    </row>
    <row r="76" spans="1:43" ht="12.75" customHeight="1">
      <c r="A76" s="34" t="s">
        <v>53</v>
      </c>
      <c r="H76" s="26">
        <v>12</v>
      </c>
      <c r="K76" s="38"/>
      <c r="L76" s="5"/>
      <c r="M76" s="5"/>
      <c r="O76" s="5">
        <f>H76/G75</f>
        <v>1</v>
      </c>
      <c r="P76" s="20">
        <v>15</v>
      </c>
      <c r="Q76" s="25">
        <f t="shared" si="12"/>
        <v>0.9375</v>
      </c>
      <c r="R76" s="5">
        <f t="shared" si="13"/>
        <v>6.25E-2</v>
      </c>
      <c r="T76" s="136"/>
      <c r="U76" s="25"/>
      <c r="V76" s="25"/>
      <c r="Z76" s="26"/>
      <c r="AL76" s="3"/>
      <c r="AM76" s="3"/>
    </row>
    <row r="77" spans="1:43" ht="12.75" customHeight="1">
      <c r="A77" s="34" t="s">
        <v>64</v>
      </c>
      <c r="I77" s="26">
        <v>12</v>
      </c>
      <c r="K77" s="38"/>
      <c r="L77" s="5"/>
      <c r="M77" s="5"/>
      <c r="O77" s="5">
        <f>I77/H76</f>
        <v>1</v>
      </c>
      <c r="P77" s="20">
        <v>14</v>
      </c>
      <c r="Q77" s="25">
        <f t="shared" si="12"/>
        <v>0.93333333333333335</v>
      </c>
      <c r="R77" s="5">
        <f t="shared" si="13"/>
        <v>6.6666666666666652E-2</v>
      </c>
      <c r="T77" s="136"/>
      <c r="U77" s="25"/>
      <c r="V77" s="25"/>
      <c r="Z77" s="26"/>
      <c r="AL77" s="3"/>
      <c r="AM77" s="3"/>
    </row>
    <row r="78" spans="1:43" ht="12.75" customHeight="1">
      <c r="A78" s="34" t="s">
        <v>66</v>
      </c>
      <c r="J78" s="26">
        <v>12</v>
      </c>
      <c r="K78" s="38">
        <v>5</v>
      </c>
      <c r="L78" s="5"/>
      <c r="M78" s="5"/>
      <c r="O78" s="5">
        <f>J78/I77</f>
        <v>1</v>
      </c>
      <c r="P78" s="20">
        <v>14</v>
      </c>
      <c r="Q78" s="25">
        <f t="shared" si="12"/>
        <v>1</v>
      </c>
      <c r="R78" s="5">
        <f t="shared" si="13"/>
        <v>0</v>
      </c>
      <c r="T78" s="136"/>
      <c r="U78" s="25"/>
      <c r="V78" s="25"/>
      <c r="Z78" s="26"/>
      <c r="AL78" s="3"/>
      <c r="AM78" s="3"/>
    </row>
    <row r="79" spans="1:43" ht="12.75" customHeight="1">
      <c r="A79" s="34" t="s">
        <v>71</v>
      </c>
      <c r="J79" s="26">
        <v>6</v>
      </c>
      <c r="K79" s="38">
        <v>1</v>
      </c>
      <c r="L79" s="5"/>
      <c r="M79" s="5"/>
      <c r="O79" s="5"/>
      <c r="P79" s="20">
        <v>8</v>
      </c>
      <c r="Q79" s="25"/>
      <c r="R79" s="5"/>
      <c r="T79" s="136"/>
      <c r="U79" s="25"/>
      <c r="V79" s="25"/>
      <c r="Z79" s="26"/>
      <c r="AL79" s="3"/>
      <c r="AM79" s="3"/>
    </row>
    <row r="80" spans="1:43" ht="12.75" customHeight="1">
      <c r="A80" s="34" t="s">
        <v>72</v>
      </c>
      <c r="J80" s="26">
        <v>3</v>
      </c>
      <c r="K80" s="38">
        <v>1</v>
      </c>
      <c r="L80" s="5"/>
      <c r="M80" s="5"/>
      <c r="O80" s="5"/>
      <c r="P80" s="20">
        <v>3</v>
      </c>
      <c r="Q80" s="25"/>
      <c r="R80" s="5"/>
      <c r="T80" s="136"/>
      <c r="U80" s="25"/>
      <c r="V80" s="25"/>
      <c r="Z80" s="26"/>
      <c r="AL80" s="3"/>
      <c r="AM80" s="3"/>
    </row>
    <row r="81" spans="1:39" ht="12.75" customHeight="1">
      <c r="A81" s="34" t="s">
        <v>75</v>
      </c>
      <c r="J81" s="26">
        <v>2</v>
      </c>
      <c r="K81" s="38">
        <v>1</v>
      </c>
      <c r="L81" s="5"/>
      <c r="M81" s="5"/>
      <c r="O81" s="5"/>
      <c r="P81" s="20">
        <v>2</v>
      </c>
      <c r="Q81" s="25"/>
      <c r="R81" s="5"/>
      <c r="T81" s="136"/>
      <c r="U81" s="25"/>
      <c r="V81" s="25"/>
      <c r="Z81" s="26"/>
      <c r="AL81" s="3"/>
      <c r="AM81" s="3"/>
    </row>
    <row r="82" spans="1:39" ht="12.75" customHeight="1">
      <c r="A82" s="34" t="s">
        <v>83</v>
      </c>
      <c r="J82" s="26">
        <v>1</v>
      </c>
      <c r="K82" s="38"/>
      <c r="L82" s="5"/>
      <c r="M82" s="5"/>
      <c r="O82" s="5"/>
      <c r="P82" s="20">
        <v>1</v>
      </c>
      <c r="Q82" s="25"/>
      <c r="R82" s="5"/>
      <c r="T82" s="136"/>
      <c r="U82" s="25"/>
      <c r="V82" s="25"/>
      <c r="Z82" s="26"/>
      <c r="AL82" s="3"/>
      <c r="AM82" s="3"/>
    </row>
    <row r="83" spans="1:39" ht="12.75" customHeight="1">
      <c r="K83" s="26">
        <f>SUM(K78:K81)</f>
        <v>8</v>
      </c>
      <c r="L83" s="5">
        <f>K78/B70</f>
        <v>0.27777777777777779</v>
      </c>
      <c r="M83" s="5">
        <f>K83/B70</f>
        <v>0.44444444444444442</v>
      </c>
      <c r="N83" s="5">
        <f>M83-L83</f>
        <v>0.16666666666666663</v>
      </c>
      <c r="O83" s="5"/>
      <c r="P83" s="6"/>
      <c r="Q83" s="6"/>
      <c r="R83" s="5"/>
      <c r="T83" s="136" t="s">
        <v>31</v>
      </c>
      <c r="U83" s="25"/>
      <c r="V83" s="25"/>
      <c r="Z83" s="26"/>
      <c r="AL83" s="3"/>
      <c r="AM83" s="3"/>
    </row>
    <row r="84" spans="1:39" ht="12.75" customHeight="1">
      <c r="A84" s="52" t="s">
        <v>85</v>
      </c>
      <c r="L84" s="5"/>
      <c r="M84" s="5"/>
      <c r="O84" s="5"/>
      <c r="R84" s="5"/>
      <c r="T84" s="32" t="s">
        <v>32</v>
      </c>
      <c r="U84" s="25"/>
      <c r="V84" s="25"/>
      <c r="Z84" s="26"/>
      <c r="AL84" s="3"/>
      <c r="AM84" s="3"/>
    </row>
    <row r="85" spans="1:39" ht="25.5" customHeight="1">
      <c r="B85" s="243" t="s">
        <v>1</v>
      </c>
      <c r="C85" s="244"/>
      <c r="D85" s="244"/>
      <c r="E85" s="244"/>
      <c r="F85" s="244"/>
      <c r="G85" s="244"/>
      <c r="H85" s="244"/>
      <c r="I85" s="244"/>
      <c r="J85" s="244"/>
      <c r="L85" s="10" t="s">
        <v>2</v>
      </c>
      <c r="M85" s="10" t="s">
        <v>3</v>
      </c>
      <c r="N85" s="70" t="s">
        <v>4</v>
      </c>
      <c r="O85" s="10" t="s">
        <v>5</v>
      </c>
      <c r="P85" s="9" t="s">
        <v>6</v>
      </c>
      <c r="Q85" s="9" t="s">
        <v>7</v>
      </c>
      <c r="R85" s="5"/>
      <c r="Z85" s="26"/>
      <c r="AL85" s="3"/>
      <c r="AM85" s="3"/>
    </row>
    <row r="86" spans="1:39" ht="12.75" customHeight="1">
      <c r="A86" s="71" t="s">
        <v>9</v>
      </c>
      <c r="B86" s="72">
        <v>1</v>
      </c>
      <c r="C86" s="72">
        <v>2</v>
      </c>
      <c r="D86" s="72">
        <v>3</v>
      </c>
      <c r="E86" s="72">
        <v>4</v>
      </c>
      <c r="F86" s="72">
        <v>5</v>
      </c>
      <c r="G86" s="72">
        <v>6</v>
      </c>
      <c r="H86" s="72">
        <v>7</v>
      </c>
      <c r="I86" s="72">
        <v>8</v>
      </c>
      <c r="J86" s="72">
        <v>9</v>
      </c>
      <c r="K86" s="73" t="s">
        <v>10</v>
      </c>
      <c r="L86" s="5"/>
      <c r="M86" s="5"/>
      <c r="O86" s="5"/>
      <c r="P86" s="6"/>
      <c r="Q86" s="6"/>
      <c r="R86" s="5"/>
      <c r="Z86" s="26"/>
      <c r="AL86" s="3"/>
      <c r="AM86" s="3"/>
    </row>
    <row r="87" spans="1:39" ht="12.75" customHeight="1">
      <c r="A87" s="34" t="s">
        <v>48</v>
      </c>
      <c r="B87" s="26">
        <v>8</v>
      </c>
      <c r="K87" s="38"/>
      <c r="L87" s="5"/>
      <c r="M87" s="5"/>
      <c r="O87" s="5"/>
      <c r="P87" s="20">
        <f>B87</f>
        <v>8</v>
      </c>
      <c r="Q87" s="6"/>
      <c r="R87" s="5"/>
      <c r="Z87" s="26"/>
      <c r="AL87" s="3"/>
      <c r="AM87" s="3"/>
    </row>
    <row r="88" spans="1:39" ht="12.75" customHeight="1">
      <c r="A88" s="34" t="s">
        <v>49</v>
      </c>
      <c r="C88" s="26">
        <v>7</v>
      </c>
      <c r="K88" s="38"/>
      <c r="L88" s="5"/>
      <c r="M88" s="5"/>
      <c r="N88" s="5"/>
      <c r="O88" s="5">
        <f>C88/B87</f>
        <v>0.875</v>
      </c>
      <c r="P88" s="74">
        <v>7</v>
      </c>
      <c r="Q88" s="25">
        <f t="shared" ref="Q88:Q95" si="14">P88/P87</f>
        <v>0.875</v>
      </c>
      <c r="R88" s="5">
        <f t="shared" ref="R88:R95" si="15">100%-Q88</f>
        <v>0.125</v>
      </c>
      <c r="Z88" s="26"/>
      <c r="AL88" s="3"/>
      <c r="AM88" s="3"/>
    </row>
    <row r="89" spans="1:39" ht="12.75" customHeight="1">
      <c r="A89" s="34" t="s">
        <v>50</v>
      </c>
      <c r="D89" s="26">
        <v>6</v>
      </c>
      <c r="K89" s="38"/>
      <c r="L89" s="5"/>
      <c r="M89" s="5"/>
      <c r="O89" s="5">
        <f>D89/C88</f>
        <v>0.8571428571428571</v>
      </c>
      <c r="P89" s="74">
        <v>6</v>
      </c>
      <c r="Q89" s="25">
        <f t="shared" si="14"/>
        <v>0.8571428571428571</v>
      </c>
      <c r="R89" s="5">
        <f t="shared" si="15"/>
        <v>0.1428571428571429</v>
      </c>
      <c r="U89" s="25"/>
      <c r="V89" s="25"/>
      <c r="Z89" s="26"/>
      <c r="AL89" s="3"/>
      <c r="AM89" s="3"/>
    </row>
    <row r="90" spans="1:39" ht="12.75" customHeight="1">
      <c r="A90" s="34" t="s">
        <v>51</v>
      </c>
      <c r="E90" s="26">
        <v>4</v>
      </c>
      <c r="K90" s="38"/>
      <c r="L90" s="5"/>
      <c r="M90" s="5"/>
      <c r="O90" s="5">
        <f>E90/D89</f>
        <v>0.66666666666666663</v>
      </c>
      <c r="P90" s="74">
        <v>4</v>
      </c>
      <c r="Q90" s="25">
        <f t="shared" si="14"/>
        <v>0.66666666666666663</v>
      </c>
      <c r="R90" s="5">
        <f t="shared" si="15"/>
        <v>0.33333333333333337</v>
      </c>
      <c r="U90" s="25"/>
      <c r="V90" s="25"/>
      <c r="Z90" s="26"/>
      <c r="AL90" s="3"/>
      <c r="AM90" s="3"/>
    </row>
    <row r="91" spans="1:39" ht="12.75" customHeight="1">
      <c r="A91" s="34" t="s">
        <v>52</v>
      </c>
      <c r="F91" s="26">
        <v>4</v>
      </c>
      <c r="K91" s="38"/>
      <c r="L91" s="5"/>
      <c r="M91" s="5"/>
      <c r="O91" s="5">
        <f>F91/E90</f>
        <v>1</v>
      </c>
      <c r="P91" s="74">
        <v>4</v>
      </c>
      <c r="Q91" s="25">
        <f t="shared" si="14"/>
        <v>1</v>
      </c>
      <c r="R91" s="5">
        <f t="shared" si="15"/>
        <v>0</v>
      </c>
      <c r="U91" s="25"/>
      <c r="V91" s="25"/>
      <c r="Z91" s="26"/>
      <c r="AL91" s="3"/>
      <c r="AM91" s="3"/>
    </row>
    <row r="92" spans="1:39" ht="12.75" customHeight="1">
      <c r="A92" s="34" t="s">
        <v>53</v>
      </c>
      <c r="G92" s="26">
        <v>4</v>
      </c>
      <c r="K92" s="38"/>
      <c r="L92" s="5"/>
      <c r="M92" s="5"/>
      <c r="O92" s="5">
        <f>G92/F91</f>
        <v>1</v>
      </c>
      <c r="P92" s="74">
        <v>5</v>
      </c>
      <c r="Q92" s="25">
        <f t="shared" si="14"/>
        <v>1.25</v>
      </c>
      <c r="R92" s="5">
        <f t="shared" si="15"/>
        <v>-0.25</v>
      </c>
      <c r="U92" s="25"/>
      <c r="V92" s="25"/>
      <c r="Z92" s="26"/>
      <c r="AL92" s="3"/>
      <c r="AM92" s="3"/>
    </row>
    <row r="93" spans="1:39" ht="12.75" customHeight="1">
      <c r="A93" s="34" t="s">
        <v>64</v>
      </c>
      <c r="H93" s="26">
        <v>4</v>
      </c>
      <c r="K93" s="38"/>
      <c r="L93" s="5"/>
      <c r="M93" s="5"/>
      <c r="O93" s="5">
        <f>H93/G92</f>
        <v>1</v>
      </c>
      <c r="P93" s="74">
        <v>4</v>
      </c>
      <c r="Q93" s="25">
        <f t="shared" si="14"/>
        <v>0.8</v>
      </c>
      <c r="R93" s="5">
        <f t="shared" si="15"/>
        <v>0.19999999999999996</v>
      </c>
      <c r="U93" s="25"/>
      <c r="V93" s="25"/>
      <c r="Z93" s="26"/>
      <c r="AL93" s="3"/>
      <c r="AM93" s="3"/>
    </row>
    <row r="94" spans="1:39" ht="12.75" customHeight="1">
      <c r="A94" s="34" t="s">
        <v>66</v>
      </c>
      <c r="I94" s="26">
        <v>4</v>
      </c>
      <c r="K94" s="38"/>
      <c r="L94" s="5"/>
      <c r="M94" s="5"/>
      <c r="O94" s="5">
        <f>I94/H93</f>
        <v>1</v>
      </c>
      <c r="P94" s="74">
        <v>4</v>
      </c>
      <c r="Q94" s="25">
        <f t="shared" si="14"/>
        <v>1</v>
      </c>
      <c r="R94" s="5">
        <f t="shared" si="15"/>
        <v>0</v>
      </c>
      <c r="U94" s="25"/>
      <c r="V94" s="25"/>
      <c r="Z94" s="26"/>
      <c r="AL94" s="3"/>
      <c r="AM94" s="3"/>
    </row>
    <row r="95" spans="1:39" ht="12.75" customHeight="1">
      <c r="A95" s="34" t="s">
        <v>71</v>
      </c>
      <c r="J95" s="26">
        <v>3</v>
      </c>
      <c r="K95" s="38">
        <v>2</v>
      </c>
      <c r="L95" s="5"/>
      <c r="M95" s="5"/>
      <c r="O95" s="5">
        <f>J95/I94</f>
        <v>0.75</v>
      </c>
      <c r="P95" s="74">
        <v>4</v>
      </c>
      <c r="Q95" s="25">
        <f t="shared" si="14"/>
        <v>1</v>
      </c>
      <c r="R95" s="5">
        <f t="shared" si="15"/>
        <v>0</v>
      </c>
      <c r="T95" s="26" t="s">
        <v>80</v>
      </c>
      <c r="U95" s="26">
        <v>2</v>
      </c>
      <c r="V95" s="26">
        <f>SUM(K95:K97)</f>
        <v>2</v>
      </c>
      <c r="W95" s="26" t="s">
        <v>10</v>
      </c>
      <c r="Z95" s="26"/>
      <c r="AL95" s="3"/>
      <c r="AM95" s="3"/>
    </row>
    <row r="96" spans="1:39" ht="12.75" customHeight="1">
      <c r="A96" s="34" t="s">
        <v>72</v>
      </c>
      <c r="J96" s="26">
        <v>2</v>
      </c>
      <c r="K96" s="38"/>
      <c r="L96" s="5"/>
      <c r="M96" s="5"/>
      <c r="O96" s="5"/>
      <c r="P96" s="74">
        <v>2</v>
      </c>
      <c r="Q96" s="25"/>
      <c r="R96" s="5"/>
      <c r="T96" s="26" t="s">
        <v>81</v>
      </c>
      <c r="U96" s="25">
        <f>U95/B87</f>
        <v>0.25</v>
      </c>
      <c r="V96" s="25">
        <f>U95/V95</f>
        <v>1</v>
      </c>
      <c r="W96" s="26" t="s">
        <v>82</v>
      </c>
      <c r="Z96" s="26"/>
      <c r="AL96" s="3"/>
      <c r="AM96" s="3"/>
    </row>
    <row r="97" spans="1:39" ht="12.75" customHeight="1">
      <c r="A97" s="34" t="s">
        <v>75</v>
      </c>
      <c r="K97" s="38"/>
      <c r="L97" s="5"/>
      <c r="M97" s="5"/>
      <c r="O97" s="5"/>
      <c r="P97" s="74"/>
      <c r="Q97" s="25"/>
      <c r="R97" s="5"/>
      <c r="U97" s="25"/>
      <c r="V97" s="25"/>
      <c r="Z97" s="26"/>
      <c r="AL97" s="3"/>
      <c r="AM97" s="3"/>
    </row>
    <row r="98" spans="1:39" ht="12.75" customHeight="1">
      <c r="A98" s="34" t="s">
        <v>77</v>
      </c>
      <c r="J98" s="26">
        <v>1</v>
      </c>
      <c r="K98" s="38"/>
      <c r="L98" s="5"/>
      <c r="M98" s="5"/>
      <c r="O98" s="5"/>
      <c r="P98" s="74">
        <v>1</v>
      </c>
      <c r="Q98" s="25"/>
      <c r="R98" s="5"/>
      <c r="U98" s="25"/>
      <c r="V98" s="25"/>
      <c r="Z98" s="26"/>
      <c r="AL98" s="3"/>
      <c r="AM98" s="3"/>
    </row>
    <row r="99" spans="1:39" ht="12.75" customHeight="1">
      <c r="A99" s="34"/>
      <c r="K99" s="38"/>
      <c r="L99" s="5"/>
      <c r="M99" s="5"/>
      <c r="O99" s="5"/>
      <c r="P99" s="74"/>
      <c r="Q99" s="25"/>
      <c r="R99" s="5"/>
      <c r="U99" s="25"/>
      <c r="V99" s="25"/>
      <c r="Z99" s="26"/>
      <c r="AL99" s="3"/>
      <c r="AM99" s="3"/>
    </row>
    <row r="100" spans="1:39" ht="12.75" customHeight="1">
      <c r="K100" s="26">
        <f>SUM(K95)</f>
        <v>2</v>
      </c>
      <c r="L100" s="5">
        <f>K95/B87</f>
        <v>0.25</v>
      </c>
      <c r="M100" s="5">
        <f>K100/B87</f>
        <v>0.25</v>
      </c>
      <c r="N100" s="5">
        <f>M100-L100</f>
        <v>0</v>
      </c>
      <c r="O100" s="5"/>
      <c r="P100" s="6"/>
      <c r="Q100" s="6"/>
      <c r="R100" s="5"/>
      <c r="T100" s="34"/>
      <c r="U100" s="28"/>
      <c r="V100" s="28"/>
      <c r="Z100" s="26"/>
      <c r="AL100" s="3"/>
      <c r="AM100" s="3"/>
    </row>
    <row r="101" spans="1:39" ht="12.75" customHeight="1">
      <c r="A101" s="52" t="s">
        <v>86</v>
      </c>
      <c r="L101" s="5"/>
      <c r="M101" s="5"/>
      <c r="O101" s="5"/>
      <c r="R101" s="5"/>
      <c r="T101" s="34"/>
      <c r="U101" s="35"/>
      <c r="V101" s="35"/>
      <c r="Z101" s="26"/>
      <c r="AL101" s="3"/>
      <c r="AM101" s="3"/>
    </row>
    <row r="102" spans="1:39" ht="25.5" customHeight="1">
      <c r="B102" s="243" t="s">
        <v>1</v>
      </c>
      <c r="C102" s="244"/>
      <c r="D102" s="244"/>
      <c r="E102" s="244"/>
      <c r="F102" s="244"/>
      <c r="G102" s="244"/>
      <c r="H102" s="244"/>
      <c r="I102" s="244"/>
      <c r="J102" s="244"/>
      <c r="L102" s="10" t="s">
        <v>2</v>
      </c>
      <c r="M102" s="10" t="s">
        <v>3</v>
      </c>
      <c r="N102" s="70" t="s">
        <v>4</v>
      </c>
      <c r="O102" s="10" t="s">
        <v>5</v>
      </c>
      <c r="P102" s="9" t="s">
        <v>6</v>
      </c>
      <c r="Q102" s="9" t="s">
        <v>7</v>
      </c>
      <c r="R102" s="5"/>
      <c r="T102" s="34"/>
      <c r="U102" s="35"/>
      <c r="V102" s="35"/>
      <c r="Z102" s="26"/>
      <c r="AL102" s="3"/>
      <c r="AM102" s="3"/>
    </row>
    <row r="103" spans="1:39" ht="12.75" customHeight="1">
      <c r="A103" s="71" t="s">
        <v>9</v>
      </c>
      <c r="B103" s="72">
        <v>1</v>
      </c>
      <c r="C103" s="72">
        <v>2</v>
      </c>
      <c r="D103" s="72">
        <v>3</v>
      </c>
      <c r="E103" s="72">
        <v>4</v>
      </c>
      <c r="F103" s="72">
        <v>5</v>
      </c>
      <c r="G103" s="72">
        <v>6</v>
      </c>
      <c r="H103" s="72">
        <v>7</v>
      </c>
      <c r="I103" s="72">
        <v>8</v>
      </c>
      <c r="J103" s="72">
        <v>9</v>
      </c>
      <c r="K103" s="73" t="s">
        <v>10</v>
      </c>
      <c r="L103" s="5"/>
      <c r="M103" s="5"/>
      <c r="O103" s="5"/>
      <c r="P103" s="6"/>
      <c r="Q103" s="6"/>
      <c r="R103" s="5"/>
      <c r="T103" s="34"/>
      <c r="U103" s="35"/>
      <c r="V103" s="35"/>
      <c r="Z103" s="26"/>
      <c r="AL103" s="3"/>
      <c r="AM103" s="3"/>
    </row>
    <row r="104" spans="1:39" ht="12.75" customHeight="1">
      <c r="A104" s="34" t="s">
        <v>49</v>
      </c>
      <c r="B104" s="26">
        <v>25</v>
      </c>
      <c r="K104" s="38"/>
      <c r="L104" s="5"/>
      <c r="M104" s="5"/>
      <c r="O104" s="5"/>
      <c r="P104" s="20">
        <f>B104</f>
        <v>25</v>
      </c>
      <c r="Q104" s="6"/>
      <c r="R104" s="5"/>
      <c r="T104" s="26"/>
      <c r="U104" s="3"/>
      <c r="V104" s="3"/>
      <c r="Z104" s="26"/>
      <c r="AL104" s="3"/>
      <c r="AM104" s="3"/>
    </row>
    <row r="105" spans="1:39" ht="12.75" customHeight="1">
      <c r="A105" s="34" t="s">
        <v>50</v>
      </c>
      <c r="C105" s="26">
        <v>23</v>
      </c>
      <c r="K105" s="38"/>
      <c r="L105" s="5"/>
      <c r="M105" s="5"/>
      <c r="N105" s="5"/>
      <c r="O105" s="5">
        <f>C105/B104</f>
        <v>0.92</v>
      </c>
      <c r="P105" s="74">
        <v>23</v>
      </c>
      <c r="Q105" s="25">
        <f t="shared" ref="Q105:Q112" si="16">P105/P104</f>
        <v>0.92</v>
      </c>
      <c r="R105" s="5">
        <f t="shared" ref="R105:R112" si="17">100%-Q105</f>
        <v>7.999999999999996E-2</v>
      </c>
      <c r="U105" s="3"/>
      <c r="V105" s="3"/>
      <c r="Z105" s="26"/>
      <c r="AL105" s="3"/>
      <c r="AM105" s="3"/>
    </row>
    <row r="106" spans="1:39" ht="12.75" customHeight="1">
      <c r="A106" s="34" t="s">
        <v>51</v>
      </c>
      <c r="D106" s="26">
        <v>23</v>
      </c>
      <c r="K106" s="38"/>
      <c r="L106" s="5"/>
      <c r="M106" s="5"/>
      <c r="O106" s="5">
        <f>D106/C105</f>
        <v>1</v>
      </c>
      <c r="P106" s="74">
        <v>23</v>
      </c>
      <c r="Q106" s="25">
        <f t="shared" si="16"/>
        <v>1</v>
      </c>
      <c r="R106" s="5">
        <f t="shared" si="17"/>
        <v>0</v>
      </c>
      <c r="U106" s="3"/>
      <c r="V106" s="3"/>
      <c r="Z106" s="26"/>
      <c r="AL106" s="3"/>
      <c r="AM106" s="3"/>
    </row>
    <row r="107" spans="1:39" ht="12.75" customHeight="1">
      <c r="A107" s="34" t="s">
        <v>52</v>
      </c>
      <c r="E107" s="26">
        <v>18</v>
      </c>
      <c r="K107" s="38"/>
      <c r="L107" s="5"/>
      <c r="M107" s="5"/>
      <c r="O107" s="5">
        <f>E107/D106</f>
        <v>0.78260869565217395</v>
      </c>
      <c r="P107" s="74">
        <v>22</v>
      </c>
      <c r="Q107" s="25">
        <f t="shared" si="16"/>
        <v>0.95652173913043481</v>
      </c>
      <c r="R107" s="5">
        <f t="shared" si="17"/>
        <v>4.3478260869565188E-2</v>
      </c>
      <c r="T107" s="47"/>
      <c r="U107" s="11"/>
      <c r="V107" s="11"/>
      <c r="Z107" s="26"/>
      <c r="AL107" s="3"/>
      <c r="AM107" s="3"/>
    </row>
    <row r="108" spans="1:39" ht="12.75" customHeight="1">
      <c r="A108" s="34" t="s">
        <v>53</v>
      </c>
      <c r="F108" s="26">
        <v>17</v>
      </c>
      <c r="K108" s="38"/>
      <c r="L108" s="5"/>
      <c r="M108" s="5"/>
      <c r="O108" s="5">
        <f>F108/E107</f>
        <v>0.94444444444444442</v>
      </c>
      <c r="P108" s="74">
        <v>21</v>
      </c>
      <c r="Q108" s="25">
        <f t="shared" si="16"/>
        <v>0.95454545454545459</v>
      </c>
      <c r="R108" s="5">
        <f t="shared" si="17"/>
        <v>4.5454545454545414E-2</v>
      </c>
      <c r="T108" s="47"/>
      <c r="U108" s="11"/>
      <c r="V108" s="11"/>
      <c r="Z108" s="26"/>
      <c r="AL108" s="3"/>
      <c r="AM108" s="3"/>
    </row>
    <row r="109" spans="1:39" ht="12.75" customHeight="1">
      <c r="A109" s="34" t="s">
        <v>64</v>
      </c>
      <c r="G109" s="26">
        <v>16</v>
      </c>
      <c r="K109" s="38"/>
      <c r="L109" s="5"/>
      <c r="M109" s="5"/>
      <c r="O109" s="5">
        <f>G109/F108</f>
        <v>0.94117647058823528</v>
      </c>
      <c r="P109" s="74">
        <v>20</v>
      </c>
      <c r="Q109" s="25">
        <f t="shared" si="16"/>
        <v>0.95238095238095233</v>
      </c>
      <c r="R109" s="5">
        <f t="shared" si="17"/>
        <v>4.7619047619047672E-2</v>
      </c>
      <c r="T109" s="47"/>
      <c r="U109" s="11"/>
      <c r="V109" s="11"/>
      <c r="Z109" s="26"/>
      <c r="AL109" s="3"/>
      <c r="AM109" s="3"/>
    </row>
    <row r="110" spans="1:39" ht="12.75" customHeight="1">
      <c r="A110" s="34" t="s">
        <v>66</v>
      </c>
      <c r="H110" s="26">
        <v>16</v>
      </c>
      <c r="K110" s="38"/>
      <c r="L110" s="5"/>
      <c r="M110" s="5"/>
      <c r="O110" s="5">
        <f>H110/G109</f>
        <v>1</v>
      </c>
      <c r="P110" s="74">
        <v>19</v>
      </c>
      <c r="Q110" s="25">
        <f t="shared" si="16"/>
        <v>0.95</v>
      </c>
      <c r="R110" s="5">
        <f t="shared" si="17"/>
        <v>5.0000000000000044E-2</v>
      </c>
      <c r="T110" s="47"/>
      <c r="U110" s="11"/>
      <c r="V110" s="11"/>
      <c r="Z110" s="26"/>
      <c r="AL110" s="3"/>
      <c r="AM110" s="3"/>
    </row>
    <row r="111" spans="1:39" ht="12.75" customHeight="1">
      <c r="A111" s="34" t="s">
        <v>71</v>
      </c>
      <c r="I111" s="26">
        <v>15</v>
      </c>
      <c r="K111" s="38"/>
      <c r="L111" s="5"/>
      <c r="M111" s="5"/>
      <c r="O111" s="5">
        <f>I111/H110</f>
        <v>0.9375</v>
      </c>
      <c r="P111" s="74">
        <v>18</v>
      </c>
      <c r="Q111" s="25">
        <f t="shared" si="16"/>
        <v>0.94736842105263153</v>
      </c>
      <c r="R111" s="5">
        <f t="shared" si="17"/>
        <v>5.2631578947368474E-2</v>
      </c>
      <c r="T111" s="47"/>
      <c r="U111" s="11"/>
      <c r="V111" s="11"/>
      <c r="Z111" s="26"/>
      <c r="AL111" s="3"/>
      <c r="AM111" s="3"/>
    </row>
    <row r="112" spans="1:39" ht="12.75" customHeight="1">
      <c r="A112" s="34" t="s">
        <v>72</v>
      </c>
      <c r="J112" s="26">
        <v>14</v>
      </c>
      <c r="K112" s="38">
        <v>8</v>
      </c>
      <c r="L112" s="5"/>
      <c r="M112" s="5"/>
      <c r="O112" s="5">
        <f>J112/I111</f>
        <v>0.93333333333333335</v>
      </c>
      <c r="P112" s="74">
        <v>18</v>
      </c>
      <c r="Q112" s="25">
        <f t="shared" si="16"/>
        <v>1</v>
      </c>
      <c r="R112" s="5">
        <f t="shared" si="17"/>
        <v>0</v>
      </c>
      <c r="T112" s="26" t="s">
        <v>80</v>
      </c>
      <c r="U112" s="26">
        <v>13</v>
      </c>
      <c r="V112" s="26">
        <f>SUM(K112:K114)</f>
        <v>13</v>
      </c>
      <c r="W112" s="26" t="s">
        <v>10</v>
      </c>
      <c r="Z112" s="26"/>
      <c r="AL112" s="3"/>
      <c r="AM112" s="3"/>
    </row>
    <row r="113" spans="1:39" ht="12.75" customHeight="1">
      <c r="A113" s="34" t="s">
        <v>75</v>
      </c>
      <c r="J113" s="26">
        <v>6</v>
      </c>
      <c r="K113" s="38">
        <v>4</v>
      </c>
      <c r="L113" s="5"/>
      <c r="M113" s="5"/>
      <c r="O113" s="5"/>
      <c r="P113" s="74">
        <v>8</v>
      </c>
      <c r="Q113" s="25"/>
      <c r="R113" s="5"/>
      <c r="T113" s="26" t="s">
        <v>81</v>
      </c>
      <c r="U113" s="25">
        <f>U112/B104</f>
        <v>0.52</v>
      </c>
      <c r="V113" s="25">
        <f>U112/V112</f>
        <v>1</v>
      </c>
      <c r="W113" s="26" t="s">
        <v>82</v>
      </c>
      <c r="Z113" s="26"/>
      <c r="AL113" s="3"/>
      <c r="AM113" s="3"/>
    </row>
    <row r="114" spans="1:39" ht="12.75" customHeight="1">
      <c r="A114" s="34" t="s">
        <v>77</v>
      </c>
      <c r="J114" s="26">
        <v>4</v>
      </c>
      <c r="K114" s="38">
        <v>1</v>
      </c>
      <c r="L114" s="5"/>
      <c r="M114" s="5"/>
      <c r="O114" s="5"/>
      <c r="P114" s="74">
        <v>4</v>
      </c>
      <c r="Q114" s="25"/>
      <c r="R114" s="5"/>
      <c r="T114" s="47"/>
      <c r="U114" s="11"/>
      <c r="V114" s="11"/>
      <c r="Z114" s="26"/>
      <c r="AL114" s="3"/>
      <c r="AM114" s="3"/>
    </row>
    <row r="115" spans="1:39" ht="12.75" customHeight="1">
      <c r="A115" s="34" t="s">
        <v>83</v>
      </c>
      <c r="J115" s="26">
        <v>2</v>
      </c>
      <c r="K115" s="38"/>
      <c r="L115" s="5"/>
      <c r="M115" s="5"/>
      <c r="O115" s="5"/>
      <c r="P115" s="74">
        <v>2</v>
      </c>
      <c r="Q115" s="25"/>
      <c r="R115" s="5"/>
      <c r="T115" s="47"/>
      <c r="U115" s="11"/>
      <c r="V115" s="11"/>
      <c r="Z115" s="26"/>
      <c r="AL115" s="3"/>
      <c r="AM115" s="3"/>
    </row>
    <row r="116" spans="1:39" ht="12.75" customHeight="1">
      <c r="A116" s="34" t="s">
        <v>84</v>
      </c>
      <c r="J116" s="26">
        <v>1</v>
      </c>
      <c r="K116" s="38"/>
      <c r="L116" s="5"/>
      <c r="M116" s="5"/>
      <c r="O116" s="5"/>
      <c r="P116" s="74">
        <v>1</v>
      </c>
      <c r="Q116" s="25"/>
      <c r="R116" s="5"/>
      <c r="T116" s="47"/>
      <c r="U116" s="11"/>
      <c r="V116" s="11"/>
      <c r="Z116" s="26"/>
      <c r="AL116" s="3"/>
      <c r="AM116" s="3"/>
    </row>
    <row r="117" spans="1:39" ht="12.75" customHeight="1">
      <c r="A117" s="34"/>
      <c r="K117" s="38"/>
      <c r="L117" s="5"/>
      <c r="M117" s="5"/>
      <c r="O117" s="5"/>
      <c r="P117" s="74"/>
      <c r="Q117" s="25"/>
      <c r="R117" s="5"/>
      <c r="T117" s="47"/>
      <c r="U117" s="11"/>
      <c r="V117" s="11"/>
      <c r="Z117" s="26"/>
      <c r="AL117" s="3"/>
      <c r="AM117" s="3"/>
    </row>
    <row r="118" spans="1:39" ht="12.75" customHeight="1">
      <c r="K118" s="26">
        <f>SUM(K112:K114)</f>
        <v>13</v>
      </c>
      <c r="L118" s="5">
        <f>K112/B104</f>
        <v>0.32</v>
      </c>
      <c r="M118" s="5">
        <f>K118/B104</f>
        <v>0.52</v>
      </c>
      <c r="N118" s="5">
        <f>M118-L118</f>
        <v>0.2</v>
      </c>
      <c r="O118" s="5"/>
      <c r="P118" s="6"/>
      <c r="Q118" s="6"/>
      <c r="R118" s="5"/>
      <c r="U118" s="3"/>
      <c r="V118" s="3"/>
      <c r="Z118" s="26"/>
      <c r="AL118" s="3"/>
      <c r="AM118" s="3"/>
    </row>
    <row r="119" spans="1:39" ht="12.75" customHeight="1">
      <c r="A119" s="52" t="s">
        <v>88</v>
      </c>
      <c r="L119" s="5"/>
      <c r="M119" s="5"/>
      <c r="O119" s="5"/>
      <c r="R119" s="5"/>
      <c r="T119" s="4"/>
      <c r="U119" s="11" t="s">
        <v>45</v>
      </c>
      <c r="V119" s="11"/>
      <c r="Z119" s="26"/>
      <c r="AL119" s="3"/>
      <c r="AM119" s="3"/>
    </row>
    <row r="120" spans="1:39" ht="25.5" customHeight="1">
      <c r="B120" s="243" t="s">
        <v>1</v>
      </c>
      <c r="C120" s="244"/>
      <c r="D120" s="244"/>
      <c r="E120" s="244"/>
      <c r="F120" s="244"/>
      <c r="G120" s="244"/>
      <c r="H120" s="244"/>
      <c r="I120" s="244"/>
      <c r="J120" s="244"/>
      <c r="L120" s="10" t="s">
        <v>2</v>
      </c>
      <c r="M120" s="10" t="s">
        <v>3</v>
      </c>
      <c r="N120" s="70" t="s">
        <v>4</v>
      </c>
      <c r="O120" s="10" t="s">
        <v>5</v>
      </c>
      <c r="P120" s="9" t="s">
        <v>6</v>
      </c>
      <c r="Q120" s="9" t="s">
        <v>7</v>
      </c>
      <c r="R120" s="5"/>
      <c r="U120" s="135" t="s">
        <v>11</v>
      </c>
      <c r="V120" s="11"/>
      <c r="Z120" s="26"/>
      <c r="AL120" s="3"/>
      <c r="AM120" s="3"/>
    </row>
    <row r="121" spans="1:39" ht="12.75" customHeight="1">
      <c r="A121" s="71" t="s">
        <v>9</v>
      </c>
      <c r="B121" s="72">
        <v>1</v>
      </c>
      <c r="C121" s="72">
        <v>2</v>
      </c>
      <c r="D121" s="72">
        <v>3</v>
      </c>
      <c r="E121" s="72">
        <v>4</v>
      </c>
      <c r="F121" s="72">
        <v>5</v>
      </c>
      <c r="G121" s="72">
        <v>6</v>
      </c>
      <c r="H121" s="72">
        <v>7</v>
      </c>
      <c r="I121" s="72">
        <v>8</v>
      </c>
      <c r="J121" s="72">
        <v>9</v>
      </c>
      <c r="K121" s="73" t="s">
        <v>10</v>
      </c>
      <c r="L121" s="5"/>
      <c r="M121" s="5"/>
      <c r="O121" s="5"/>
      <c r="P121" s="6"/>
      <c r="Q121" s="6"/>
      <c r="R121" s="5"/>
      <c r="T121" s="21" t="s">
        <v>12</v>
      </c>
      <c r="U121" s="22" t="s">
        <v>22</v>
      </c>
      <c r="V121" s="22" t="s">
        <v>40</v>
      </c>
      <c r="W121" s="22" t="s">
        <v>41</v>
      </c>
      <c r="X121" s="22" t="s">
        <v>42</v>
      </c>
      <c r="Y121" s="22"/>
      <c r="Z121" s="26"/>
      <c r="AL121" s="3"/>
      <c r="AM121" s="3"/>
    </row>
    <row r="122" spans="1:39" ht="12.75" customHeight="1">
      <c r="A122" s="34" t="s">
        <v>50</v>
      </c>
      <c r="B122" s="26">
        <v>22</v>
      </c>
      <c r="K122" s="38"/>
      <c r="L122" s="5"/>
      <c r="M122" s="5"/>
      <c r="O122" s="5"/>
      <c r="P122" s="20">
        <f>B122</f>
        <v>22</v>
      </c>
      <c r="Q122" s="6"/>
      <c r="R122" s="5"/>
      <c r="T122" s="27" t="s">
        <v>24</v>
      </c>
      <c r="U122" s="25">
        <f t="shared" ref="U122:U124" si="18">R5</f>
        <v>0.1428571428571429</v>
      </c>
      <c r="V122" s="25">
        <f t="shared" ref="V122:V123" si="19">R20</f>
        <v>0.23529411764705888</v>
      </c>
      <c r="W122" s="5">
        <f>R39</f>
        <v>0.25</v>
      </c>
      <c r="X122" s="5">
        <f>R56</f>
        <v>0.4</v>
      </c>
      <c r="Y122" s="5"/>
      <c r="Z122" s="26"/>
      <c r="AL122" s="3"/>
      <c r="AM122" s="3"/>
    </row>
    <row r="123" spans="1:39" ht="12.75" customHeight="1">
      <c r="A123" s="34" t="s">
        <v>51</v>
      </c>
      <c r="C123" s="26">
        <v>19</v>
      </c>
      <c r="K123" s="38"/>
      <c r="L123" s="5"/>
      <c r="M123" s="5"/>
      <c r="N123" s="5"/>
      <c r="O123" s="5">
        <f>C123/B122</f>
        <v>0.86363636363636365</v>
      </c>
      <c r="P123" s="74">
        <v>19</v>
      </c>
      <c r="Q123" s="25">
        <f t="shared" ref="Q123:Q130" si="20">P123/P122</f>
        <v>0.86363636363636365</v>
      </c>
      <c r="R123" s="5">
        <f t="shared" ref="R123:R130" si="21">100%-Q123</f>
        <v>0.13636363636363635</v>
      </c>
      <c r="T123" s="27" t="s">
        <v>25</v>
      </c>
      <c r="U123" s="25">
        <f t="shared" si="18"/>
        <v>0.20833333333333337</v>
      </c>
      <c r="V123" s="25">
        <f t="shared" si="19"/>
        <v>0</v>
      </c>
      <c r="W123" s="5"/>
      <c r="X123" s="5"/>
      <c r="Z123" s="26"/>
      <c r="AL123" s="3"/>
      <c r="AM123" s="3"/>
    </row>
    <row r="124" spans="1:39" ht="12.75" customHeight="1">
      <c r="A124" s="34" t="s">
        <v>52</v>
      </c>
      <c r="D124" s="26">
        <v>17</v>
      </c>
      <c r="K124" s="38"/>
      <c r="L124" s="5"/>
      <c r="M124" s="5"/>
      <c r="O124" s="5">
        <f>D124/C123</f>
        <v>0.89473684210526316</v>
      </c>
      <c r="P124" s="74">
        <v>18</v>
      </c>
      <c r="Q124" s="25">
        <f t="shared" si="20"/>
        <v>0.94736842105263153</v>
      </c>
      <c r="R124" s="5">
        <f t="shared" si="21"/>
        <v>5.2631578947368474E-2</v>
      </c>
      <c r="T124" s="27"/>
      <c r="U124" s="25">
        <f t="shared" si="18"/>
        <v>0.10526315789473684</v>
      </c>
      <c r="V124" s="25"/>
      <c r="W124" s="5"/>
      <c r="X124" s="5"/>
      <c r="Z124" s="26"/>
      <c r="AL124" s="3"/>
      <c r="AM124" s="3"/>
    </row>
    <row r="125" spans="1:39" ht="12.75" customHeight="1">
      <c r="A125" s="34" t="s">
        <v>53</v>
      </c>
      <c r="E125" s="26">
        <v>12</v>
      </c>
      <c r="K125" s="38"/>
      <c r="L125" s="5"/>
      <c r="M125" s="5"/>
      <c r="O125" s="5">
        <f>E125/D124</f>
        <v>0.70588235294117652</v>
      </c>
      <c r="P125" s="74">
        <v>14</v>
      </c>
      <c r="Q125" s="25">
        <f t="shared" si="20"/>
        <v>0.77777777777777779</v>
      </c>
      <c r="R125" s="5">
        <f t="shared" si="21"/>
        <v>0.22222222222222221</v>
      </c>
      <c r="T125" s="27" t="s">
        <v>26</v>
      </c>
      <c r="U125" s="25"/>
      <c r="V125" s="25"/>
      <c r="W125" s="5"/>
      <c r="Z125" s="26"/>
      <c r="AL125" s="3"/>
      <c r="AM125" s="3"/>
    </row>
    <row r="126" spans="1:39" ht="12.75" customHeight="1">
      <c r="A126" s="34" t="s">
        <v>64</v>
      </c>
      <c r="F126" s="26">
        <v>9</v>
      </c>
      <c r="K126" s="38"/>
      <c r="L126" s="5"/>
      <c r="M126" s="5"/>
      <c r="O126" s="5">
        <f>F126/E125</f>
        <v>0.75</v>
      </c>
      <c r="P126" s="74">
        <v>14</v>
      </c>
      <c r="Q126" s="25">
        <f t="shared" si="20"/>
        <v>1</v>
      </c>
      <c r="R126" s="5">
        <f t="shared" si="21"/>
        <v>0</v>
      </c>
      <c r="T126" s="27"/>
      <c r="U126" s="25"/>
      <c r="V126" s="25"/>
      <c r="W126" s="5"/>
      <c r="Z126" s="26"/>
      <c r="AL126" s="3"/>
      <c r="AM126" s="3"/>
    </row>
    <row r="127" spans="1:39" ht="12.75" customHeight="1">
      <c r="A127" s="34" t="s">
        <v>66</v>
      </c>
      <c r="G127" s="26">
        <v>9</v>
      </c>
      <c r="K127" s="38"/>
      <c r="L127" s="5"/>
      <c r="M127" s="5"/>
      <c r="O127" s="5">
        <f>G127/F126</f>
        <v>1</v>
      </c>
      <c r="P127" s="74">
        <v>15</v>
      </c>
      <c r="Q127" s="25">
        <f t="shared" si="20"/>
        <v>1.0714285714285714</v>
      </c>
      <c r="R127" s="5">
        <f t="shared" si="21"/>
        <v>-7.1428571428571397E-2</v>
      </c>
      <c r="T127" s="27"/>
      <c r="U127" s="25"/>
      <c r="V127" s="25"/>
      <c r="W127" s="5"/>
      <c r="Z127" s="26"/>
      <c r="AL127" s="3"/>
      <c r="AM127" s="3"/>
    </row>
    <row r="128" spans="1:39" ht="12.75" customHeight="1">
      <c r="A128" s="34" t="s">
        <v>71</v>
      </c>
      <c r="H128" s="26">
        <v>9</v>
      </c>
      <c r="K128" s="38"/>
      <c r="L128" s="5"/>
      <c r="M128" s="5"/>
      <c r="O128" s="5">
        <f>H128/G127</f>
        <v>1</v>
      </c>
      <c r="P128" s="74">
        <v>14</v>
      </c>
      <c r="Q128" s="25">
        <f t="shared" si="20"/>
        <v>0.93333333333333335</v>
      </c>
      <c r="R128" s="5">
        <f t="shared" si="21"/>
        <v>6.6666666666666652E-2</v>
      </c>
      <c r="T128" s="27"/>
      <c r="U128" s="25"/>
      <c r="V128" s="25"/>
      <c r="W128" s="5"/>
      <c r="Z128" s="26"/>
      <c r="AL128" s="3"/>
      <c r="AM128" s="3"/>
    </row>
    <row r="129" spans="1:39" ht="12.75" customHeight="1">
      <c r="A129" s="34" t="s">
        <v>72</v>
      </c>
      <c r="I129" s="26">
        <v>9</v>
      </c>
      <c r="K129" s="38"/>
      <c r="L129" s="5"/>
      <c r="M129" s="5"/>
      <c r="O129" s="5">
        <f>I129/H128</f>
        <v>1</v>
      </c>
      <c r="P129" s="74">
        <v>11</v>
      </c>
      <c r="Q129" s="25">
        <f t="shared" si="20"/>
        <v>0.7857142857142857</v>
      </c>
      <c r="R129" s="5">
        <f t="shared" si="21"/>
        <v>0.2142857142857143</v>
      </c>
      <c r="T129" s="27"/>
      <c r="U129" s="25"/>
      <c r="V129" s="25"/>
      <c r="W129" s="5"/>
      <c r="Z129" s="26"/>
      <c r="AL129" s="3"/>
      <c r="AM129" s="3"/>
    </row>
    <row r="130" spans="1:39" ht="12.75" customHeight="1">
      <c r="A130" s="34" t="s">
        <v>75</v>
      </c>
      <c r="J130" s="26">
        <v>8</v>
      </c>
      <c r="K130" s="38">
        <v>3</v>
      </c>
      <c r="L130" s="5"/>
      <c r="M130" s="5"/>
      <c r="O130" s="5">
        <f>J130/I129</f>
        <v>0.88888888888888884</v>
      </c>
      <c r="P130" s="74">
        <v>10</v>
      </c>
      <c r="Q130" s="25">
        <f t="shared" si="20"/>
        <v>0.90909090909090906</v>
      </c>
      <c r="R130" s="5">
        <f t="shared" si="21"/>
        <v>9.0909090909090939E-2</v>
      </c>
      <c r="T130" s="26" t="s">
        <v>80</v>
      </c>
      <c r="U130" s="26">
        <v>8</v>
      </c>
      <c r="V130" s="26">
        <f>K138</f>
        <v>8</v>
      </c>
      <c r="W130" s="26" t="s">
        <v>10</v>
      </c>
      <c r="Z130" s="26"/>
      <c r="AL130" s="3"/>
      <c r="AM130" s="3"/>
    </row>
    <row r="131" spans="1:39" ht="12.75" customHeight="1">
      <c r="A131" s="34" t="s">
        <v>77</v>
      </c>
      <c r="J131" s="26">
        <v>3</v>
      </c>
      <c r="K131" s="38">
        <v>3</v>
      </c>
      <c r="L131" s="5"/>
      <c r="M131" s="5"/>
      <c r="O131" s="5"/>
      <c r="P131" s="74">
        <v>8</v>
      </c>
      <c r="Q131" s="25"/>
      <c r="R131" s="5"/>
      <c r="T131" s="26" t="s">
        <v>81</v>
      </c>
      <c r="U131" s="25">
        <f>U130/B122</f>
        <v>0.36363636363636365</v>
      </c>
      <c r="V131" s="25">
        <f>U130/V130</f>
        <v>1</v>
      </c>
      <c r="W131" s="26" t="s">
        <v>82</v>
      </c>
      <c r="Z131" s="26"/>
      <c r="AL131" s="3"/>
      <c r="AM131" s="3"/>
    </row>
    <row r="132" spans="1:39" ht="12.75" customHeight="1">
      <c r="A132" s="34" t="s">
        <v>83</v>
      </c>
      <c r="J132" s="26">
        <v>5</v>
      </c>
      <c r="K132" s="38"/>
      <c r="L132" s="5"/>
      <c r="M132" s="5"/>
      <c r="O132" s="5"/>
      <c r="P132" s="74">
        <v>5</v>
      </c>
      <c r="Q132" s="25"/>
      <c r="R132" s="5"/>
      <c r="T132" s="27"/>
      <c r="U132" s="25"/>
      <c r="V132" s="25"/>
      <c r="W132" s="5"/>
      <c r="Z132" s="26"/>
      <c r="AL132" s="3"/>
      <c r="AM132" s="3"/>
    </row>
    <row r="133" spans="1:39" ht="12.75" customHeight="1">
      <c r="A133" s="34" t="s">
        <v>84</v>
      </c>
      <c r="J133" s="26">
        <v>2</v>
      </c>
      <c r="K133" s="38">
        <v>1</v>
      </c>
      <c r="L133" s="5"/>
      <c r="M133" s="5"/>
      <c r="O133" s="5"/>
      <c r="P133" s="74">
        <v>4</v>
      </c>
      <c r="Q133" s="25"/>
      <c r="R133" s="5"/>
      <c r="T133" s="27"/>
      <c r="U133" s="25"/>
      <c r="V133" s="25"/>
      <c r="W133" s="5"/>
      <c r="Z133" s="26"/>
      <c r="AL133" s="3"/>
      <c r="AM133" s="3"/>
    </row>
    <row r="134" spans="1:39" ht="12.75" customHeight="1">
      <c r="A134" s="34" t="s">
        <v>87</v>
      </c>
      <c r="J134" s="26">
        <v>1</v>
      </c>
      <c r="K134" s="38"/>
      <c r="L134" s="5"/>
      <c r="M134" s="5"/>
      <c r="O134" s="5"/>
      <c r="P134" s="74">
        <v>2</v>
      </c>
      <c r="Q134" s="25"/>
      <c r="R134" s="5"/>
      <c r="T134" s="27"/>
      <c r="U134" s="25"/>
      <c r="V134" s="25"/>
      <c r="W134" s="5"/>
      <c r="Z134" s="26"/>
      <c r="AL134" s="3"/>
      <c r="AM134" s="3"/>
    </row>
    <row r="135" spans="1:39" ht="12.75" customHeight="1">
      <c r="A135" s="34" t="s">
        <v>89</v>
      </c>
      <c r="J135" s="26">
        <v>1</v>
      </c>
      <c r="K135" s="38">
        <v>1</v>
      </c>
      <c r="L135" s="5"/>
      <c r="M135" s="5"/>
      <c r="O135" s="5"/>
      <c r="P135" s="74">
        <v>1</v>
      </c>
      <c r="Q135" s="25"/>
      <c r="R135" s="5"/>
      <c r="T135" s="27"/>
      <c r="U135" s="25"/>
      <c r="V135" s="25"/>
      <c r="W135" s="5"/>
      <c r="Z135" s="26"/>
      <c r="AL135" s="3"/>
      <c r="AM135" s="3"/>
    </row>
    <row r="136" spans="1:39" ht="12.75" customHeight="1">
      <c r="A136" s="26">
        <v>1601</v>
      </c>
      <c r="K136" s="38"/>
      <c r="L136" s="5"/>
      <c r="M136" s="5"/>
      <c r="O136" s="5"/>
      <c r="P136" s="74"/>
      <c r="Q136" s="25"/>
      <c r="R136" s="5"/>
      <c r="T136" s="27"/>
      <c r="U136" s="25"/>
      <c r="V136" s="25"/>
      <c r="W136" s="5"/>
      <c r="Z136" s="26"/>
      <c r="AL136" s="3"/>
      <c r="AM136" s="3"/>
    </row>
    <row r="137" spans="1:39" ht="12.75" customHeight="1">
      <c r="A137" s="34"/>
      <c r="K137" s="38"/>
      <c r="L137" s="5"/>
      <c r="M137" s="5"/>
      <c r="O137" s="5"/>
      <c r="P137" s="74"/>
      <c r="Q137" s="25"/>
      <c r="R137" s="5"/>
      <c r="T137" s="27"/>
      <c r="U137" s="25"/>
      <c r="V137" s="25"/>
      <c r="W137" s="5"/>
      <c r="Z137" s="26"/>
      <c r="AL137" s="3"/>
      <c r="AM137" s="3"/>
    </row>
    <row r="138" spans="1:39" ht="12.75" customHeight="1">
      <c r="K138" s="26">
        <f>SUM(K130:K135)</f>
        <v>8</v>
      </c>
      <c r="L138" s="5">
        <f>K130/B122</f>
        <v>0.13636363636363635</v>
      </c>
      <c r="M138" s="5">
        <f>K138/B122</f>
        <v>0.36363636363636365</v>
      </c>
      <c r="N138" s="5">
        <f>M138-L138</f>
        <v>0.22727272727272729</v>
      </c>
      <c r="O138" s="5"/>
      <c r="P138" s="6"/>
      <c r="Q138" s="6"/>
      <c r="R138" s="5"/>
      <c r="T138" s="27" t="s">
        <v>27</v>
      </c>
      <c r="U138" s="25"/>
      <c r="V138" s="25"/>
      <c r="W138" s="5"/>
      <c r="Z138" s="26"/>
      <c r="AL138" s="3"/>
      <c r="AM138" s="3"/>
    </row>
    <row r="139" spans="1:39" ht="12.75" customHeight="1">
      <c r="A139" s="52" t="s">
        <v>93</v>
      </c>
      <c r="L139" s="5"/>
      <c r="M139" s="5"/>
      <c r="O139" s="5"/>
      <c r="R139" s="5"/>
      <c r="T139" s="27" t="s">
        <v>29</v>
      </c>
      <c r="U139" s="25"/>
      <c r="V139" s="25"/>
      <c r="Z139" s="26"/>
      <c r="AL139" s="3"/>
      <c r="AM139" s="3"/>
    </row>
    <row r="140" spans="1:39" ht="25.5" customHeight="1">
      <c r="B140" s="243" t="s">
        <v>1</v>
      </c>
      <c r="C140" s="244"/>
      <c r="D140" s="244"/>
      <c r="E140" s="244"/>
      <c r="F140" s="244"/>
      <c r="G140" s="244"/>
      <c r="H140" s="244"/>
      <c r="I140" s="244"/>
      <c r="J140" s="244"/>
      <c r="L140" s="10" t="s">
        <v>2</v>
      </c>
      <c r="M140" s="10" t="s">
        <v>3</v>
      </c>
      <c r="N140" s="70" t="s">
        <v>4</v>
      </c>
      <c r="O140" s="10" t="s">
        <v>5</v>
      </c>
      <c r="P140" s="9" t="s">
        <v>6</v>
      </c>
      <c r="Q140" s="9" t="s">
        <v>7</v>
      </c>
      <c r="R140" s="5"/>
      <c r="T140" s="32" t="s">
        <v>30</v>
      </c>
      <c r="U140" s="25"/>
      <c r="V140" s="25"/>
      <c r="Z140" s="26"/>
      <c r="AL140" s="3"/>
      <c r="AM140" s="3"/>
    </row>
    <row r="141" spans="1:39" ht="12.75" customHeight="1">
      <c r="A141" s="71" t="s">
        <v>9</v>
      </c>
      <c r="B141" s="72">
        <v>1</v>
      </c>
      <c r="C141" s="72">
        <v>2</v>
      </c>
      <c r="D141" s="72">
        <v>3</v>
      </c>
      <c r="E141" s="72">
        <v>4</v>
      </c>
      <c r="F141" s="72">
        <v>5</v>
      </c>
      <c r="G141" s="72">
        <v>6</v>
      </c>
      <c r="H141" s="72">
        <v>7</v>
      </c>
      <c r="I141" s="72">
        <v>8</v>
      </c>
      <c r="J141" s="72">
        <v>9</v>
      </c>
      <c r="K141" s="73" t="s">
        <v>10</v>
      </c>
      <c r="L141" s="5"/>
      <c r="M141" s="5"/>
      <c r="O141" s="5"/>
      <c r="P141" s="6"/>
      <c r="Q141" s="6"/>
      <c r="R141" s="5"/>
      <c r="T141" s="136" t="s">
        <v>31</v>
      </c>
      <c r="U141" s="28"/>
      <c r="V141" s="28"/>
      <c r="Z141" s="26"/>
      <c r="AL141" s="3"/>
      <c r="AM141" s="3"/>
    </row>
    <row r="142" spans="1:39" ht="12.75" customHeight="1">
      <c r="A142" s="34" t="s">
        <v>51</v>
      </c>
      <c r="B142" s="26">
        <v>14</v>
      </c>
      <c r="K142" s="38"/>
      <c r="L142" s="5"/>
      <c r="M142" s="5"/>
      <c r="O142" s="5"/>
      <c r="P142" s="20">
        <f>B142</f>
        <v>14</v>
      </c>
      <c r="Q142" s="6"/>
      <c r="R142" s="5"/>
      <c r="T142" s="32" t="s">
        <v>32</v>
      </c>
      <c r="U142" s="28"/>
      <c r="V142" s="28"/>
      <c r="Z142" s="26"/>
      <c r="AL142" s="3"/>
      <c r="AM142" s="3"/>
    </row>
    <row r="143" spans="1:39" ht="12.75" customHeight="1">
      <c r="A143" s="34" t="s">
        <v>52</v>
      </c>
      <c r="C143" s="26">
        <v>11</v>
      </c>
      <c r="K143" s="38"/>
      <c r="L143" s="5"/>
      <c r="M143" s="5"/>
      <c r="N143" s="5"/>
      <c r="O143" s="5">
        <f>C143/B142</f>
        <v>0.7857142857142857</v>
      </c>
      <c r="P143" s="74">
        <v>11</v>
      </c>
      <c r="Q143" s="25">
        <f t="shared" ref="Q143:Q150" si="22">P143/P142</f>
        <v>0.7857142857142857</v>
      </c>
      <c r="R143" s="5">
        <f t="shared" ref="R143:R150" si="23">100%-Q143</f>
        <v>0.2142857142857143</v>
      </c>
      <c r="T143" s="34"/>
      <c r="U143" s="35"/>
      <c r="V143" s="35"/>
      <c r="Z143" s="26"/>
      <c r="AL143" s="3"/>
      <c r="AM143" s="3"/>
    </row>
    <row r="144" spans="1:39" ht="12.75" customHeight="1">
      <c r="A144" s="34" t="s">
        <v>53</v>
      </c>
      <c r="D144" s="26">
        <v>8</v>
      </c>
      <c r="K144" s="38"/>
      <c r="L144" s="5"/>
      <c r="M144" s="5"/>
      <c r="O144" s="5">
        <f>D144/C143</f>
        <v>0.72727272727272729</v>
      </c>
      <c r="P144" s="74">
        <v>8</v>
      </c>
      <c r="Q144" s="25">
        <f t="shared" si="22"/>
        <v>0.72727272727272729</v>
      </c>
      <c r="R144" s="5">
        <f t="shared" si="23"/>
        <v>0.27272727272727271</v>
      </c>
      <c r="T144" s="34"/>
      <c r="U144" s="35"/>
      <c r="V144" s="35"/>
      <c r="Z144" s="26"/>
      <c r="AL144" s="3"/>
      <c r="AM144" s="3"/>
    </row>
    <row r="145" spans="1:39" ht="12.75" customHeight="1">
      <c r="A145" s="34" t="s">
        <v>64</v>
      </c>
      <c r="E145" s="26">
        <v>8</v>
      </c>
      <c r="K145" s="38"/>
      <c r="L145" s="5"/>
      <c r="M145" s="5"/>
      <c r="O145" s="5">
        <f>E145/D144</f>
        <v>1</v>
      </c>
      <c r="P145" s="74">
        <v>8</v>
      </c>
      <c r="Q145" s="25">
        <f t="shared" si="22"/>
        <v>1</v>
      </c>
      <c r="R145" s="5">
        <f t="shared" si="23"/>
        <v>0</v>
      </c>
      <c r="T145" s="34"/>
      <c r="U145" s="35"/>
      <c r="V145" s="35"/>
      <c r="Z145" s="26"/>
      <c r="AL145" s="3"/>
      <c r="AM145" s="3"/>
    </row>
    <row r="146" spans="1:39" ht="12.75" customHeight="1">
      <c r="A146" s="34" t="s">
        <v>66</v>
      </c>
      <c r="F146" s="26">
        <v>8</v>
      </c>
      <c r="K146" s="38"/>
      <c r="L146" s="5"/>
      <c r="M146" s="5"/>
      <c r="O146" s="5">
        <f>F146/E145</f>
        <v>1</v>
      </c>
      <c r="P146" s="74">
        <v>8</v>
      </c>
      <c r="Q146" s="25">
        <f t="shared" si="22"/>
        <v>1</v>
      </c>
      <c r="R146" s="5">
        <f t="shared" si="23"/>
        <v>0</v>
      </c>
      <c r="T146" s="34"/>
      <c r="U146" s="35"/>
      <c r="V146" s="35"/>
      <c r="Z146" s="26"/>
      <c r="AL146" s="3"/>
      <c r="AM146" s="3"/>
    </row>
    <row r="147" spans="1:39" ht="12.75" customHeight="1">
      <c r="A147" s="34" t="s">
        <v>71</v>
      </c>
      <c r="G147" s="26">
        <v>7</v>
      </c>
      <c r="K147" s="38"/>
      <c r="L147" s="5"/>
      <c r="M147" s="5"/>
      <c r="O147" s="5">
        <f>G147/F146</f>
        <v>0.875</v>
      </c>
      <c r="P147" s="74">
        <v>8</v>
      </c>
      <c r="Q147" s="25">
        <f t="shared" si="22"/>
        <v>1</v>
      </c>
      <c r="R147" s="5">
        <f t="shared" si="23"/>
        <v>0</v>
      </c>
      <c r="T147" s="34"/>
      <c r="U147" s="35"/>
      <c r="V147" s="35"/>
      <c r="Z147" s="26"/>
      <c r="AL147" s="3"/>
      <c r="AM147" s="3"/>
    </row>
    <row r="148" spans="1:39" ht="12.75" customHeight="1">
      <c r="A148" s="34" t="s">
        <v>72</v>
      </c>
      <c r="H148" s="26">
        <v>5</v>
      </c>
      <c r="K148" s="38"/>
      <c r="L148" s="5"/>
      <c r="M148" s="5"/>
      <c r="O148" s="5">
        <f>H148/G147</f>
        <v>0.7142857142857143</v>
      </c>
      <c r="P148" s="74">
        <v>6</v>
      </c>
      <c r="Q148" s="25">
        <f t="shared" si="22"/>
        <v>0.75</v>
      </c>
      <c r="R148" s="5">
        <f t="shared" si="23"/>
        <v>0.25</v>
      </c>
      <c r="T148" s="34"/>
      <c r="U148" s="35"/>
      <c r="V148" s="35"/>
      <c r="Z148" s="26"/>
      <c r="AL148" s="3"/>
      <c r="AM148" s="3"/>
    </row>
    <row r="149" spans="1:39" ht="12.75" customHeight="1">
      <c r="A149" s="34" t="s">
        <v>75</v>
      </c>
      <c r="I149" s="26">
        <v>5</v>
      </c>
      <c r="K149" s="38"/>
      <c r="L149" s="5"/>
      <c r="M149" s="5"/>
      <c r="O149" s="5">
        <f>I149/H148</f>
        <v>1</v>
      </c>
      <c r="P149" s="74">
        <v>7</v>
      </c>
      <c r="Q149" s="25">
        <f t="shared" si="22"/>
        <v>1.1666666666666667</v>
      </c>
      <c r="R149" s="5">
        <f t="shared" si="23"/>
        <v>-0.16666666666666674</v>
      </c>
      <c r="T149" s="34"/>
      <c r="U149" s="35"/>
      <c r="V149" s="35"/>
      <c r="Z149" s="26"/>
      <c r="AL149" s="3"/>
      <c r="AM149" s="3"/>
    </row>
    <row r="150" spans="1:39" ht="12.75" customHeight="1">
      <c r="A150" s="34" t="s">
        <v>77</v>
      </c>
      <c r="J150" s="26">
        <v>5</v>
      </c>
      <c r="K150" s="38">
        <v>5</v>
      </c>
      <c r="L150" s="5"/>
      <c r="M150" s="5"/>
      <c r="O150" s="5">
        <f>J150/I149</f>
        <v>1</v>
      </c>
      <c r="P150" s="74">
        <v>6</v>
      </c>
      <c r="Q150" s="25">
        <f t="shared" si="22"/>
        <v>0.8571428571428571</v>
      </c>
      <c r="R150" s="5">
        <f t="shared" si="23"/>
        <v>0.1428571428571429</v>
      </c>
      <c r="T150" s="34"/>
      <c r="U150" s="35"/>
      <c r="V150" s="35"/>
      <c r="Z150" s="26"/>
      <c r="AL150" s="3"/>
      <c r="AM150" s="3"/>
    </row>
    <row r="151" spans="1:39" ht="12.75" customHeight="1">
      <c r="A151" s="34" t="s">
        <v>83</v>
      </c>
      <c r="J151" s="26">
        <v>2</v>
      </c>
      <c r="K151" s="38"/>
      <c r="L151" s="5"/>
      <c r="M151" s="5"/>
      <c r="O151" s="5"/>
      <c r="P151" s="74">
        <v>3</v>
      </c>
      <c r="Q151" s="25"/>
      <c r="R151" s="5"/>
      <c r="T151" s="34"/>
      <c r="U151" s="35"/>
      <c r="V151" s="35"/>
      <c r="Z151" s="26"/>
      <c r="AL151" s="3"/>
      <c r="AM151" s="3"/>
    </row>
    <row r="152" spans="1:39" ht="12.75" customHeight="1">
      <c r="A152" s="34" t="s">
        <v>84</v>
      </c>
      <c r="J152" s="26">
        <v>2</v>
      </c>
      <c r="K152" s="38"/>
      <c r="L152" s="5"/>
      <c r="M152" s="5"/>
      <c r="O152" s="5"/>
      <c r="P152" s="74">
        <v>2</v>
      </c>
      <c r="Q152" s="25"/>
      <c r="R152" s="5"/>
      <c r="T152" s="34"/>
      <c r="U152" s="35"/>
      <c r="V152" s="35"/>
      <c r="Z152" s="26"/>
      <c r="AL152" s="3"/>
      <c r="AM152" s="3"/>
    </row>
    <row r="153" spans="1:39" ht="12.75" customHeight="1">
      <c r="A153" s="34" t="s">
        <v>87</v>
      </c>
      <c r="J153" s="26">
        <v>1</v>
      </c>
      <c r="K153" s="38"/>
      <c r="L153" s="5"/>
      <c r="M153" s="5"/>
      <c r="O153" s="5"/>
      <c r="P153" s="74">
        <v>2</v>
      </c>
      <c r="Q153" s="25"/>
      <c r="R153" s="5"/>
      <c r="T153" s="34"/>
      <c r="U153" s="35"/>
      <c r="V153" s="35"/>
      <c r="Z153" s="26"/>
      <c r="AL153" s="3"/>
      <c r="AM153" s="3"/>
    </row>
    <row r="154" spans="1:39" ht="12.75" customHeight="1">
      <c r="A154" s="34" t="s">
        <v>89</v>
      </c>
      <c r="J154" s="26">
        <v>1</v>
      </c>
      <c r="K154" s="38"/>
      <c r="L154" s="5"/>
      <c r="M154" s="5"/>
      <c r="O154" s="5"/>
      <c r="P154" s="74">
        <v>1</v>
      </c>
      <c r="Q154" s="25"/>
      <c r="R154" s="5"/>
      <c r="T154" s="138" t="s">
        <v>80</v>
      </c>
      <c r="U154" s="138">
        <v>6</v>
      </c>
      <c r="V154" s="138">
        <f>K158</f>
        <v>6</v>
      </c>
      <c r="W154" s="138" t="s">
        <v>10</v>
      </c>
      <c r="Z154" s="26"/>
      <c r="AL154" s="3"/>
      <c r="AM154" s="3"/>
    </row>
    <row r="155" spans="1:39" ht="12.75" customHeight="1">
      <c r="A155" s="34" t="s">
        <v>90</v>
      </c>
      <c r="J155" s="26">
        <v>1</v>
      </c>
      <c r="K155" s="38">
        <v>1</v>
      </c>
      <c r="L155" s="5"/>
      <c r="M155" s="5"/>
      <c r="O155" s="5"/>
      <c r="P155" s="74">
        <v>1</v>
      </c>
      <c r="Q155" s="25"/>
      <c r="R155" s="5"/>
      <c r="T155" s="138" t="s">
        <v>81</v>
      </c>
      <c r="U155" s="139">
        <f>U154/B142</f>
        <v>0.42857142857142855</v>
      </c>
      <c r="V155" s="139">
        <f>U154/V154</f>
        <v>1</v>
      </c>
      <c r="W155" s="138" t="s">
        <v>82</v>
      </c>
      <c r="Z155" s="26"/>
      <c r="AL155" s="3"/>
      <c r="AM155" s="3"/>
    </row>
    <row r="156" spans="1:39" ht="12.75" customHeight="1">
      <c r="A156" s="26">
        <v>1601</v>
      </c>
      <c r="K156" s="38"/>
      <c r="L156" s="5"/>
      <c r="M156" s="5"/>
      <c r="O156" s="5"/>
      <c r="P156" s="74"/>
      <c r="Q156" s="25"/>
      <c r="R156" s="5"/>
      <c r="Z156" s="26"/>
      <c r="AL156" s="3"/>
      <c r="AM156" s="3"/>
    </row>
    <row r="157" spans="1:39" ht="12.75" customHeight="1">
      <c r="A157" s="34"/>
      <c r="K157" s="38"/>
      <c r="L157" s="5"/>
      <c r="M157" s="5"/>
      <c r="O157" s="5"/>
      <c r="P157" s="74"/>
      <c r="Q157" s="25"/>
      <c r="R157" s="5"/>
      <c r="Z157" s="26"/>
      <c r="AL157" s="3"/>
      <c r="AM157" s="3"/>
    </row>
    <row r="158" spans="1:39" ht="12.75" customHeight="1">
      <c r="K158" s="26">
        <f>SUM(K150:K155)</f>
        <v>6</v>
      </c>
      <c r="L158" s="5">
        <f>K150/B142</f>
        <v>0.35714285714285715</v>
      </c>
      <c r="M158" s="5">
        <f>K158/B142</f>
        <v>0.42857142857142855</v>
      </c>
      <c r="N158" s="5">
        <f>M158-L158</f>
        <v>7.1428571428571397E-2</v>
      </c>
      <c r="O158" s="5"/>
      <c r="P158" s="6"/>
      <c r="Q158" s="6"/>
      <c r="R158" s="5"/>
      <c r="Z158" s="26"/>
      <c r="AL158" s="3"/>
      <c r="AM158" s="3"/>
    </row>
    <row r="159" spans="1:39" ht="12.75" customHeight="1">
      <c r="L159" s="5"/>
      <c r="M159" s="5"/>
      <c r="N159" s="5"/>
      <c r="O159" s="5"/>
      <c r="P159" s="6"/>
      <c r="Q159" s="6"/>
      <c r="R159" s="5"/>
      <c r="S159" s="5"/>
      <c r="T159" s="5"/>
      <c r="U159" s="5"/>
      <c r="V159" s="5"/>
      <c r="W159" s="5"/>
      <c r="Z159" s="26"/>
      <c r="AL159" s="3"/>
      <c r="AM159" s="3"/>
    </row>
    <row r="160" spans="1:39" ht="12.75" customHeight="1">
      <c r="A160" s="52" t="s">
        <v>94</v>
      </c>
      <c r="L160" s="5"/>
      <c r="M160" s="5"/>
      <c r="O160" s="5"/>
      <c r="R160" s="5"/>
      <c r="T160" s="58" t="s">
        <v>12</v>
      </c>
      <c r="U160" s="193" t="s">
        <v>22</v>
      </c>
      <c r="V160" s="61" t="s">
        <v>40</v>
      </c>
      <c r="W160" s="61" t="s">
        <v>41</v>
      </c>
      <c r="X160" s="61" t="s">
        <v>42</v>
      </c>
      <c r="Y160" s="61" t="s">
        <v>43</v>
      </c>
      <c r="Z160" s="61" t="s">
        <v>48</v>
      </c>
      <c r="AA160" s="61" t="s">
        <v>49</v>
      </c>
      <c r="AB160" s="61" t="s">
        <v>50</v>
      </c>
      <c r="AC160" s="61" t="s">
        <v>51</v>
      </c>
      <c r="AD160" s="61" t="s">
        <v>52</v>
      </c>
      <c r="AE160" s="61" t="s">
        <v>53</v>
      </c>
      <c r="AL160" s="3"/>
      <c r="AM160" s="3"/>
    </row>
    <row r="161" spans="1:39" ht="25.5" customHeight="1">
      <c r="B161" s="243" t="s">
        <v>1</v>
      </c>
      <c r="C161" s="244"/>
      <c r="D161" s="244"/>
      <c r="E161" s="244"/>
      <c r="F161" s="244"/>
      <c r="G161" s="244"/>
      <c r="H161" s="244"/>
      <c r="I161" s="244"/>
      <c r="J161" s="244"/>
      <c r="L161" s="10" t="s">
        <v>2</v>
      </c>
      <c r="M161" s="10" t="s">
        <v>3</v>
      </c>
      <c r="N161" s="70" t="s">
        <v>4</v>
      </c>
      <c r="O161" s="10" t="s">
        <v>5</v>
      </c>
      <c r="P161" s="9" t="s">
        <v>6</v>
      </c>
      <c r="Q161" s="9" t="s">
        <v>7</v>
      </c>
      <c r="R161" s="5"/>
      <c r="T161" s="63" t="s">
        <v>24</v>
      </c>
      <c r="U161" s="64">
        <f>P6/P4</f>
        <v>0.6785714285714286</v>
      </c>
      <c r="V161" s="64">
        <f>P21/P19</f>
        <v>0.76470588235294112</v>
      </c>
      <c r="W161" s="64">
        <f>P40/P38</f>
        <v>0.6875</v>
      </c>
      <c r="X161" s="64">
        <f>P57/P55</f>
        <v>0.6</v>
      </c>
      <c r="Y161" s="64">
        <f>P72/P70</f>
        <v>0.94444444444444442</v>
      </c>
      <c r="Z161" s="64">
        <f>P89/P87</f>
        <v>0.75</v>
      </c>
      <c r="AA161" s="64">
        <f>P106/P104</f>
        <v>0.92</v>
      </c>
      <c r="AB161" s="64">
        <f>P124/P122</f>
        <v>0.81818181818181823</v>
      </c>
      <c r="AC161" s="64">
        <f>P144/P142</f>
        <v>0.5714285714285714</v>
      </c>
      <c r="AD161" s="64">
        <f>P165/P163</f>
        <v>0.63636363636363635</v>
      </c>
      <c r="AE161" s="64">
        <f>P183/P181</f>
        <v>0.8529411764705882</v>
      </c>
      <c r="AF161" s="64"/>
      <c r="AG161" s="64"/>
      <c r="AH161" s="64"/>
      <c r="AL161" s="3"/>
      <c r="AM161" s="3"/>
    </row>
    <row r="162" spans="1:39" ht="12.75" customHeight="1">
      <c r="A162" s="71" t="s">
        <v>9</v>
      </c>
      <c r="B162" s="72">
        <v>1</v>
      </c>
      <c r="C162" s="72">
        <v>2</v>
      </c>
      <c r="D162" s="72">
        <v>3</v>
      </c>
      <c r="E162" s="72">
        <v>4</v>
      </c>
      <c r="F162" s="72">
        <v>5</v>
      </c>
      <c r="G162" s="72">
        <v>6</v>
      </c>
      <c r="H162" s="72">
        <v>7</v>
      </c>
      <c r="I162" s="72">
        <v>8</v>
      </c>
      <c r="J162" s="72">
        <v>9</v>
      </c>
      <c r="K162" s="73" t="s">
        <v>10</v>
      </c>
      <c r="L162" s="5"/>
      <c r="M162" s="5"/>
      <c r="O162" s="5"/>
      <c r="P162" s="6"/>
      <c r="Q162" s="6"/>
      <c r="R162" s="5"/>
      <c r="T162" s="4" t="s">
        <v>56</v>
      </c>
      <c r="V162" s="26"/>
      <c r="AL162" s="3"/>
      <c r="AM162" s="3"/>
    </row>
    <row r="163" spans="1:39" ht="12.75" customHeight="1">
      <c r="A163" s="34" t="s">
        <v>52</v>
      </c>
      <c r="B163" s="26">
        <v>11</v>
      </c>
      <c r="K163" s="38"/>
      <c r="L163" s="5"/>
      <c r="M163" s="5"/>
      <c r="O163" s="5"/>
      <c r="P163" s="20">
        <f>B163</f>
        <v>11</v>
      </c>
      <c r="Q163" s="6"/>
      <c r="R163" s="5"/>
      <c r="T163" s="4"/>
      <c r="U163" s="11"/>
      <c r="V163" s="11"/>
      <c r="Z163" s="26"/>
      <c r="AL163" s="3"/>
      <c r="AM163" s="3"/>
    </row>
    <row r="164" spans="1:39" ht="12.75" customHeight="1">
      <c r="A164" s="34" t="s">
        <v>53</v>
      </c>
      <c r="C164" s="26">
        <v>7</v>
      </c>
      <c r="K164" s="38"/>
      <c r="L164" s="5"/>
      <c r="M164" s="5"/>
      <c r="N164" s="5"/>
      <c r="O164" s="5">
        <f>C164/B163</f>
        <v>0.63636363636363635</v>
      </c>
      <c r="P164" s="74">
        <v>7</v>
      </c>
      <c r="Q164" s="25">
        <f t="shared" ref="Q164:Q171" si="24">P164/P163</f>
        <v>0.63636363636363635</v>
      </c>
      <c r="R164" s="5">
        <f t="shared" ref="R164:R171" si="25">100%-Q164</f>
        <v>0.36363636363636365</v>
      </c>
      <c r="T164" s="34"/>
      <c r="U164" s="35"/>
      <c r="V164" s="35"/>
      <c r="Z164" s="26"/>
      <c r="AL164" s="3"/>
      <c r="AM164" s="3"/>
    </row>
    <row r="165" spans="1:39" ht="12.75" customHeight="1">
      <c r="A165" s="34" t="s">
        <v>64</v>
      </c>
      <c r="D165" s="26">
        <v>7</v>
      </c>
      <c r="K165" s="38"/>
      <c r="L165" s="5"/>
      <c r="M165" s="5"/>
      <c r="O165" s="5">
        <f>D165/C164</f>
        <v>1</v>
      </c>
      <c r="P165" s="74">
        <v>7</v>
      </c>
      <c r="Q165" s="25">
        <f t="shared" si="24"/>
        <v>1</v>
      </c>
      <c r="R165" s="5">
        <f t="shared" si="25"/>
        <v>0</v>
      </c>
      <c r="Z165" s="26"/>
      <c r="AL165" s="3"/>
      <c r="AM165" s="3"/>
    </row>
    <row r="166" spans="1:39" ht="12.75" customHeight="1">
      <c r="A166" s="34" t="s">
        <v>66</v>
      </c>
      <c r="E166" s="26">
        <v>6</v>
      </c>
      <c r="K166" s="38"/>
      <c r="L166" s="5"/>
      <c r="M166" s="5"/>
      <c r="O166" s="5">
        <f>E166/D165</f>
        <v>0.8571428571428571</v>
      </c>
      <c r="P166" s="74">
        <v>7</v>
      </c>
      <c r="Q166" s="25">
        <f t="shared" si="24"/>
        <v>1</v>
      </c>
      <c r="R166" s="5">
        <f t="shared" si="25"/>
        <v>0</v>
      </c>
      <c r="Z166" s="26"/>
      <c r="AL166" s="3"/>
      <c r="AM166" s="3"/>
    </row>
    <row r="167" spans="1:39" ht="12.75" customHeight="1">
      <c r="A167" s="34" t="s">
        <v>71</v>
      </c>
      <c r="F167" s="26">
        <v>4</v>
      </c>
      <c r="K167" s="38"/>
      <c r="L167" s="5"/>
      <c r="M167" s="5"/>
      <c r="O167" s="5">
        <f>F167/E166</f>
        <v>0.66666666666666663</v>
      </c>
      <c r="P167" s="74">
        <v>6</v>
      </c>
      <c r="Q167" s="25">
        <f t="shared" si="24"/>
        <v>0.8571428571428571</v>
      </c>
      <c r="R167" s="5">
        <f t="shared" si="25"/>
        <v>0.1428571428571429</v>
      </c>
      <c r="Z167" s="26"/>
      <c r="AL167" s="3"/>
      <c r="AM167" s="3"/>
    </row>
    <row r="168" spans="1:39" ht="12.75" customHeight="1">
      <c r="A168" s="34" t="s">
        <v>72</v>
      </c>
      <c r="G168" s="26">
        <v>4</v>
      </c>
      <c r="K168" s="38"/>
      <c r="L168" s="5"/>
      <c r="M168" s="5"/>
      <c r="O168" s="5">
        <f>G168/F167</f>
        <v>1</v>
      </c>
      <c r="P168" s="74">
        <v>6</v>
      </c>
      <c r="Q168" s="25">
        <f t="shared" si="24"/>
        <v>1</v>
      </c>
      <c r="R168" s="5">
        <f t="shared" si="25"/>
        <v>0</v>
      </c>
      <c r="Z168" s="26"/>
      <c r="AL168" s="3"/>
      <c r="AM168" s="3"/>
    </row>
    <row r="169" spans="1:39" ht="12.75" customHeight="1">
      <c r="A169" s="34" t="s">
        <v>75</v>
      </c>
      <c r="H169" s="26">
        <v>4</v>
      </c>
      <c r="K169" s="38"/>
      <c r="L169" s="5"/>
      <c r="M169" s="5"/>
      <c r="O169" s="5">
        <f>H169/G168</f>
        <v>1</v>
      </c>
      <c r="P169" s="74">
        <v>6</v>
      </c>
      <c r="Q169" s="25">
        <f t="shared" si="24"/>
        <v>1</v>
      </c>
      <c r="R169" s="5">
        <f t="shared" si="25"/>
        <v>0</v>
      </c>
      <c r="Z169" s="26"/>
      <c r="AL169" s="3"/>
      <c r="AM169" s="3"/>
    </row>
    <row r="170" spans="1:39" ht="12.75" customHeight="1">
      <c r="A170" s="34" t="s">
        <v>77</v>
      </c>
      <c r="I170" s="26">
        <v>4</v>
      </c>
      <c r="K170" s="38"/>
      <c r="L170" s="5"/>
      <c r="M170" s="5"/>
      <c r="O170" s="5">
        <f>I170/H169</f>
        <v>1</v>
      </c>
      <c r="P170" s="74">
        <v>6</v>
      </c>
      <c r="Q170" s="25">
        <f t="shared" si="24"/>
        <v>1</v>
      </c>
      <c r="R170" s="5">
        <f t="shared" si="25"/>
        <v>0</v>
      </c>
      <c r="Z170" s="26"/>
      <c r="AL170" s="3"/>
      <c r="AM170" s="3"/>
    </row>
    <row r="171" spans="1:39" ht="12.75" customHeight="1">
      <c r="A171" s="34" t="s">
        <v>83</v>
      </c>
      <c r="J171" s="26">
        <v>4</v>
      </c>
      <c r="K171" s="38">
        <v>4</v>
      </c>
      <c r="L171" s="5"/>
      <c r="M171" s="5"/>
      <c r="O171" s="5">
        <f>J171/I170</f>
        <v>1</v>
      </c>
      <c r="P171" s="74">
        <v>6</v>
      </c>
      <c r="Q171" s="25">
        <f t="shared" si="24"/>
        <v>1</v>
      </c>
      <c r="R171" s="5">
        <f t="shared" si="25"/>
        <v>0</v>
      </c>
      <c r="Z171" s="26"/>
      <c r="AL171" s="3"/>
      <c r="AM171" s="3"/>
    </row>
    <row r="172" spans="1:39" ht="12.75" customHeight="1">
      <c r="A172" s="34" t="s">
        <v>84</v>
      </c>
      <c r="J172" s="26">
        <v>2</v>
      </c>
      <c r="K172" s="38"/>
      <c r="L172" s="5"/>
      <c r="M172" s="5"/>
      <c r="O172" s="5"/>
      <c r="P172" s="74">
        <v>2</v>
      </c>
      <c r="Q172" s="25"/>
      <c r="R172" s="5"/>
      <c r="Z172" s="26"/>
      <c r="AL172" s="3"/>
      <c r="AM172" s="3"/>
    </row>
    <row r="173" spans="1:39" ht="12.75" customHeight="1">
      <c r="A173" s="34" t="s">
        <v>87</v>
      </c>
      <c r="J173" s="26">
        <v>1</v>
      </c>
      <c r="K173" s="38"/>
      <c r="L173" s="5"/>
      <c r="M173" s="5"/>
      <c r="O173" s="5"/>
      <c r="P173" s="74">
        <v>2</v>
      </c>
      <c r="Q173" s="25"/>
      <c r="R173" s="5"/>
      <c r="Z173" s="26"/>
      <c r="AL173" s="3"/>
      <c r="AM173" s="3"/>
    </row>
    <row r="174" spans="1:39" ht="12.75" customHeight="1">
      <c r="A174" s="34" t="s">
        <v>89</v>
      </c>
      <c r="J174" s="26">
        <v>1</v>
      </c>
      <c r="K174" s="38">
        <v>2</v>
      </c>
      <c r="L174" s="5"/>
      <c r="M174" s="5"/>
      <c r="O174" s="5"/>
      <c r="P174" s="74">
        <v>2</v>
      </c>
      <c r="Q174" s="25"/>
      <c r="R174" s="5"/>
      <c r="T174" s="138" t="s">
        <v>80</v>
      </c>
      <c r="U174" s="138">
        <v>6</v>
      </c>
      <c r="V174" s="138">
        <f>K177</f>
        <v>6</v>
      </c>
      <c r="W174" s="138" t="s">
        <v>10</v>
      </c>
      <c r="Z174" s="26"/>
      <c r="AD174" s="77" t="s">
        <v>51</v>
      </c>
      <c r="AE174" s="26">
        <v>3</v>
      </c>
      <c r="AL174" s="3"/>
      <c r="AM174" s="3"/>
    </row>
    <row r="175" spans="1:39" ht="12.75" customHeight="1">
      <c r="A175" s="26">
        <v>1601</v>
      </c>
      <c r="K175" s="38"/>
      <c r="L175" s="5"/>
      <c r="M175" s="5"/>
      <c r="O175" s="5"/>
      <c r="P175" s="74"/>
      <c r="Q175" s="25"/>
      <c r="R175" s="5"/>
      <c r="T175" s="138" t="s">
        <v>81</v>
      </c>
      <c r="U175" s="139">
        <f>U174/B163</f>
        <v>0.54545454545454541</v>
      </c>
      <c r="V175" s="139">
        <f>U174/V174</f>
        <v>1</v>
      </c>
      <c r="W175" s="138" t="s">
        <v>82</v>
      </c>
      <c r="Z175" s="26"/>
      <c r="AD175" s="77"/>
      <c r="AE175" s="26"/>
      <c r="AL175" s="3"/>
      <c r="AM175" s="3"/>
    </row>
    <row r="176" spans="1:39" ht="12.75" customHeight="1">
      <c r="A176" s="34"/>
      <c r="K176" s="38"/>
      <c r="L176" s="5"/>
      <c r="M176" s="5"/>
      <c r="O176" s="5"/>
      <c r="P176" s="74"/>
      <c r="Q176" s="25"/>
      <c r="R176" s="5"/>
      <c r="Z176" s="26"/>
      <c r="AD176" s="77"/>
      <c r="AE176" s="26"/>
      <c r="AL176" s="3"/>
      <c r="AM176" s="3"/>
    </row>
    <row r="177" spans="1:39" ht="12.75" customHeight="1">
      <c r="K177" s="26">
        <f>SUM(K171:K174)</f>
        <v>6</v>
      </c>
      <c r="L177" s="5">
        <f>K171/B163</f>
        <v>0.36363636363636365</v>
      </c>
      <c r="M177" s="5">
        <f>K177/B163</f>
        <v>0.54545454545454541</v>
      </c>
      <c r="N177" s="5">
        <f>M177-L177</f>
        <v>0.18181818181818177</v>
      </c>
      <c r="O177" s="5"/>
      <c r="P177" s="6"/>
      <c r="Q177" s="6"/>
      <c r="R177" s="5"/>
      <c r="Z177" s="26"/>
      <c r="AD177" s="77" t="s">
        <v>52</v>
      </c>
      <c r="AE177" s="26">
        <v>3</v>
      </c>
      <c r="AL177" s="3"/>
      <c r="AM177" s="3"/>
    </row>
    <row r="178" spans="1:39" ht="12.75" customHeight="1">
      <c r="A178" s="52" t="s">
        <v>95</v>
      </c>
      <c r="L178" s="5"/>
      <c r="M178" s="5"/>
      <c r="O178" s="5"/>
      <c r="P178" s="6"/>
      <c r="Q178" s="6"/>
      <c r="R178" s="5"/>
      <c r="Z178" s="26"/>
      <c r="AD178" s="77" t="s">
        <v>53</v>
      </c>
      <c r="AE178" s="26">
        <v>5</v>
      </c>
      <c r="AL178" s="3"/>
      <c r="AM178" s="3"/>
    </row>
    <row r="179" spans="1:39" ht="25.5" customHeight="1">
      <c r="B179" s="243" t="s">
        <v>1</v>
      </c>
      <c r="C179" s="244"/>
      <c r="D179" s="244"/>
      <c r="E179" s="244"/>
      <c r="F179" s="244"/>
      <c r="G179" s="244"/>
      <c r="H179" s="244"/>
      <c r="I179" s="244"/>
      <c r="J179" s="244"/>
      <c r="L179" s="10" t="s">
        <v>2</v>
      </c>
      <c r="M179" s="10" t="s">
        <v>3</v>
      </c>
      <c r="N179" s="70" t="s">
        <v>4</v>
      </c>
      <c r="O179" s="10" t="s">
        <v>5</v>
      </c>
      <c r="P179" s="9" t="s">
        <v>6</v>
      </c>
      <c r="Q179" s="9" t="s">
        <v>7</v>
      </c>
      <c r="R179" s="5"/>
      <c r="Z179" s="26"/>
      <c r="AL179" s="3"/>
      <c r="AM179" s="3"/>
    </row>
    <row r="180" spans="1:39" ht="12.75" customHeight="1">
      <c r="A180" s="71" t="s">
        <v>9</v>
      </c>
      <c r="B180" s="72">
        <v>1</v>
      </c>
      <c r="C180" s="72">
        <v>2</v>
      </c>
      <c r="D180" s="72">
        <v>3</v>
      </c>
      <c r="E180" s="72">
        <v>4</v>
      </c>
      <c r="F180" s="72">
        <v>5</v>
      </c>
      <c r="G180" s="72">
        <v>6</v>
      </c>
      <c r="H180" s="72">
        <v>7</v>
      </c>
      <c r="I180" s="72">
        <v>8</v>
      </c>
      <c r="J180" s="72">
        <v>9</v>
      </c>
      <c r="K180" s="73" t="s">
        <v>10</v>
      </c>
      <c r="L180" s="5"/>
      <c r="M180" s="5"/>
      <c r="O180" s="5"/>
      <c r="P180" s="6"/>
      <c r="Q180" s="6"/>
      <c r="R180" s="5"/>
      <c r="Z180" s="26"/>
      <c r="AL180" s="3"/>
      <c r="AM180" s="3"/>
    </row>
    <row r="181" spans="1:39" ht="12.75" customHeight="1">
      <c r="A181" s="34" t="s">
        <v>53</v>
      </c>
      <c r="B181" s="26">
        <v>34</v>
      </c>
      <c r="K181" s="38"/>
      <c r="L181" s="5"/>
      <c r="M181" s="5"/>
      <c r="O181" s="5"/>
      <c r="P181" s="20">
        <f>B181</f>
        <v>34</v>
      </c>
      <c r="Q181" s="6"/>
      <c r="R181" s="5"/>
      <c r="Z181" s="26"/>
      <c r="AL181" s="3"/>
      <c r="AM181" s="3"/>
    </row>
    <row r="182" spans="1:39" ht="12.75" customHeight="1">
      <c r="A182" s="34" t="s">
        <v>64</v>
      </c>
      <c r="C182" s="26">
        <v>32</v>
      </c>
      <c r="K182" s="38"/>
      <c r="L182" s="5"/>
      <c r="M182" s="5"/>
      <c r="N182" s="5"/>
      <c r="O182" s="5">
        <f>C182/B181</f>
        <v>0.94117647058823528</v>
      </c>
      <c r="P182" s="74">
        <v>32</v>
      </c>
      <c r="Q182" s="25">
        <f t="shared" ref="Q182:Q189" si="26">P182/P181</f>
        <v>0.94117647058823528</v>
      </c>
      <c r="R182" s="5">
        <f t="shared" ref="R182:R189" si="27">100%-Q182</f>
        <v>5.8823529411764719E-2</v>
      </c>
      <c r="Z182" s="26"/>
      <c r="AL182" s="3"/>
      <c r="AM182" s="3"/>
    </row>
    <row r="183" spans="1:39" ht="12.75" customHeight="1">
      <c r="A183" s="26">
        <v>1002</v>
      </c>
      <c r="D183" s="26">
        <v>29</v>
      </c>
      <c r="K183" s="38"/>
      <c r="L183" s="5"/>
      <c r="M183" s="5"/>
      <c r="O183" s="5">
        <f>D183/C182</f>
        <v>0.90625</v>
      </c>
      <c r="P183" s="74">
        <v>29</v>
      </c>
      <c r="Q183" s="25">
        <f t="shared" si="26"/>
        <v>0.90625</v>
      </c>
      <c r="R183" s="5">
        <f t="shared" si="27"/>
        <v>9.375E-2</v>
      </c>
      <c r="Z183" s="26"/>
      <c r="AL183" s="3"/>
      <c r="AM183" s="3"/>
    </row>
    <row r="184" spans="1:39" ht="12.75" customHeight="1">
      <c r="A184" s="26">
        <v>1101</v>
      </c>
      <c r="E184" s="26">
        <v>28</v>
      </c>
      <c r="K184" s="38"/>
      <c r="L184" s="5"/>
      <c r="M184" s="5"/>
      <c r="O184" s="5">
        <f>E184/D183</f>
        <v>0.96551724137931039</v>
      </c>
      <c r="P184" s="74">
        <v>28</v>
      </c>
      <c r="Q184" s="25">
        <f t="shared" si="26"/>
        <v>0.96551724137931039</v>
      </c>
      <c r="R184" s="5">
        <f t="shared" si="27"/>
        <v>3.4482758620689613E-2</v>
      </c>
      <c r="Z184" s="26"/>
      <c r="AL184" s="3"/>
      <c r="AM184" s="3"/>
    </row>
    <row r="185" spans="1:39" ht="12.75" customHeight="1">
      <c r="A185" s="34" t="s">
        <v>72</v>
      </c>
      <c r="F185" s="26">
        <v>19</v>
      </c>
      <c r="K185" s="38"/>
      <c r="L185" s="5"/>
      <c r="M185" s="5"/>
      <c r="O185" s="5">
        <f>F185/E184</f>
        <v>0.6785714285714286</v>
      </c>
      <c r="P185" s="74">
        <v>25</v>
      </c>
      <c r="Q185" s="25">
        <f t="shared" si="26"/>
        <v>0.8928571428571429</v>
      </c>
      <c r="R185" s="5">
        <f t="shared" si="27"/>
        <v>0.1071428571428571</v>
      </c>
      <c r="Z185" s="26"/>
      <c r="AL185" s="3"/>
      <c r="AM185" s="3"/>
    </row>
    <row r="186" spans="1:39" ht="12.75" customHeight="1">
      <c r="A186" s="34" t="s">
        <v>75</v>
      </c>
      <c r="G186" s="26">
        <v>17</v>
      </c>
      <c r="K186" s="38"/>
      <c r="L186" s="5"/>
      <c r="M186" s="5"/>
      <c r="O186" s="5">
        <f>G186/F185</f>
        <v>0.89473684210526316</v>
      </c>
      <c r="P186" s="74">
        <v>23</v>
      </c>
      <c r="Q186" s="25">
        <f t="shared" si="26"/>
        <v>0.92</v>
      </c>
      <c r="R186" s="5">
        <f t="shared" si="27"/>
        <v>7.999999999999996E-2</v>
      </c>
      <c r="Z186" s="26"/>
      <c r="AL186" s="3"/>
      <c r="AM186" s="3"/>
    </row>
    <row r="187" spans="1:39" ht="12.75" customHeight="1">
      <c r="A187" s="34" t="s">
        <v>77</v>
      </c>
      <c r="H187" s="26">
        <v>16</v>
      </c>
      <c r="K187" s="38"/>
      <c r="L187" s="5"/>
      <c r="M187" s="5"/>
      <c r="O187" s="5">
        <f>H187/G186</f>
        <v>0.94117647058823528</v>
      </c>
      <c r="P187" s="74">
        <v>22</v>
      </c>
      <c r="Q187" s="25">
        <f t="shared" si="26"/>
        <v>0.95652173913043481</v>
      </c>
      <c r="R187" s="5">
        <f t="shared" si="27"/>
        <v>4.3478260869565188E-2</v>
      </c>
      <c r="Z187" s="26"/>
      <c r="AL187" s="3"/>
      <c r="AM187" s="3"/>
    </row>
    <row r="188" spans="1:39" ht="12.75" customHeight="1">
      <c r="A188" s="34" t="s">
        <v>83</v>
      </c>
      <c r="I188" s="26">
        <v>16</v>
      </c>
      <c r="K188" s="38"/>
      <c r="L188" s="5"/>
      <c r="M188" s="5"/>
      <c r="O188" s="5">
        <f>I188/H187</f>
        <v>1</v>
      </c>
      <c r="P188" s="74">
        <v>20</v>
      </c>
      <c r="Q188" s="25">
        <f t="shared" si="26"/>
        <v>0.90909090909090906</v>
      </c>
      <c r="R188" s="5">
        <f t="shared" si="27"/>
        <v>9.0909090909090939E-2</v>
      </c>
      <c r="Z188" s="26"/>
      <c r="AL188" s="3"/>
      <c r="AM188" s="3"/>
    </row>
    <row r="189" spans="1:39" ht="12.75" customHeight="1">
      <c r="A189" s="34" t="s">
        <v>84</v>
      </c>
      <c r="J189" s="26">
        <v>15</v>
      </c>
      <c r="K189" s="38">
        <v>13</v>
      </c>
      <c r="L189" s="5"/>
      <c r="M189" s="5"/>
      <c r="O189" s="5">
        <f>J189/I188</f>
        <v>0.9375</v>
      </c>
      <c r="P189" s="74">
        <v>20</v>
      </c>
      <c r="Q189" s="25">
        <f t="shared" si="26"/>
        <v>1</v>
      </c>
      <c r="R189" s="5">
        <f t="shared" si="27"/>
        <v>0</v>
      </c>
      <c r="Z189" s="26"/>
      <c r="AL189" s="3"/>
      <c r="AM189" s="3"/>
    </row>
    <row r="190" spans="1:39" ht="12.75" customHeight="1">
      <c r="A190" s="34" t="s">
        <v>87</v>
      </c>
      <c r="J190" s="26">
        <v>8</v>
      </c>
      <c r="K190" s="38"/>
      <c r="L190" s="5"/>
      <c r="M190" s="5"/>
      <c r="O190" s="5"/>
      <c r="P190" s="74">
        <v>13</v>
      </c>
      <c r="Q190" s="25"/>
      <c r="R190" s="5"/>
      <c r="Z190" s="26"/>
      <c r="AL190" s="3"/>
      <c r="AM190" s="3"/>
    </row>
    <row r="191" spans="1:39" ht="12.75" customHeight="1">
      <c r="A191" s="34" t="s">
        <v>89</v>
      </c>
      <c r="J191" s="26">
        <v>4</v>
      </c>
      <c r="K191" s="38">
        <v>3</v>
      </c>
      <c r="L191" s="5"/>
      <c r="M191" s="5"/>
      <c r="O191" s="5"/>
      <c r="P191" s="74">
        <v>8</v>
      </c>
      <c r="Q191" s="25"/>
      <c r="R191" s="5"/>
      <c r="T191" s="26" t="s">
        <v>80</v>
      </c>
      <c r="U191" s="26">
        <v>17</v>
      </c>
      <c r="V191" s="26">
        <f>K195</f>
        <v>19</v>
      </c>
      <c r="W191" s="26" t="s">
        <v>10</v>
      </c>
      <c r="Z191" s="26"/>
      <c r="AL191" s="3"/>
      <c r="AM191" s="3"/>
    </row>
    <row r="192" spans="1:39" ht="12.75" customHeight="1">
      <c r="A192" s="34" t="s">
        <v>90</v>
      </c>
      <c r="J192" s="26">
        <v>3</v>
      </c>
      <c r="K192" s="38"/>
      <c r="L192" s="5"/>
      <c r="M192" s="5"/>
      <c r="O192" s="5"/>
      <c r="P192" s="74">
        <v>3</v>
      </c>
      <c r="Q192" s="25"/>
      <c r="R192" s="5"/>
      <c r="T192" s="26" t="s">
        <v>81</v>
      </c>
      <c r="U192" s="25">
        <f>U191/B181</f>
        <v>0.5</v>
      </c>
      <c r="V192" s="25">
        <f>U191/V191</f>
        <v>0.89473684210526316</v>
      </c>
      <c r="W192" s="26" t="s">
        <v>82</v>
      </c>
      <c r="Z192" s="26"/>
      <c r="AL192" s="3"/>
      <c r="AM192" s="3"/>
    </row>
    <row r="193" spans="1:39" ht="12.75" customHeight="1">
      <c r="A193" s="34" t="s">
        <v>91</v>
      </c>
      <c r="J193" s="26">
        <v>3</v>
      </c>
      <c r="K193" s="38">
        <v>2</v>
      </c>
      <c r="L193" s="5"/>
      <c r="M193" s="5"/>
      <c r="O193" s="5"/>
      <c r="P193" s="74">
        <v>3</v>
      </c>
      <c r="Q193" s="25"/>
      <c r="R193" s="5"/>
      <c r="S193" s="5"/>
      <c r="T193" s="5"/>
      <c r="U193" s="5"/>
      <c r="V193" s="5"/>
      <c r="W193" s="5"/>
      <c r="X193" s="5"/>
      <c r="Z193" s="26"/>
      <c r="AL193" s="3"/>
      <c r="AM193" s="3"/>
    </row>
    <row r="194" spans="1:39" ht="12.75" customHeight="1">
      <c r="A194" s="26">
        <v>1601</v>
      </c>
      <c r="J194" s="26">
        <v>1</v>
      </c>
      <c r="K194" s="38">
        <v>1</v>
      </c>
      <c r="L194" s="5"/>
      <c r="M194" s="5"/>
      <c r="O194" s="5"/>
      <c r="P194" s="74">
        <v>1</v>
      </c>
      <c r="Q194" s="25"/>
      <c r="R194" s="5"/>
      <c r="S194" s="5"/>
      <c r="T194" s="5"/>
      <c r="U194" s="5"/>
      <c r="V194" s="5"/>
      <c r="W194" s="5"/>
      <c r="X194" s="5"/>
      <c r="Z194" s="26"/>
      <c r="AL194" s="3"/>
      <c r="AM194" s="3"/>
    </row>
    <row r="195" spans="1:39" ht="12.75" customHeight="1">
      <c r="K195" s="26">
        <f>SUM(K189:K194)</f>
        <v>19</v>
      </c>
      <c r="L195" s="5">
        <f>K189/B181</f>
        <v>0.38235294117647056</v>
      </c>
      <c r="M195" s="5">
        <f>K195/B181</f>
        <v>0.55882352941176472</v>
      </c>
      <c r="N195" s="5">
        <f>M195-L195</f>
        <v>0.17647058823529416</v>
      </c>
      <c r="O195" s="5"/>
      <c r="P195" s="6"/>
      <c r="Q195" s="6"/>
      <c r="R195" s="5"/>
      <c r="AL195" s="3"/>
      <c r="AM195" s="3"/>
    </row>
    <row r="196" spans="1:39" ht="12.75" customHeight="1">
      <c r="L196" s="5"/>
      <c r="M196" s="5"/>
      <c r="N196" s="5"/>
      <c r="O196" s="5"/>
      <c r="P196" s="6"/>
      <c r="Q196" s="6"/>
      <c r="R196" s="5"/>
      <c r="S196" s="5"/>
      <c r="T196" s="5"/>
      <c r="U196" s="5"/>
      <c r="V196" s="5"/>
      <c r="W196" s="5"/>
      <c r="AL196" s="3"/>
      <c r="AM196" s="3"/>
    </row>
    <row r="197" spans="1:39" ht="12.75" customHeight="1">
      <c r="L197" s="5"/>
      <c r="M197" s="5"/>
      <c r="N197" s="5"/>
      <c r="O197" s="5"/>
      <c r="P197" s="6"/>
      <c r="Q197" s="6"/>
      <c r="R197" s="5"/>
      <c r="AL197" s="3"/>
      <c r="AM197" s="3"/>
    </row>
    <row r="198" spans="1:39" ht="12.75" customHeight="1">
      <c r="L198" s="5"/>
      <c r="M198" s="5"/>
      <c r="N198" s="5"/>
      <c r="O198" s="5"/>
      <c r="P198" s="6"/>
      <c r="Q198" s="6"/>
      <c r="R198" s="5"/>
      <c r="AL198" s="3"/>
      <c r="AM198" s="3"/>
    </row>
    <row r="199" spans="1:39" ht="26.25" customHeight="1">
      <c r="A199" s="250" t="s">
        <v>96</v>
      </c>
      <c r="B199" s="242"/>
      <c r="C199" s="242"/>
      <c r="D199" s="242"/>
      <c r="E199" s="242"/>
      <c r="F199" s="242"/>
      <c r="G199" s="242"/>
      <c r="H199" s="242"/>
      <c r="I199" s="242"/>
      <c r="J199" s="242"/>
      <c r="K199" s="79" t="s">
        <v>66</v>
      </c>
      <c r="L199" s="5"/>
      <c r="M199" s="5"/>
      <c r="N199" s="26"/>
      <c r="O199" s="5"/>
      <c r="P199" s="26"/>
      <c r="Q199" s="26"/>
      <c r="R199" s="26"/>
      <c r="AL199" s="3"/>
      <c r="AM199" s="3"/>
    </row>
    <row r="200" spans="1:39" ht="20.25" customHeight="1">
      <c r="A200" s="234" t="s">
        <v>9</v>
      </c>
      <c r="B200" s="235" t="s">
        <v>97</v>
      </c>
      <c r="C200" s="232"/>
      <c r="D200" s="232"/>
      <c r="E200" s="232"/>
      <c r="F200" s="232"/>
      <c r="G200" s="232"/>
      <c r="H200" s="232"/>
      <c r="I200" s="232"/>
      <c r="J200" s="233"/>
      <c r="K200" s="236" t="s">
        <v>10</v>
      </c>
      <c r="L200" s="229" t="s">
        <v>2</v>
      </c>
      <c r="M200" s="229" t="s">
        <v>3</v>
      </c>
      <c r="N200" s="229" t="s">
        <v>4</v>
      </c>
      <c r="O200" s="229" t="s">
        <v>5</v>
      </c>
      <c r="P200" s="229" t="s">
        <v>6</v>
      </c>
      <c r="Q200" s="229" t="s">
        <v>7</v>
      </c>
      <c r="R200" s="229" t="s">
        <v>8</v>
      </c>
      <c r="AL200" s="3"/>
      <c r="AM200" s="3"/>
    </row>
    <row r="201" spans="1:39" ht="15.75" customHeight="1">
      <c r="A201" s="230"/>
      <c r="B201" s="82" t="s">
        <v>98</v>
      </c>
      <c r="C201" s="82" t="s">
        <v>99</v>
      </c>
      <c r="D201" s="82" t="s">
        <v>100</v>
      </c>
      <c r="E201" s="82" t="s">
        <v>101</v>
      </c>
      <c r="F201" s="82" t="s">
        <v>102</v>
      </c>
      <c r="G201" s="82" t="s">
        <v>103</v>
      </c>
      <c r="H201" s="82" t="s">
        <v>104</v>
      </c>
      <c r="I201" s="82" t="s">
        <v>105</v>
      </c>
      <c r="J201" s="82" t="s">
        <v>106</v>
      </c>
      <c r="K201" s="230"/>
      <c r="L201" s="230"/>
      <c r="M201" s="230"/>
      <c r="N201" s="230"/>
      <c r="O201" s="230"/>
      <c r="P201" s="230"/>
      <c r="Q201" s="230"/>
      <c r="R201" s="230"/>
      <c r="AL201" s="3"/>
      <c r="AM201" s="3"/>
    </row>
    <row r="202" spans="1:39" ht="15.75" customHeight="1">
      <c r="A202" s="82">
        <v>1002</v>
      </c>
      <c r="B202" s="83">
        <v>20</v>
      </c>
      <c r="C202" s="83"/>
      <c r="D202" s="83"/>
      <c r="E202" s="83"/>
      <c r="F202" s="83"/>
      <c r="G202" s="83"/>
      <c r="H202" s="83"/>
      <c r="I202" s="83"/>
      <c r="J202" s="83"/>
      <c r="K202" s="84"/>
      <c r="L202" s="85"/>
      <c r="M202" s="86"/>
      <c r="N202" s="87"/>
      <c r="O202" s="88"/>
      <c r="P202" s="89">
        <f>B202</f>
        <v>20</v>
      </c>
      <c r="Q202" s="90"/>
      <c r="R202" s="88"/>
      <c r="AL202" s="3"/>
      <c r="AM202" s="3"/>
    </row>
    <row r="203" spans="1:39" ht="15.75" customHeight="1">
      <c r="A203" s="82">
        <v>1101</v>
      </c>
      <c r="B203" s="83"/>
      <c r="C203" s="83">
        <v>15</v>
      </c>
      <c r="D203" s="83"/>
      <c r="E203" s="83"/>
      <c r="F203" s="83"/>
      <c r="G203" s="83"/>
      <c r="H203" s="83"/>
      <c r="I203" s="83"/>
      <c r="J203" s="83"/>
      <c r="K203" s="84"/>
      <c r="L203" s="91"/>
      <c r="M203" s="92"/>
      <c r="N203" s="93"/>
      <c r="O203" s="94">
        <f>IF(C203=0,"",C203/B202)</f>
        <v>0.75</v>
      </c>
      <c r="P203" s="95">
        <v>15</v>
      </c>
      <c r="Q203" s="96">
        <f t="shared" ref="Q203:Q210" si="28">IF(P203=0,"",P203/P202)</f>
        <v>0.75</v>
      </c>
      <c r="R203" s="96">
        <f t="shared" ref="R203:R211" si="29">IF(P203=0,"",100%-Q203)</f>
        <v>0.25</v>
      </c>
      <c r="AL203" s="3"/>
      <c r="AM203" s="3"/>
    </row>
    <row r="204" spans="1:39" ht="15.75" customHeight="1">
      <c r="A204" s="82">
        <v>1102</v>
      </c>
      <c r="B204" s="83"/>
      <c r="C204" s="83"/>
      <c r="D204" s="83">
        <v>11</v>
      </c>
      <c r="E204" s="83"/>
      <c r="F204" s="83"/>
      <c r="G204" s="83"/>
      <c r="H204" s="83"/>
      <c r="I204" s="83"/>
      <c r="J204" s="83"/>
      <c r="K204" s="84"/>
      <c r="L204" s="91"/>
      <c r="M204" s="92"/>
      <c r="N204" s="93"/>
      <c r="O204" s="94">
        <f>IF(D204=0,"",D204/C203)</f>
        <v>0.73333333333333328</v>
      </c>
      <c r="P204" s="95">
        <v>11</v>
      </c>
      <c r="Q204" s="96">
        <f t="shared" si="28"/>
        <v>0.73333333333333328</v>
      </c>
      <c r="R204" s="96">
        <f t="shared" si="29"/>
        <v>0.26666666666666672</v>
      </c>
      <c r="S204" s="97">
        <f>P204/P202</f>
        <v>0.55000000000000004</v>
      </c>
      <c r="AL204" s="3"/>
      <c r="AM204" s="3"/>
    </row>
    <row r="205" spans="1:39" ht="15.75" customHeight="1">
      <c r="A205" s="82">
        <v>1201</v>
      </c>
      <c r="B205" s="83"/>
      <c r="C205" s="83"/>
      <c r="D205" s="83"/>
      <c r="E205" s="83">
        <v>11</v>
      </c>
      <c r="F205" s="83"/>
      <c r="G205" s="83"/>
      <c r="H205" s="83"/>
      <c r="I205" s="83"/>
      <c r="J205" s="83"/>
      <c r="K205" s="84"/>
      <c r="L205" s="91"/>
      <c r="M205" s="92"/>
      <c r="N205" s="93"/>
      <c r="O205" s="94">
        <f>IF(E205=0,"",E205/D204)</f>
        <v>1</v>
      </c>
      <c r="P205" s="95">
        <v>11</v>
      </c>
      <c r="Q205" s="96">
        <f t="shared" si="28"/>
        <v>1</v>
      </c>
      <c r="R205" s="96">
        <f t="shared" si="29"/>
        <v>0</v>
      </c>
      <c r="AL205" s="3"/>
      <c r="AM205" s="3"/>
    </row>
    <row r="206" spans="1:39" ht="15.75" customHeight="1">
      <c r="A206" s="82">
        <v>1202</v>
      </c>
      <c r="B206" s="83"/>
      <c r="C206" s="83"/>
      <c r="D206" s="83"/>
      <c r="E206" s="83"/>
      <c r="F206" s="83">
        <v>11</v>
      </c>
      <c r="G206" s="83"/>
      <c r="H206" s="83"/>
      <c r="I206" s="83"/>
      <c r="J206" s="83"/>
      <c r="K206" s="84"/>
      <c r="L206" s="91"/>
      <c r="M206" s="92"/>
      <c r="N206" s="93"/>
      <c r="O206" s="94">
        <f>IF(F206=0,"",F206/E205)</f>
        <v>1</v>
      </c>
      <c r="P206" s="95">
        <v>11</v>
      </c>
      <c r="Q206" s="96">
        <f t="shared" si="28"/>
        <v>1</v>
      </c>
      <c r="R206" s="96">
        <f t="shared" si="29"/>
        <v>0</v>
      </c>
      <c r="AL206" s="3"/>
      <c r="AM206" s="3"/>
    </row>
    <row r="207" spans="1:39" ht="15.75" customHeight="1">
      <c r="A207" s="82">
        <v>1301</v>
      </c>
      <c r="B207" s="83"/>
      <c r="C207" s="83"/>
      <c r="D207" s="83"/>
      <c r="E207" s="83"/>
      <c r="F207" s="83"/>
      <c r="G207" s="83">
        <v>11</v>
      </c>
      <c r="H207" s="83"/>
      <c r="I207" s="83"/>
      <c r="J207" s="83"/>
      <c r="K207" s="84"/>
      <c r="L207" s="91"/>
      <c r="M207" s="92"/>
      <c r="N207" s="93"/>
      <c r="O207" s="94">
        <f>IF(G207=0,"",G207/F206)</f>
        <v>1</v>
      </c>
      <c r="P207" s="95">
        <v>11</v>
      </c>
      <c r="Q207" s="96">
        <f t="shared" si="28"/>
        <v>1</v>
      </c>
      <c r="R207" s="96">
        <f t="shared" si="29"/>
        <v>0</v>
      </c>
      <c r="AL207" s="3"/>
      <c r="AM207" s="3"/>
    </row>
    <row r="208" spans="1:39" ht="15.75" customHeight="1">
      <c r="A208" s="82">
        <v>1302</v>
      </c>
      <c r="B208" s="83"/>
      <c r="C208" s="83"/>
      <c r="D208" s="83"/>
      <c r="E208" s="83"/>
      <c r="F208" s="83"/>
      <c r="G208" s="83"/>
      <c r="H208" s="83">
        <v>9</v>
      </c>
      <c r="I208" s="83"/>
      <c r="J208" s="83"/>
      <c r="K208" s="84"/>
      <c r="L208" s="91"/>
      <c r="M208" s="92"/>
      <c r="N208" s="93"/>
      <c r="O208" s="94">
        <f>IF(H208=0,"",H208/G207)</f>
        <v>0.81818181818181823</v>
      </c>
      <c r="P208" s="95">
        <v>11</v>
      </c>
      <c r="Q208" s="96">
        <f t="shared" si="28"/>
        <v>1</v>
      </c>
      <c r="R208" s="96">
        <f t="shared" si="29"/>
        <v>0</v>
      </c>
      <c r="AL208" s="3"/>
      <c r="AM208" s="3"/>
    </row>
    <row r="209" spans="1:39" ht="15.75" customHeight="1">
      <c r="A209" s="82">
        <v>1401</v>
      </c>
      <c r="B209" s="83"/>
      <c r="C209" s="83"/>
      <c r="D209" s="83"/>
      <c r="E209" s="83"/>
      <c r="F209" s="83"/>
      <c r="G209" s="83"/>
      <c r="H209" s="83"/>
      <c r="I209" s="83">
        <v>9</v>
      </c>
      <c r="J209" s="83"/>
      <c r="K209" s="84"/>
      <c r="L209" s="91"/>
      <c r="M209" s="92"/>
      <c r="N209" s="93"/>
      <c r="O209" s="94">
        <f>IF(I209=0,"",I209/H208)</f>
        <v>1</v>
      </c>
      <c r="P209" s="95">
        <v>11</v>
      </c>
      <c r="Q209" s="96">
        <f t="shared" si="28"/>
        <v>1</v>
      </c>
      <c r="R209" s="96">
        <f t="shared" si="29"/>
        <v>0</v>
      </c>
      <c r="AL209" s="3"/>
      <c r="AM209" s="3"/>
    </row>
    <row r="210" spans="1:39" ht="15.75" customHeight="1">
      <c r="A210" s="82">
        <v>1402</v>
      </c>
      <c r="B210" s="83"/>
      <c r="C210" s="83"/>
      <c r="D210" s="83"/>
      <c r="E210" s="83"/>
      <c r="F210" s="83"/>
      <c r="G210" s="83"/>
      <c r="H210" s="83"/>
      <c r="I210" s="83"/>
      <c r="J210" s="83">
        <v>9</v>
      </c>
      <c r="K210" s="84">
        <v>4</v>
      </c>
      <c r="L210" s="91"/>
      <c r="M210" s="92"/>
      <c r="N210" s="93"/>
      <c r="O210" s="94">
        <f>IF(J210=0,"",J210/I209)</f>
        <v>1</v>
      </c>
      <c r="P210" s="95">
        <v>9</v>
      </c>
      <c r="Q210" s="96">
        <f t="shared" si="28"/>
        <v>0.81818181818181823</v>
      </c>
      <c r="R210" s="96">
        <f t="shared" si="29"/>
        <v>0.18181818181818177</v>
      </c>
      <c r="AL210" s="3"/>
      <c r="AM210" s="3"/>
    </row>
    <row r="211" spans="1:39" ht="15.75" customHeight="1">
      <c r="A211" s="82">
        <v>1501</v>
      </c>
      <c r="B211" s="83"/>
      <c r="C211" s="83"/>
      <c r="D211" s="83"/>
      <c r="E211" s="83"/>
      <c r="F211" s="83"/>
      <c r="G211" s="83"/>
      <c r="H211" s="83"/>
      <c r="I211" s="83"/>
      <c r="J211" s="83">
        <v>2</v>
      </c>
      <c r="K211" s="84">
        <v>2</v>
      </c>
      <c r="L211" s="91"/>
      <c r="M211" s="92"/>
      <c r="N211" s="92"/>
      <c r="O211" s="100"/>
      <c r="P211" s="95">
        <v>4</v>
      </c>
      <c r="Q211" s="92"/>
      <c r="R211" s="152">
        <f t="shared" si="29"/>
        <v>1</v>
      </c>
      <c r="AL211" s="3"/>
      <c r="AM211" s="3"/>
    </row>
    <row r="212" spans="1:39" ht="15.75" customHeight="1">
      <c r="A212" s="82">
        <v>1502</v>
      </c>
      <c r="B212" s="83"/>
      <c r="C212" s="83"/>
      <c r="D212" s="83"/>
      <c r="E212" s="83"/>
      <c r="F212" s="83"/>
      <c r="G212" s="83"/>
      <c r="H212" s="83"/>
      <c r="I212" s="83"/>
      <c r="J212" s="83">
        <v>1</v>
      </c>
      <c r="K212" s="84"/>
      <c r="L212" s="91"/>
      <c r="M212" s="92"/>
      <c r="N212" s="99"/>
      <c r="O212" s="140"/>
      <c r="P212" s="101">
        <v>1</v>
      </c>
      <c r="Q212" s="104"/>
      <c r="R212" s="103"/>
      <c r="AL212" s="3"/>
      <c r="AM212" s="3"/>
    </row>
    <row r="213" spans="1:39" ht="15.75" customHeight="1">
      <c r="A213" s="82">
        <v>1601</v>
      </c>
      <c r="B213" s="83"/>
      <c r="C213" s="83"/>
      <c r="D213" s="83"/>
      <c r="E213" s="83"/>
      <c r="F213" s="83"/>
      <c r="G213" s="83"/>
      <c r="H213" s="83"/>
      <c r="I213" s="83"/>
      <c r="J213" s="83"/>
      <c r="K213" s="84"/>
      <c r="L213" s="91"/>
      <c r="M213" s="92"/>
      <c r="N213" s="99"/>
      <c r="O213" s="103"/>
      <c r="P213" s="101"/>
      <c r="Q213" s="104"/>
      <c r="R213" s="103"/>
      <c r="AL213" s="3"/>
      <c r="AM213" s="3"/>
    </row>
    <row r="214" spans="1:39" ht="15.75" customHeight="1">
      <c r="A214" s="82">
        <v>1602</v>
      </c>
      <c r="B214" s="83"/>
      <c r="C214" s="83"/>
      <c r="D214" s="83"/>
      <c r="E214" s="83"/>
      <c r="F214" s="83"/>
      <c r="G214" s="83"/>
      <c r="H214" s="83"/>
      <c r="I214" s="83"/>
      <c r="J214" s="83"/>
      <c r="K214" s="84"/>
      <c r="L214" s="91"/>
      <c r="M214" s="92"/>
      <c r="N214" s="99"/>
      <c r="O214" s="103"/>
      <c r="P214" s="101"/>
      <c r="Q214" s="104"/>
      <c r="R214" s="103"/>
      <c r="AL214" s="3"/>
      <c r="AM214" s="3"/>
    </row>
    <row r="215" spans="1:39" ht="15.75" customHeight="1">
      <c r="A215" s="82">
        <v>1701</v>
      </c>
      <c r="B215" s="83"/>
      <c r="C215" s="83"/>
      <c r="D215" s="83"/>
      <c r="E215" s="83"/>
      <c r="F215" s="83"/>
      <c r="G215" s="83"/>
      <c r="H215" s="83"/>
      <c r="I215" s="83"/>
      <c r="J215" s="83"/>
      <c r="K215" s="84"/>
      <c r="L215" s="91"/>
      <c r="M215" s="92"/>
      <c r="N215" s="99"/>
      <c r="O215" s="5"/>
      <c r="P215" s="26"/>
      <c r="Q215" s="25"/>
      <c r="R215" s="140"/>
      <c r="AL215" s="3"/>
      <c r="AM215" s="3"/>
    </row>
    <row r="216" spans="1:39" ht="15.75" customHeight="1">
      <c r="A216" s="82">
        <v>1702</v>
      </c>
      <c r="B216" s="83"/>
      <c r="C216" s="83"/>
      <c r="D216" s="83"/>
      <c r="E216" s="83"/>
      <c r="F216" s="83"/>
      <c r="G216" s="83"/>
      <c r="H216" s="83"/>
      <c r="I216" s="83"/>
      <c r="J216" s="83"/>
      <c r="K216" s="84"/>
      <c r="L216" s="91"/>
      <c r="M216" s="92"/>
      <c r="N216" s="99"/>
      <c r="O216" s="108" t="s">
        <v>80</v>
      </c>
      <c r="P216" s="109">
        <v>6</v>
      </c>
      <c r="Q216" s="110">
        <f>IF(SUM(K208:K212)=0,"",SUM(K208:K212))</f>
        <v>6</v>
      </c>
      <c r="R216" s="111" t="s">
        <v>10</v>
      </c>
      <c r="AL216" s="3"/>
      <c r="AM216" s="3"/>
    </row>
    <row r="217" spans="1:39" ht="15.75" customHeight="1">
      <c r="A217" s="82">
        <v>1801</v>
      </c>
      <c r="B217" s="83"/>
      <c r="C217" s="83"/>
      <c r="D217" s="83"/>
      <c r="E217" s="83"/>
      <c r="F217" s="83"/>
      <c r="G217" s="83"/>
      <c r="H217" s="83"/>
      <c r="I217" s="83"/>
      <c r="J217" s="83"/>
      <c r="K217" s="84"/>
      <c r="L217" s="91"/>
      <c r="M217" s="92"/>
      <c r="N217" s="99"/>
      <c r="O217" s="112" t="s">
        <v>81</v>
      </c>
      <c r="P217" s="113">
        <f>IF(P216/B202=0,"",P216/B202)</f>
        <v>0.3</v>
      </c>
      <c r="Q217" s="114">
        <f>IF(P216/Q216=0,"",P216/Q216)</f>
        <v>1</v>
      </c>
      <c r="R217" s="115" t="s">
        <v>82</v>
      </c>
      <c r="AL217" s="3"/>
      <c r="AM217" s="3"/>
    </row>
    <row r="218" spans="1:39" ht="15.75" customHeight="1">
      <c r="A218" s="82">
        <v>1802</v>
      </c>
      <c r="B218" s="83"/>
      <c r="C218" s="83"/>
      <c r="D218" s="83"/>
      <c r="E218" s="83"/>
      <c r="F218" s="83"/>
      <c r="G218" s="83"/>
      <c r="H218" s="83"/>
      <c r="I218" s="83"/>
      <c r="J218" s="83"/>
      <c r="K218" s="84"/>
      <c r="L218" s="116"/>
      <c r="M218" s="117"/>
      <c r="N218" s="118"/>
      <c r="O218" s="119"/>
      <c r="P218" s="120"/>
      <c r="Q218" s="120"/>
      <c r="R218" s="121"/>
      <c r="AL218" s="3"/>
      <c r="AM218" s="3"/>
    </row>
    <row r="219" spans="1:39" ht="18" customHeight="1">
      <c r="A219" s="34"/>
      <c r="B219" s="26"/>
      <c r="C219" s="231" t="s">
        <v>108</v>
      </c>
      <c r="D219" s="232"/>
      <c r="E219" s="232"/>
      <c r="F219" s="232"/>
      <c r="G219" s="232"/>
      <c r="H219" s="232"/>
      <c r="I219" s="232"/>
      <c r="J219" s="233"/>
      <c r="K219" s="122">
        <f>SUM(K208:K212)</f>
        <v>6</v>
      </c>
      <c r="L219" s="123">
        <f>IF(K210=0,"",K210/B202)</f>
        <v>0.2</v>
      </c>
      <c r="M219" s="123">
        <f>IF(K219=0,"",K219/B202)</f>
        <v>0.3</v>
      </c>
      <c r="N219" s="123">
        <f>IF(K211=0,"",M219-L219)</f>
        <v>9.9999999999999978E-2</v>
      </c>
      <c r="O219" s="5"/>
      <c r="P219" s="26"/>
      <c r="Q219" s="25"/>
      <c r="R219" s="5"/>
      <c r="AL219" s="3"/>
      <c r="AM219" s="3"/>
    </row>
    <row r="220" spans="1:39" ht="12.75" customHeight="1">
      <c r="L220" s="5"/>
      <c r="M220" s="5"/>
      <c r="N220" s="5"/>
      <c r="O220" s="5"/>
      <c r="P220" s="6"/>
      <c r="Q220" s="6"/>
      <c r="R220" s="5"/>
      <c r="AL220" s="3"/>
      <c r="AM220" s="3"/>
    </row>
    <row r="221" spans="1:39" ht="12.75" customHeight="1">
      <c r="L221" s="5"/>
      <c r="M221" s="5"/>
      <c r="O221" s="5"/>
      <c r="P221" s="6"/>
      <c r="Q221" s="6"/>
      <c r="R221" s="5"/>
      <c r="AL221" s="3"/>
      <c r="AM221" s="3"/>
    </row>
    <row r="222" spans="1:39" ht="26.25" customHeight="1">
      <c r="A222" s="250" t="s">
        <v>96</v>
      </c>
      <c r="B222" s="242"/>
      <c r="C222" s="242"/>
      <c r="D222" s="242"/>
      <c r="E222" s="242"/>
      <c r="F222" s="242"/>
      <c r="G222" s="242"/>
      <c r="H222" s="242"/>
      <c r="I222" s="242"/>
      <c r="J222" s="242"/>
      <c r="K222" s="79" t="s">
        <v>72</v>
      </c>
      <c r="L222" s="5"/>
      <c r="M222" s="5"/>
      <c r="N222" s="26"/>
      <c r="O222" s="5"/>
      <c r="P222" s="26"/>
      <c r="Q222" s="26"/>
      <c r="R222" s="26"/>
      <c r="AL222" s="3"/>
      <c r="AM222" s="3"/>
    </row>
    <row r="223" spans="1:39" ht="20.25" customHeight="1">
      <c r="A223" s="234" t="s">
        <v>9</v>
      </c>
      <c r="B223" s="235" t="s">
        <v>97</v>
      </c>
      <c r="C223" s="232"/>
      <c r="D223" s="232"/>
      <c r="E223" s="232"/>
      <c r="F223" s="232"/>
      <c r="G223" s="232"/>
      <c r="H223" s="232"/>
      <c r="I223" s="232"/>
      <c r="J223" s="233"/>
      <c r="K223" s="236" t="s">
        <v>10</v>
      </c>
      <c r="L223" s="229" t="s">
        <v>2</v>
      </c>
      <c r="M223" s="229" t="s">
        <v>3</v>
      </c>
      <c r="N223" s="229" t="s">
        <v>4</v>
      </c>
      <c r="O223" s="229" t="s">
        <v>5</v>
      </c>
      <c r="P223" s="229" t="s">
        <v>6</v>
      </c>
      <c r="Q223" s="229" t="s">
        <v>7</v>
      </c>
      <c r="R223" s="229" t="s">
        <v>8</v>
      </c>
      <c r="AL223" s="3"/>
      <c r="AM223" s="3"/>
    </row>
    <row r="224" spans="1:39" ht="15.75" customHeight="1">
      <c r="A224" s="230"/>
      <c r="B224" s="82" t="s">
        <v>98</v>
      </c>
      <c r="C224" s="82" t="s">
        <v>99</v>
      </c>
      <c r="D224" s="82" t="s">
        <v>100</v>
      </c>
      <c r="E224" s="82" t="s">
        <v>101</v>
      </c>
      <c r="F224" s="82" t="s">
        <v>102</v>
      </c>
      <c r="G224" s="82" t="s">
        <v>103</v>
      </c>
      <c r="H224" s="82" t="s">
        <v>104</v>
      </c>
      <c r="I224" s="82" t="s">
        <v>105</v>
      </c>
      <c r="J224" s="82" t="s">
        <v>106</v>
      </c>
      <c r="K224" s="230"/>
      <c r="L224" s="230"/>
      <c r="M224" s="230"/>
      <c r="N224" s="230"/>
      <c r="O224" s="230"/>
      <c r="P224" s="230"/>
      <c r="Q224" s="230"/>
      <c r="R224" s="230"/>
      <c r="AL224" s="3"/>
      <c r="AM224" s="3"/>
    </row>
    <row r="225" spans="1:39" ht="15.75" customHeight="1">
      <c r="A225" s="82">
        <v>1102</v>
      </c>
      <c r="B225" s="83">
        <v>22</v>
      </c>
      <c r="C225" s="83"/>
      <c r="D225" s="83"/>
      <c r="E225" s="83"/>
      <c r="F225" s="83"/>
      <c r="G225" s="83"/>
      <c r="H225" s="83"/>
      <c r="I225" s="83"/>
      <c r="J225" s="83"/>
      <c r="K225" s="84"/>
      <c r="L225" s="85"/>
      <c r="M225" s="86"/>
      <c r="N225" s="87"/>
      <c r="O225" s="88"/>
      <c r="P225" s="89">
        <f>B225</f>
        <v>22</v>
      </c>
      <c r="Q225" s="90"/>
      <c r="R225" s="88"/>
      <c r="AL225" s="3"/>
      <c r="AM225" s="3"/>
    </row>
    <row r="226" spans="1:39" ht="15.75" customHeight="1">
      <c r="A226" s="82">
        <v>1201</v>
      </c>
      <c r="B226" s="83"/>
      <c r="C226" s="83">
        <v>19</v>
      </c>
      <c r="D226" s="83"/>
      <c r="E226" s="83"/>
      <c r="F226" s="83"/>
      <c r="G226" s="83"/>
      <c r="H226" s="83"/>
      <c r="I226" s="83"/>
      <c r="J226" s="83"/>
      <c r="K226" s="84"/>
      <c r="L226" s="91"/>
      <c r="M226" s="92"/>
      <c r="N226" s="93"/>
      <c r="O226" s="94">
        <f>IF(C226=0,"",C226/B225)</f>
        <v>0.86363636363636365</v>
      </c>
      <c r="P226" s="95">
        <v>19</v>
      </c>
      <c r="Q226" s="96">
        <f t="shared" ref="Q226:Q233" si="30">IF(P226=0,"",P226/P225)</f>
        <v>0.86363636363636365</v>
      </c>
      <c r="R226" s="96">
        <f t="shared" ref="R226:R233" si="31">IF(P226=0,"",100%-Q226)</f>
        <v>0.13636363636363635</v>
      </c>
      <c r="AL226" s="3"/>
      <c r="AM226" s="3"/>
    </row>
    <row r="227" spans="1:39" ht="15.75" customHeight="1">
      <c r="A227" s="82">
        <v>1202</v>
      </c>
      <c r="B227" s="83"/>
      <c r="C227" s="83"/>
      <c r="D227" s="83">
        <v>15</v>
      </c>
      <c r="E227" s="83"/>
      <c r="F227" s="83"/>
      <c r="G227" s="83"/>
      <c r="H227" s="83"/>
      <c r="I227" s="83"/>
      <c r="J227" s="83"/>
      <c r="K227" s="84"/>
      <c r="L227" s="91"/>
      <c r="M227" s="92"/>
      <c r="N227" s="93"/>
      <c r="O227" s="94">
        <f>IF(D227=0,"",D227/C226)</f>
        <v>0.78947368421052633</v>
      </c>
      <c r="P227" s="95">
        <v>16</v>
      </c>
      <c r="Q227" s="96">
        <f t="shared" si="30"/>
        <v>0.84210526315789469</v>
      </c>
      <c r="R227" s="96">
        <f t="shared" si="31"/>
        <v>0.15789473684210531</v>
      </c>
      <c r="S227" s="97">
        <f>P227/P225</f>
        <v>0.72727272727272729</v>
      </c>
      <c r="AL227" s="3"/>
      <c r="AM227" s="3"/>
    </row>
    <row r="228" spans="1:39" ht="15.75" customHeight="1">
      <c r="A228" s="82">
        <v>1301</v>
      </c>
      <c r="B228" s="83"/>
      <c r="C228" s="83"/>
      <c r="D228" s="83"/>
      <c r="E228" s="83">
        <v>14</v>
      </c>
      <c r="F228" s="83"/>
      <c r="G228" s="83"/>
      <c r="H228" s="83"/>
      <c r="I228" s="83"/>
      <c r="J228" s="83"/>
      <c r="K228" s="84"/>
      <c r="L228" s="91"/>
      <c r="M228" s="92"/>
      <c r="N228" s="93"/>
      <c r="O228" s="94">
        <f>IF(E228=0,"",E228/D227)</f>
        <v>0.93333333333333335</v>
      </c>
      <c r="P228" s="95">
        <v>15</v>
      </c>
      <c r="Q228" s="96">
        <f t="shared" si="30"/>
        <v>0.9375</v>
      </c>
      <c r="R228" s="96">
        <f t="shared" si="31"/>
        <v>6.25E-2</v>
      </c>
      <c r="AL228" s="3"/>
      <c r="AM228" s="3"/>
    </row>
    <row r="229" spans="1:39" ht="15.75" customHeight="1">
      <c r="A229" s="82">
        <v>1302</v>
      </c>
      <c r="B229" s="83"/>
      <c r="C229" s="83"/>
      <c r="D229" s="83"/>
      <c r="E229" s="83"/>
      <c r="F229" s="83">
        <v>14</v>
      </c>
      <c r="G229" s="83"/>
      <c r="H229" s="83"/>
      <c r="I229" s="83"/>
      <c r="J229" s="83"/>
      <c r="K229" s="84"/>
      <c r="L229" s="91"/>
      <c r="M229" s="92"/>
      <c r="N229" s="93"/>
      <c r="O229" s="94">
        <f>IF(F229=0,"",F229/E228)</f>
        <v>1</v>
      </c>
      <c r="P229" s="95">
        <v>15</v>
      </c>
      <c r="Q229" s="96">
        <f t="shared" si="30"/>
        <v>1</v>
      </c>
      <c r="R229" s="96">
        <f t="shared" si="31"/>
        <v>0</v>
      </c>
      <c r="AL229" s="3"/>
      <c r="AM229" s="3"/>
    </row>
    <row r="230" spans="1:39" ht="15.75" customHeight="1">
      <c r="A230" s="82">
        <v>1401</v>
      </c>
      <c r="B230" s="83"/>
      <c r="C230" s="83"/>
      <c r="D230" s="83"/>
      <c r="E230" s="83"/>
      <c r="F230" s="83"/>
      <c r="G230" s="83">
        <v>13</v>
      </c>
      <c r="H230" s="83"/>
      <c r="I230" s="83"/>
      <c r="J230" s="83"/>
      <c r="K230" s="84"/>
      <c r="L230" s="91"/>
      <c r="M230" s="92"/>
      <c r="N230" s="93"/>
      <c r="O230" s="94">
        <f>IF(G230=0,"",G230/F229)</f>
        <v>0.9285714285714286</v>
      </c>
      <c r="P230" s="95">
        <v>15</v>
      </c>
      <c r="Q230" s="96">
        <f t="shared" si="30"/>
        <v>1</v>
      </c>
      <c r="R230" s="96">
        <f t="shared" si="31"/>
        <v>0</v>
      </c>
      <c r="AL230" s="3"/>
      <c r="AM230" s="3"/>
    </row>
    <row r="231" spans="1:39" ht="15.75" customHeight="1">
      <c r="A231" s="82">
        <v>1402</v>
      </c>
      <c r="B231" s="83"/>
      <c r="C231" s="83"/>
      <c r="D231" s="83"/>
      <c r="E231" s="83"/>
      <c r="F231" s="83"/>
      <c r="G231" s="83"/>
      <c r="H231" s="83">
        <v>13</v>
      </c>
      <c r="I231" s="83"/>
      <c r="J231" s="83"/>
      <c r="K231" s="84"/>
      <c r="L231" s="91"/>
      <c r="M231" s="92"/>
      <c r="N231" s="93"/>
      <c r="O231" s="94">
        <f>IF(H231=0,"",H231/G230)</f>
        <v>1</v>
      </c>
      <c r="P231" s="95">
        <v>15</v>
      </c>
      <c r="Q231" s="96">
        <f t="shared" si="30"/>
        <v>1</v>
      </c>
      <c r="R231" s="96">
        <f t="shared" si="31"/>
        <v>0</v>
      </c>
      <c r="AL231" s="3"/>
      <c r="AM231" s="3"/>
    </row>
    <row r="232" spans="1:39" ht="15.75" customHeight="1">
      <c r="A232" s="82">
        <v>1501</v>
      </c>
      <c r="B232" s="83"/>
      <c r="C232" s="83"/>
      <c r="D232" s="83"/>
      <c r="E232" s="83"/>
      <c r="F232" s="83"/>
      <c r="G232" s="83"/>
      <c r="H232" s="83"/>
      <c r="I232" s="83">
        <v>13</v>
      </c>
      <c r="J232" s="83"/>
      <c r="K232" s="84"/>
      <c r="L232" s="91"/>
      <c r="M232" s="92"/>
      <c r="N232" s="93"/>
      <c r="O232" s="94">
        <f>IF(I232=0,"",I232/H231)</f>
        <v>1</v>
      </c>
      <c r="P232" s="95">
        <v>15</v>
      </c>
      <c r="Q232" s="96">
        <f t="shared" si="30"/>
        <v>1</v>
      </c>
      <c r="R232" s="96">
        <f t="shared" si="31"/>
        <v>0</v>
      </c>
      <c r="AL232" s="3"/>
      <c r="AM232" s="3"/>
    </row>
    <row r="233" spans="1:39" ht="15.75" customHeight="1">
      <c r="A233" s="82">
        <v>1502</v>
      </c>
      <c r="B233" s="83"/>
      <c r="C233" s="83"/>
      <c r="D233" s="83"/>
      <c r="E233" s="83"/>
      <c r="F233" s="83"/>
      <c r="G233" s="83"/>
      <c r="H233" s="83"/>
      <c r="I233" s="83"/>
      <c r="J233" s="83">
        <v>13</v>
      </c>
      <c r="K233" s="84">
        <v>12</v>
      </c>
      <c r="L233" s="91"/>
      <c r="M233" s="92"/>
      <c r="N233" s="93"/>
      <c r="O233" s="94">
        <f>IF(J233=0,"",J233/I232)</f>
        <v>1</v>
      </c>
      <c r="P233" s="95">
        <v>15</v>
      </c>
      <c r="Q233" s="96">
        <f t="shared" si="30"/>
        <v>1</v>
      </c>
      <c r="R233" s="96">
        <f t="shared" si="31"/>
        <v>0</v>
      </c>
      <c r="AL233" s="3"/>
      <c r="AM233" s="3"/>
    </row>
    <row r="234" spans="1:39" ht="15.75" customHeight="1">
      <c r="A234" s="82">
        <v>1601</v>
      </c>
      <c r="B234" s="83"/>
      <c r="C234" s="83"/>
      <c r="D234" s="83"/>
      <c r="E234" s="83"/>
      <c r="F234" s="83"/>
      <c r="G234" s="83"/>
      <c r="H234" s="83"/>
      <c r="I234" s="83"/>
      <c r="J234" s="83">
        <v>2</v>
      </c>
      <c r="K234" s="84"/>
      <c r="L234" s="91"/>
      <c r="M234" s="92"/>
      <c r="N234" s="92"/>
      <c r="O234" s="100"/>
      <c r="P234" s="95">
        <v>2</v>
      </c>
      <c r="Q234" s="92"/>
      <c r="R234" s="152"/>
      <c r="AL234" s="3"/>
      <c r="AM234" s="3"/>
    </row>
    <row r="235" spans="1:39" ht="15.75" customHeight="1">
      <c r="A235" s="82">
        <v>1602</v>
      </c>
      <c r="B235" s="83"/>
      <c r="C235" s="83"/>
      <c r="D235" s="83"/>
      <c r="E235" s="83"/>
      <c r="F235" s="83"/>
      <c r="G235" s="83"/>
      <c r="H235" s="83"/>
      <c r="I235" s="83"/>
      <c r="J235" s="83"/>
      <c r="K235" s="84"/>
      <c r="L235" s="91"/>
      <c r="M235" s="92"/>
      <c r="N235" s="99"/>
      <c r="O235" s="140"/>
      <c r="P235" s="101">
        <v>2</v>
      </c>
      <c r="Q235" s="104"/>
      <c r="R235" s="103"/>
      <c r="AL235" s="3"/>
      <c r="AM235" s="3"/>
    </row>
    <row r="236" spans="1:39" ht="15.75" customHeight="1">
      <c r="A236" s="82">
        <v>1701</v>
      </c>
      <c r="B236" s="83"/>
      <c r="C236" s="83"/>
      <c r="D236" s="83"/>
      <c r="E236" s="83"/>
      <c r="F236" s="83"/>
      <c r="G236" s="83"/>
      <c r="H236" s="83"/>
      <c r="I236" s="83"/>
      <c r="J236" s="83"/>
      <c r="K236" s="84"/>
      <c r="L236" s="91"/>
      <c r="M236" s="92"/>
      <c r="N236" s="99"/>
      <c r="O236" s="103"/>
      <c r="P236" s="101"/>
      <c r="Q236" s="104"/>
      <c r="R236" s="103"/>
      <c r="AL236" s="3"/>
      <c r="AM236" s="3"/>
    </row>
    <row r="237" spans="1:39" ht="15.75" customHeight="1">
      <c r="A237" s="82">
        <v>1702</v>
      </c>
      <c r="B237" s="83"/>
      <c r="C237" s="83"/>
      <c r="D237" s="83"/>
      <c r="E237" s="83"/>
      <c r="F237" s="83"/>
      <c r="G237" s="83"/>
      <c r="H237" s="83"/>
      <c r="I237" s="83"/>
      <c r="J237" s="83"/>
      <c r="K237" s="84"/>
      <c r="L237" s="91"/>
      <c r="M237" s="92"/>
      <c r="N237" s="99"/>
      <c r="O237" s="103"/>
      <c r="P237" s="101"/>
      <c r="Q237" s="104"/>
      <c r="R237" s="103"/>
      <c r="AL237" s="3"/>
      <c r="AM237" s="3"/>
    </row>
    <row r="238" spans="1:39" ht="15.75" customHeight="1">
      <c r="A238" s="82">
        <v>1801</v>
      </c>
      <c r="B238" s="83"/>
      <c r="C238" s="83"/>
      <c r="D238" s="83"/>
      <c r="E238" s="83"/>
      <c r="F238" s="83"/>
      <c r="G238" s="83"/>
      <c r="H238" s="83"/>
      <c r="I238" s="83"/>
      <c r="J238" s="83"/>
      <c r="K238" s="84"/>
      <c r="L238" s="91"/>
      <c r="M238" s="92"/>
      <c r="N238" s="99"/>
      <c r="O238" s="5"/>
      <c r="P238" s="26"/>
      <c r="Q238" s="25"/>
      <c r="R238" s="140"/>
      <c r="AL238" s="3"/>
      <c r="AM238" s="3"/>
    </row>
    <row r="239" spans="1:39" ht="15.75" customHeight="1">
      <c r="A239" s="82">
        <v>1802</v>
      </c>
      <c r="B239" s="83"/>
      <c r="C239" s="83"/>
      <c r="D239" s="83"/>
      <c r="E239" s="83"/>
      <c r="F239" s="83"/>
      <c r="G239" s="83"/>
      <c r="H239" s="83"/>
      <c r="I239" s="83"/>
      <c r="J239" s="83"/>
      <c r="K239" s="84"/>
      <c r="L239" s="91"/>
      <c r="M239" s="92"/>
      <c r="N239" s="99"/>
      <c r="O239" s="108" t="s">
        <v>80</v>
      </c>
      <c r="P239" s="109">
        <v>12</v>
      </c>
      <c r="Q239" s="110">
        <f>IF(SUM(K231:K235)=0,"",SUM(K231:K235))</f>
        <v>12</v>
      </c>
      <c r="R239" s="111" t="s">
        <v>10</v>
      </c>
      <c r="AL239" s="3"/>
      <c r="AM239" s="3"/>
    </row>
    <row r="240" spans="1:39" ht="15.75" customHeight="1">
      <c r="A240" s="82">
        <v>1901</v>
      </c>
      <c r="B240" s="83"/>
      <c r="C240" s="83"/>
      <c r="D240" s="83"/>
      <c r="E240" s="83"/>
      <c r="F240" s="83"/>
      <c r="G240" s="83"/>
      <c r="H240" s="83"/>
      <c r="I240" s="83"/>
      <c r="J240" s="83"/>
      <c r="K240" s="84"/>
      <c r="L240" s="91"/>
      <c r="M240" s="92"/>
      <c r="N240" s="99"/>
      <c r="O240" s="112" t="s">
        <v>81</v>
      </c>
      <c r="P240" s="113">
        <f>IF(P239/B225=0,"",P239/B225)</f>
        <v>0.54545454545454541</v>
      </c>
      <c r="Q240" s="114">
        <f>IF(P239/Q239=0,"",P239/Q239)</f>
        <v>1</v>
      </c>
      <c r="R240" s="115" t="s">
        <v>82</v>
      </c>
      <c r="AL240" s="3"/>
      <c r="AM240" s="3"/>
    </row>
    <row r="241" spans="1:39" ht="15.75" customHeight="1">
      <c r="A241" s="82">
        <v>1902</v>
      </c>
      <c r="B241" s="83"/>
      <c r="C241" s="83"/>
      <c r="D241" s="83"/>
      <c r="E241" s="83"/>
      <c r="F241" s="83"/>
      <c r="G241" s="83"/>
      <c r="H241" s="83"/>
      <c r="I241" s="83"/>
      <c r="J241" s="83"/>
      <c r="K241" s="84"/>
      <c r="L241" s="116"/>
      <c r="M241" s="117"/>
      <c r="N241" s="118"/>
      <c r="O241" s="119"/>
      <c r="P241" s="120"/>
      <c r="Q241" s="120"/>
      <c r="R241" s="121"/>
      <c r="AL241" s="3"/>
      <c r="AM241" s="3"/>
    </row>
    <row r="242" spans="1:39" ht="18" customHeight="1">
      <c r="A242" s="34"/>
      <c r="B242" s="26"/>
      <c r="C242" s="231" t="s">
        <v>108</v>
      </c>
      <c r="D242" s="232"/>
      <c r="E242" s="232"/>
      <c r="F242" s="232"/>
      <c r="G242" s="232"/>
      <c r="H242" s="232"/>
      <c r="I242" s="232"/>
      <c r="J242" s="233"/>
      <c r="K242" s="122">
        <f>SUM(K227:K238)</f>
        <v>12</v>
      </c>
      <c r="L242" s="123">
        <f>IF(K233=0,"",K233/B225)</f>
        <v>0.54545454545454541</v>
      </c>
      <c r="M242" s="123">
        <f>IF(K242=0,"",K242/B225)</f>
        <v>0.54545454545454541</v>
      </c>
      <c r="N242" s="123">
        <f>M242-L242</f>
        <v>0</v>
      </c>
      <c r="O242" s="5"/>
      <c r="P242" s="26"/>
      <c r="Q242" s="25"/>
      <c r="R242" s="5"/>
      <c r="AL242" s="3"/>
      <c r="AM242" s="3"/>
    </row>
    <row r="243" spans="1:39" ht="12.75" customHeight="1">
      <c r="L243" s="5"/>
      <c r="M243" s="5"/>
      <c r="O243" s="5"/>
      <c r="P243" s="6"/>
      <c r="Q243" s="6"/>
      <c r="R243" s="5"/>
      <c r="AL243" s="3"/>
      <c r="AM243" s="3"/>
    </row>
    <row r="244" spans="1:39" ht="12.75" customHeight="1">
      <c r="L244" s="5"/>
      <c r="M244" s="5"/>
      <c r="O244" s="5"/>
      <c r="P244" s="6"/>
      <c r="Q244" s="6"/>
      <c r="R244" s="5"/>
      <c r="AL244" s="3"/>
      <c r="AM244" s="3"/>
    </row>
    <row r="245" spans="1:39" ht="26.25" customHeight="1">
      <c r="A245" s="250" t="s">
        <v>96</v>
      </c>
      <c r="B245" s="242"/>
      <c r="C245" s="242"/>
      <c r="D245" s="242"/>
      <c r="E245" s="242"/>
      <c r="F245" s="242"/>
      <c r="G245" s="242"/>
      <c r="H245" s="242"/>
      <c r="I245" s="242"/>
      <c r="J245" s="242"/>
      <c r="K245" s="79" t="s">
        <v>77</v>
      </c>
      <c r="L245" s="5"/>
      <c r="M245" s="5"/>
      <c r="N245" s="26"/>
      <c r="O245" s="5"/>
      <c r="P245" s="26"/>
      <c r="Q245" s="26"/>
      <c r="R245" s="26"/>
      <c r="AL245" s="3"/>
      <c r="AM245" s="3"/>
    </row>
    <row r="246" spans="1:39" ht="20.25" customHeight="1">
      <c r="A246" s="234" t="s">
        <v>9</v>
      </c>
      <c r="B246" s="235" t="s">
        <v>97</v>
      </c>
      <c r="C246" s="232"/>
      <c r="D246" s="232"/>
      <c r="E246" s="232"/>
      <c r="F246" s="232"/>
      <c r="G246" s="232"/>
      <c r="H246" s="232"/>
      <c r="I246" s="232"/>
      <c r="J246" s="233"/>
      <c r="K246" s="236" t="s">
        <v>10</v>
      </c>
      <c r="L246" s="229" t="s">
        <v>2</v>
      </c>
      <c r="M246" s="229" t="s">
        <v>3</v>
      </c>
      <c r="N246" s="229" t="s">
        <v>4</v>
      </c>
      <c r="O246" s="229" t="s">
        <v>5</v>
      </c>
      <c r="P246" s="229" t="s">
        <v>6</v>
      </c>
      <c r="Q246" s="229" t="s">
        <v>7</v>
      </c>
      <c r="R246" s="229" t="s">
        <v>8</v>
      </c>
      <c r="AL246" s="3"/>
      <c r="AM246" s="3"/>
    </row>
    <row r="247" spans="1:39" ht="18" customHeight="1">
      <c r="A247" s="230"/>
      <c r="B247" s="82" t="s">
        <v>98</v>
      </c>
      <c r="C247" s="82" t="s">
        <v>99</v>
      </c>
      <c r="D247" s="82" t="s">
        <v>100</v>
      </c>
      <c r="E247" s="82" t="s">
        <v>101</v>
      </c>
      <c r="F247" s="82" t="s">
        <v>102</v>
      </c>
      <c r="G247" s="82" t="s">
        <v>103</v>
      </c>
      <c r="H247" s="82" t="s">
        <v>104</v>
      </c>
      <c r="I247" s="82" t="s">
        <v>105</v>
      </c>
      <c r="J247" s="82" t="s">
        <v>106</v>
      </c>
      <c r="K247" s="230"/>
      <c r="L247" s="230"/>
      <c r="M247" s="230"/>
      <c r="N247" s="230"/>
      <c r="O247" s="230"/>
      <c r="P247" s="230"/>
      <c r="Q247" s="230"/>
      <c r="R247" s="230"/>
      <c r="AL247" s="3"/>
      <c r="AM247" s="3"/>
    </row>
    <row r="248" spans="1:39" ht="15.75" customHeight="1">
      <c r="A248" s="82">
        <v>1202</v>
      </c>
      <c r="B248" s="83">
        <v>28</v>
      </c>
      <c r="C248" s="83"/>
      <c r="D248" s="83"/>
      <c r="E248" s="83"/>
      <c r="F248" s="83"/>
      <c r="G248" s="83"/>
      <c r="H248" s="83"/>
      <c r="I248" s="83"/>
      <c r="J248" s="83"/>
      <c r="K248" s="84"/>
      <c r="L248" s="85"/>
      <c r="M248" s="86"/>
      <c r="N248" s="87"/>
      <c r="O248" s="88"/>
      <c r="P248" s="89">
        <f>B248</f>
        <v>28</v>
      </c>
      <c r="Q248" s="90"/>
      <c r="R248" s="88"/>
      <c r="AL248" s="3"/>
      <c r="AM248" s="3"/>
    </row>
    <row r="249" spans="1:39" ht="15.75" customHeight="1">
      <c r="A249" s="82">
        <v>1301</v>
      </c>
      <c r="B249" s="83"/>
      <c r="C249" s="83">
        <v>20</v>
      </c>
      <c r="D249" s="83"/>
      <c r="E249" s="83"/>
      <c r="F249" s="83"/>
      <c r="G249" s="83"/>
      <c r="H249" s="83"/>
      <c r="I249" s="83"/>
      <c r="J249" s="83"/>
      <c r="K249" s="84"/>
      <c r="L249" s="91"/>
      <c r="M249" s="92"/>
      <c r="N249" s="93"/>
      <c r="O249" s="94">
        <f>IF(C249=0,"",C249/B248)</f>
        <v>0.7142857142857143</v>
      </c>
      <c r="P249" s="95">
        <v>20</v>
      </c>
      <c r="Q249" s="96">
        <f t="shared" ref="Q249:Q257" si="32">IF(P249=0,"",P249/P248)</f>
        <v>0.7142857142857143</v>
      </c>
      <c r="R249" s="96">
        <f t="shared" ref="R249:R257" si="33">IF(P249=0,"",100%-Q249)</f>
        <v>0.2857142857142857</v>
      </c>
      <c r="AL249" s="3"/>
      <c r="AM249" s="3"/>
    </row>
    <row r="250" spans="1:39" ht="15.75" customHeight="1">
      <c r="A250" s="82">
        <v>1302</v>
      </c>
      <c r="B250" s="83"/>
      <c r="C250" s="83"/>
      <c r="D250" s="83">
        <v>18</v>
      </c>
      <c r="E250" s="83"/>
      <c r="F250" s="83"/>
      <c r="G250" s="83"/>
      <c r="H250" s="83"/>
      <c r="I250" s="83"/>
      <c r="J250" s="83"/>
      <c r="K250" s="84"/>
      <c r="L250" s="91"/>
      <c r="M250" s="92"/>
      <c r="N250" s="93"/>
      <c r="O250" s="94">
        <f>IF(D250=0,"",D250/C249)</f>
        <v>0.9</v>
      </c>
      <c r="P250" s="95">
        <v>18</v>
      </c>
      <c r="Q250" s="96">
        <f t="shared" si="32"/>
        <v>0.9</v>
      </c>
      <c r="R250" s="96">
        <f t="shared" si="33"/>
        <v>9.9999999999999978E-2</v>
      </c>
      <c r="S250" s="178">
        <f>P250/P248</f>
        <v>0.6428571428571429</v>
      </c>
      <c r="AL250" s="3"/>
      <c r="AM250" s="3"/>
    </row>
    <row r="251" spans="1:39" ht="15.75" customHeight="1">
      <c r="A251" s="82">
        <v>1401</v>
      </c>
      <c r="B251" s="83"/>
      <c r="C251" s="83"/>
      <c r="D251" s="83"/>
      <c r="E251" s="83">
        <v>16</v>
      </c>
      <c r="F251" s="83"/>
      <c r="G251" s="83"/>
      <c r="H251" s="83"/>
      <c r="I251" s="83"/>
      <c r="J251" s="83"/>
      <c r="K251" s="84"/>
      <c r="L251" s="91"/>
      <c r="M251" s="92"/>
      <c r="N251" s="93"/>
      <c r="O251" s="94">
        <f>IF(E251=0,"",E251/D250)</f>
        <v>0.88888888888888884</v>
      </c>
      <c r="P251" s="95">
        <v>17</v>
      </c>
      <c r="Q251" s="96">
        <f t="shared" si="32"/>
        <v>0.94444444444444442</v>
      </c>
      <c r="R251" s="96">
        <f t="shared" si="33"/>
        <v>5.555555555555558E-2</v>
      </c>
      <c r="AL251" s="3"/>
      <c r="AM251" s="3"/>
    </row>
    <row r="252" spans="1:39" ht="15.75" customHeight="1">
      <c r="A252" s="82">
        <v>1402</v>
      </c>
      <c r="B252" s="83"/>
      <c r="C252" s="83"/>
      <c r="D252" s="83"/>
      <c r="E252" s="83"/>
      <c r="F252" s="83">
        <v>13</v>
      </c>
      <c r="G252" s="83"/>
      <c r="H252" s="83"/>
      <c r="I252" s="83"/>
      <c r="J252" s="83"/>
      <c r="K252" s="84"/>
      <c r="L252" s="91"/>
      <c r="M252" s="92"/>
      <c r="N252" s="93"/>
      <c r="O252" s="94">
        <f>IF(F252=0,"",F252/E251)</f>
        <v>0.8125</v>
      </c>
      <c r="P252" s="95">
        <v>17</v>
      </c>
      <c r="Q252" s="96">
        <f t="shared" si="32"/>
        <v>1</v>
      </c>
      <c r="R252" s="96">
        <f t="shared" si="33"/>
        <v>0</v>
      </c>
      <c r="AL252" s="3"/>
      <c r="AM252" s="3"/>
    </row>
    <row r="253" spans="1:39" ht="15.75" customHeight="1">
      <c r="A253" s="82">
        <v>1501</v>
      </c>
      <c r="B253" s="83"/>
      <c r="C253" s="83"/>
      <c r="D253" s="83"/>
      <c r="E253" s="83"/>
      <c r="F253" s="83"/>
      <c r="G253" s="83">
        <v>13</v>
      </c>
      <c r="H253" s="83"/>
      <c r="I253" s="83"/>
      <c r="J253" s="83"/>
      <c r="K253" s="84"/>
      <c r="L253" s="91"/>
      <c r="M253" s="92"/>
      <c r="N253" s="93"/>
      <c r="O253" s="94">
        <f>IF(G253=0,"",G253/F252)</f>
        <v>1</v>
      </c>
      <c r="P253" s="95">
        <v>17</v>
      </c>
      <c r="Q253" s="96">
        <f t="shared" si="32"/>
        <v>1</v>
      </c>
      <c r="R253" s="96">
        <f t="shared" si="33"/>
        <v>0</v>
      </c>
      <c r="AL253" s="3"/>
      <c r="AM253" s="3"/>
    </row>
    <row r="254" spans="1:39" ht="15.75" customHeight="1">
      <c r="A254" s="82">
        <v>1502</v>
      </c>
      <c r="B254" s="83"/>
      <c r="C254" s="83"/>
      <c r="D254" s="83"/>
      <c r="E254" s="83"/>
      <c r="F254" s="83"/>
      <c r="G254" s="83"/>
      <c r="H254" s="83">
        <v>13</v>
      </c>
      <c r="I254" s="83"/>
      <c r="J254" s="83"/>
      <c r="K254" s="84"/>
      <c r="L254" s="91"/>
      <c r="M254" s="92"/>
      <c r="N254" s="93"/>
      <c r="O254" s="94">
        <f>IF(H254=0,"",H254/G253)</f>
        <v>1</v>
      </c>
      <c r="P254" s="95">
        <v>15</v>
      </c>
      <c r="Q254" s="96">
        <f t="shared" si="32"/>
        <v>0.88235294117647056</v>
      </c>
      <c r="R254" s="96">
        <f t="shared" si="33"/>
        <v>0.11764705882352944</v>
      </c>
      <c r="AL254" s="3"/>
      <c r="AM254" s="3"/>
    </row>
    <row r="255" spans="1:39" ht="15.75" customHeight="1">
      <c r="A255" s="82">
        <v>1601</v>
      </c>
      <c r="B255" s="83"/>
      <c r="C255" s="83"/>
      <c r="D255" s="83"/>
      <c r="E255" s="83"/>
      <c r="F255" s="83"/>
      <c r="G255" s="83"/>
      <c r="H255" s="83"/>
      <c r="I255" s="83">
        <v>12</v>
      </c>
      <c r="J255" s="83"/>
      <c r="K255" s="84"/>
      <c r="L255" s="91"/>
      <c r="M255" s="92"/>
      <c r="N255" s="93"/>
      <c r="O255" s="94">
        <f>IF(I255=0,"",I255/H254)</f>
        <v>0.92307692307692313</v>
      </c>
      <c r="P255" s="95">
        <v>15</v>
      </c>
      <c r="Q255" s="96">
        <f t="shared" si="32"/>
        <v>1</v>
      </c>
      <c r="R255" s="96">
        <f t="shared" si="33"/>
        <v>0</v>
      </c>
      <c r="AL255" s="3"/>
      <c r="AM255" s="3"/>
    </row>
    <row r="256" spans="1:39" ht="15.75" customHeight="1">
      <c r="A256" s="82">
        <v>1602</v>
      </c>
      <c r="B256" s="83"/>
      <c r="C256" s="83"/>
      <c r="D256" s="83"/>
      <c r="E256" s="83"/>
      <c r="F256" s="83"/>
      <c r="G256" s="83"/>
      <c r="H256" s="83"/>
      <c r="I256" s="83"/>
      <c r="J256" s="83">
        <v>11</v>
      </c>
      <c r="K256" s="84">
        <v>5</v>
      </c>
      <c r="L256" s="91"/>
      <c r="M256" s="92"/>
      <c r="N256" s="93"/>
      <c r="O256" s="94">
        <f>IF(J256=0,"",J256/I255)</f>
        <v>0.91666666666666663</v>
      </c>
      <c r="P256" s="95">
        <v>15</v>
      </c>
      <c r="Q256" s="96">
        <f t="shared" si="32"/>
        <v>1</v>
      </c>
      <c r="R256" s="96">
        <f t="shared" si="33"/>
        <v>0</v>
      </c>
      <c r="AL256" s="3"/>
      <c r="AM256" s="3"/>
    </row>
    <row r="257" spans="1:39" ht="15.75" customHeight="1">
      <c r="A257" s="82">
        <v>1701</v>
      </c>
      <c r="B257" s="83"/>
      <c r="C257" s="83"/>
      <c r="D257" s="83"/>
      <c r="E257" s="83"/>
      <c r="F257" s="83"/>
      <c r="G257" s="83"/>
      <c r="H257" s="83"/>
      <c r="I257" s="83"/>
      <c r="J257" s="83">
        <v>1</v>
      </c>
      <c r="K257" s="84">
        <v>3</v>
      </c>
      <c r="L257" s="91"/>
      <c r="M257" s="92"/>
      <c r="N257" s="93"/>
      <c r="O257" s="94"/>
      <c r="P257" s="95">
        <v>5</v>
      </c>
      <c r="Q257" s="96">
        <f t="shared" si="32"/>
        <v>0.33333333333333331</v>
      </c>
      <c r="R257" s="96">
        <f t="shared" si="33"/>
        <v>0.66666666666666674</v>
      </c>
      <c r="AL257" s="3"/>
      <c r="AM257" s="3"/>
    </row>
    <row r="258" spans="1:39" ht="15.75" customHeight="1">
      <c r="A258" s="82">
        <v>1702</v>
      </c>
      <c r="B258" s="83"/>
      <c r="C258" s="83"/>
      <c r="D258" s="83"/>
      <c r="E258" s="83"/>
      <c r="F258" s="83"/>
      <c r="G258" s="83"/>
      <c r="H258" s="83"/>
      <c r="I258" s="83"/>
      <c r="J258" s="83">
        <v>4</v>
      </c>
      <c r="K258" s="84"/>
      <c r="L258" s="91"/>
      <c r="M258" s="92"/>
      <c r="N258" s="99"/>
      <c r="O258" s="100"/>
      <c r="P258" s="101">
        <v>5</v>
      </c>
      <c r="Q258" s="102"/>
      <c r="R258" s="100"/>
      <c r="AL258" s="3"/>
      <c r="AM258" s="3"/>
    </row>
    <row r="259" spans="1:39" ht="15.75" customHeight="1">
      <c r="A259" s="82">
        <v>1801</v>
      </c>
      <c r="B259" s="83"/>
      <c r="C259" s="83"/>
      <c r="D259" s="83"/>
      <c r="E259" s="83"/>
      <c r="F259" s="83"/>
      <c r="G259" s="83"/>
      <c r="H259" s="83"/>
      <c r="I259" s="83"/>
      <c r="J259" s="83">
        <v>3</v>
      </c>
      <c r="K259" s="84"/>
      <c r="L259" s="91"/>
      <c r="M259" s="92"/>
      <c r="N259" s="99"/>
      <c r="O259" s="103"/>
      <c r="P259" s="101">
        <v>2</v>
      </c>
      <c r="Q259" s="104"/>
      <c r="R259" s="103"/>
      <c r="AL259" s="3"/>
      <c r="AM259" s="3"/>
    </row>
    <row r="260" spans="1:39" ht="15.75" customHeight="1">
      <c r="A260" s="82">
        <v>1802</v>
      </c>
      <c r="B260" s="83"/>
      <c r="C260" s="83"/>
      <c r="D260" s="83"/>
      <c r="E260" s="83"/>
      <c r="F260" s="83"/>
      <c r="G260" s="83"/>
      <c r="H260" s="83"/>
      <c r="I260" s="83"/>
      <c r="J260" s="83">
        <v>2</v>
      </c>
      <c r="K260" s="84">
        <v>1</v>
      </c>
      <c r="L260" s="91"/>
      <c r="M260" s="92"/>
      <c r="N260" s="99"/>
      <c r="O260" s="103"/>
      <c r="P260" s="101">
        <v>2</v>
      </c>
      <c r="Q260" s="104"/>
      <c r="R260" s="103"/>
      <c r="AL260" s="3"/>
      <c r="AM260" s="3"/>
    </row>
    <row r="261" spans="1:39" ht="15.75" customHeight="1">
      <c r="A261" s="82">
        <v>1901</v>
      </c>
      <c r="B261" s="83"/>
      <c r="C261" s="83"/>
      <c r="D261" s="83"/>
      <c r="E261" s="83"/>
      <c r="F261" s="83"/>
      <c r="G261" s="83"/>
      <c r="H261" s="83"/>
      <c r="I261" s="83"/>
      <c r="J261" s="83">
        <v>2</v>
      </c>
      <c r="K261" s="84">
        <v>1</v>
      </c>
      <c r="L261" s="91"/>
      <c r="M261" s="92"/>
      <c r="N261" s="99"/>
      <c r="O261" s="5"/>
      <c r="P261" s="153">
        <v>2</v>
      </c>
      <c r="Q261" s="25"/>
      <c r="R261" s="140"/>
      <c r="AL261" s="3"/>
      <c r="AM261" s="3"/>
    </row>
    <row r="262" spans="1:39" ht="15.75" customHeight="1">
      <c r="A262" s="82">
        <v>1902</v>
      </c>
      <c r="B262" s="83"/>
      <c r="C262" s="83"/>
      <c r="D262" s="83"/>
      <c r="E262" s="83"/>
      <c r="F262" s="83"/>
      <c r="G262" s="83"/>
      <c r="H262" s="83"/>
      <c r="I262" s="83"/>
      <c r="J262" s="83"/>
      <c r="K262" s="84"/>
      <c r="L262" s="91"/>
      <c r="M262" s="92"/>
      <c r="N262" s="99"/>
      <c r="O262" s="108" t="s">
        <v>80</v>
      </c>
      <c r="P262" s="109">
        <v>10</v>
      </c>
      <c r="Q262" s="110">
        <f>K265</f>
        <v>10</v>
      </c>
      <c r="R262" s="111" t="s">
        <v>10</v>
      </c>
      <c r="AL262" s="3"/>
      <c r="AM262" s="3"/>
    </row>
    <row r="263" spans="1:39" ht="15.75" customHeight="1">
      <c r="A263" s="82">
        <v>2001</v>
      </c>
      <c r="B263" s="83"/>
      <c r="C263" s="83"/>
      <c r="D263" s="83"/>
      <c r="E263" s="83"/>
      <c r="F263" s="83"/>
      <c r="G263" s="83"/>
      <c r="H263" s="83"/>
      <c r="I263" s="83"/>
      <c r="J263" s="83"/>
      <c r="K263" s="84"/>
      <c r="L263" s="91"/>
      <c r="M263" s="92"/>
      <c r="N263" s="99"/>
      <c r="O263" s="112" t="s">
        <v>81</v>
      </c>
      <c r="P263" s="113">
        <f>IF(P262/B248=0,"",P262/B248)</f>
        <v>0.35714285714285715</v>
      </c>
      <c r="Q263" s="114">
        <f>IF(P262/Q262=0,"",P262/Q262)</f>
        <v>1</v>
      </c>
      <c r="R263" s="115" t="s">
        <v>82</v>
      </c>
      <c r="AL263" s="3"/>
      <c r="AM263" s="3"/>
    </row>
    <row r="264" spans="1:39" ht="15.75" customHeight="1">
      <c r="A264" s="82">
        <v>2002</v>
      </c>
      <c r="B264" s="83"/>
      <c r="C264" s="83"/>
      <c r="D264" s="83"/>
      <c r="E264" s="83"/>
      <c r="F264" s="83"/>
      <c r="G264" s="83"/>
      <c r="H264" s="83"/>
      <c r="I264" s="83"/>
      <c r="J264" s="83"/>
      <c r="K264" s="84"/>
      <c r="L264" s="116"/>
      <c r="M264" s="117"/>
      <c r="N264" s="118"/>
      <c r="O264" s="119"/>
      <c r="P264" s="120"/>
      <c r="Q264" s="120"/>
      <c r="R264" s="121"/>
      <c r="AL264" s="3"/>
      <c r="AM264" s="3"/>
    </row>
    <row r="265" spans="1:39" ht="18" customHeight="1">
      <c r="A265" s="34"/>
      <c r="B265" s="26"/>
      <c r="C265" s="231" t="s">
        <v>108</v>
      </c>
      <c r="D265" s="232"/>
      <c r="E265" s="232"/>
      <c r="F265" s="232"/>
      <c r="G265" s="232"/>
      <c r="H265" s="232"/>
      <c r="I265" s="232"/>
      <c r="J265" s="233"/>
      <c r="K265" s="122">
        <f>SUM(K252:K261)</f>
        <v>10</v>
      </c>
      <c r="L265" s="123">
        <f>IF(K256=0,"",K256/B248)</f>
        <v>0.17857142857142858</v>
      </c>
      <c r="M265" s="123">
        <f>IF(K265=0,"",K265/B248)</f>
        <v>0.35714285714285715</v>
      </c>
      <c r="N265" s="123">
        <f>IF(K257=0,"0%",M265-L265)</f>
        <v>0.17857142857142858</v>
      </c>
      <c r="O265" s="5"/>
      <c r="P265" s="26"/>
      <c r="Q265" s="25"/>
      <c r="R265" s="5"/>
      <c r="AL265" s="3"/>
      <c r="AM265" s="3"/>
    </row>
    <row r="266" spans="1:39" ht="12.75" customHeight="1">
      <c r="L266" s="5"/>
      <c r="M266" s="5"/>
      <c r="O266" s="5"/>
      <c r="P266" s="6"/>
      <c r="Q266" s="6"/>
      <c r="R266" s="5"/>
      <c r="AL266" s="3"/>
      <c r="AM266" s="3"/>
    </row>
    <row r="267" spans="1:39" ht="12.75" customHeight="1">
      <c r="L267" s="5"/>
      <c r="M267" s="5"/>
      <c r="O267" s="5"/>
      <c r="P267" s="6"/>
      <c r="Q267" s="6"/>
      <c r="R267" s="5"/>
      <c r="AL267" s="3"/>
      <c r="AM267" s="3"/>
    </row>
    <row r="268" spans="1:39" ht="26.25" customHeight="1">
      <c r="A268" s="250" t="s">
        <v>96</v>
      </c>
      <c r="B268" s="242"/>
      <c r="C268" s="242"/>
      <c r="D268" s="242"/>
      <c r="E268" s="242"/>
      <c r="F268" s="242"/>
      <c r="G268" s="242"/>
      <c r="H268" s="242"/>
      <c r="I268" s="242"/>
      <c r="J268" s="242"/>
      <c r="K268" s="79" t="s">
        <v>84</v>
      </c>
      <c r="L268" s="5"/>
      <c r="M268" s="5"/>
      <c r="N268" s="26"/>
      <c r="O268" s="5"/>
      <c r="P268" s="26"/>
      <c r="Q268" s="26"/>
      <c r="R268" s="26"/>
      <c r="AL268" s="3"/>
      <c r="AM268" s="3"/>
    </row>
    <row r="269" spans="1:39" ht="20.25" customHeight="1">
      <c r="A269" s="234" t="s">
        <v>9</v>
      </c>
      <c r="B269" s="235" t="s">
        <v>97</v>
      </c>
      <c r="C269" s="232"/>
      <c r="D269" s="232"/>
      <c r="E269" s="232"/>
      <c r="F269" s="232"/>
      <c r="G269" s="232"/>
      <c r="H269" s="232"/>
      <c r="I269" s="232"/>
      <c r="J269" s="233"/>
      <c r="K269" s="236" t="s">
        <v>10</v>
      </c>
      <c r="L269" s="229" t="s">
        <v>2</v>
      </c>
      <c r="M269" s="229" t="s">
        <v>3</v>
      </c>
      <c r="N269" s="229" t="s">
        <v>4</v>
      </c>
      <c r="O269" s="229" t="s">
        <v>5</v>
      </c>
      <c r="P269" s="229" t="s">
        <v>6</v>
      </c>
      <c r="Q269" s="229" t="s">
        <v>7</v>
      </c>
      <c r="R269" s="229" t="s">
        <v>8</v>
      </c>
      <c r="AL269" s="3"/>
      <c r="AM269" s="3"/>
    </row>
    <row r="270" spans="1:39" ht="18" customHeight="1">
      <c r="A270" s="230"/>
      <c r="B270" s="82" t="s">
        <v>98</v>
      </c>
      <c r="C270" s="82" t="s">
        <v>99</v>
      </c>
      <c r="D270" s="82" t="s">
        <v>100</v>
      </c>
      <c r="E270" s="82" t="s">
        <v>101</v>
      </c>
      <c r="F270" s="82" t="s">
        <v>102</v>
      </c>
      <c r="G270" s="82" t="s">
        <v>103</v>
      </c>
      <c r="H270" s="82" t="s">
        <v>104</v>
      </c>
      <c r="I270" s="82" t="s">
        <v>105</v>
      </c>
      <c r="J270" s="82" t="s">
        <v>106</v>
      </c>
      <c r="K270" s="230"/>
      <c r="L270" s="230"/>
      <c r="M270" s="230"/>
      <c r="N270" s="230"/>
      <c r="O270" s="230"/>
      <c r="P270" s="230"/>
      <c r="Q270" s="230"/>
      <c r="R270" s="230"/>
      <c r="AL270" s="3"/>
      <c r="AM270" s="3"/>
    </row>
    <row r="271" spans="1:39" ht="15.75" customHeight="1">
      <c r="A271" s="82" t="s">
        <v>84</v>
      </c>
      <c r="B271" s="83">
        <v>29</v>
      </c>
      <c r="C271" s="83"/>
      <c r="D271" s="83"/>
      <c r="E271" s="83"/>
      <c r="F271" s="83"/>
      <c r="G271" s="83"/>
      <c r="H271" s="83"/>
      <c r="I271" s="83"/>
      <c r="J271" s="83"/>
      <c r="K271" s="84"/>
      <c r="L271" s="85"/>
      <c r="M271" s="86"/>
      <c r="N271" s="87"/>
      <c r="O271" s="88"/>
      <c r="P271" s="89">
        <f>B271</f>
        <v>29</v>
      </c>
      <c r="Q271" s="90"/>
      <c r="R271" s="88"/>
      <c r="AL271" s="3"/>
      <c r="AM271" s="3"/>
    </row>
    <row r="272" spans="1:39" ht="15.75" customHeight="1">
      <c r="A272" s="82" t="s">
        <v>87</v>
      </c>
      <c r="B272" s="83"/>
      <c r="C272" s="83">
        <v>21</v>
      </c>
      <c r="D272" s="83"/>
      <c r="E272" s="83"/>
      <c r="F272" s="83"/>
      <c r="G272" s="83"/>
      <c r="H272" s="83"/>
      <c r="I272" s="83"/>
      <c r="J272" s="83"/>
      <c r="K272" s="84"/>
      <c r="L272" s="91"/>
      <c r="M272" s="92"/>
      <c r="N272" s="93"/>
      <c r="O272" s="94">
        <f>IF(C272=0,"",C272/B271)</f>
        <v>0.72413793103448276</v>
      </c>
      <c r="P272" s="95">
        <v>21</v>
      </c>
      <c r="Q272" s="96">
        <f t="shared" ref="Q272:Q279" si="34">IF(P272=0,"",P272/P271)</f>
        <v>0.72413793103448276</v>
      </c>
      <c r="R272" s="96">
        <f t="shared" ref="R272:R279" si="35">IF(P272=0,"",100%-Q272)</f>
        <v>0.27586206896551724</v>
      </c>
      <c r="AL272" s="3"/>
      <c r="AM272" s="3"/>
    </row>
    <row r="273" spans="1:39" ht="15.75" customHeight="1">
      <c r="A273" s="82">
        <v>1402</v>
      </c>
      <c r="B273" s="83"/>
      <c r="C273" s="83"/>
      <c r="D273" s="83">
        <v>20</v>
      </c>
      <c r="E273" s="83"/>
      <c r="F273" s="83"/>
      <c r="G273" s="83"/>
      <c r="H273" s="83"/>
      <c r="I273" s="83"/>
      <c r="J273" s="83"/>
      <c r="K273" s="84"/>
      <c r="L273" s="91"/>
      <c r="M273" s="92"/>
      <c r="N273" s="93"/>
      <c r="O273" s="94">
        <f>IF(D273=0,"",D273/C272)</f>
        <v>0.95238095238095233</v>
      </c>
      <c r="P273" s="95">
        <v>20</v>
      </c>
      <c r="Q273" s="96">
        <f t="shared" si="34"/>
        <v>0.95238095238095233</v>
      </c>
      <c r="R273" s="96">
        <f t="shared" si="35"/>
        <v>4.7619047619047672E-2</v>
      </c>
      <c r="S273" s="97">
        <f>P273/P271</f>
        <v>0.68965517241379315</v>
      </c>
      <c r="AL273" s="3"/>
      <c r="AM273" s="3"/>
    </row>
    <row r="274" spans="1:39" ht="15.75" customHeight="1">
      <c r="A274" s="82">
        <v>1501</v>
      </c>
      <c r="B274" s="83"/>
      <c r="C274" s="83"/>
      <c r="D274" s="83"/>
      <c r="E274" s="83">
        <v>16</v>
      </c>
      <c r="F274" s="83"/>
      <c r="G274" s="83"/>
      <c r="H274" s="83"/>
      <c r="I274" s="83"/>
      <c r="J274" s="83"/>
      <c r="K274" s="84"/>
      <c r="L274" s="91"/>
      <c r="M274" s="92"/>
      <c r="N274" s="93"/>
      <c r="O274" s="94">
        <f>IF(E274=0,"",E274/D273)</f>
        <v>0.8</v>
      </c>
      <c r="P274" s="95">
        <v>16</v>
      </c>
      <c r="Q274" s="96">
        <f t="shared" si="34"/>
        <v>0.8</v>
      </c>
      <c r="R274" s="96">
        <f t="shared" si="35"/>
        <v>0.19999999999999996</v>
      </c>
      <c r="AL274" s="3"/>
      <c r="AM274" s="3"/>
    </row>
    <row r="275" spans="1:39" ht="15.75" customHeight="1">
      <c r="A275" s="82">
        <v>1502</v>
      </c>
      <c r="B275" s="83"/>
      <c r="C275" s="83"/>
      <c r="D275" s="83"/>
      <c r="E275" s="83"/>
      <c r="F275" s="83">
        <v>14</v>
      </c>
      <c r="G275" s="83"/>
      <c r="H275" s="83"/>
      <c r="I275" s="83"/>
      <c r="J275" s="83"/>
      <c r="K275" s="84"/>
      <c r="L275" s="91"/>
      <c r="M275" s="92"/>
      <c r="N275" s="93"/>
      <c r="O275" s="94">
        <f>IF(F275=0,"",F275/E274)</f>
        <v>0.875</v>
      </c>
      <c r="P275" s="95">
        <v>16</v>
      </c>
      <c r="Q275" s="96">
        <f t="shared" si="34"/>
        <v>1</v>
      </c>
      <c r="R275" s="96">
        <f t="shared" si="35"/>
        <v>0</v>
      </c>
      <c r="AL275" s="3"/>
      <c r="AM275" s="3"/>
    </row>
    <row r="276" spans="1:39" ht="15.75" customHeight="1">
      <c r="A276" s="82">
        <v>1601</v>
      </c>
      <c r="B276" s="83"/>
      <c r="C276" s="83"/>
      <c r="D276" s="83"/>
      <c r="E276" s="83"/>
      <c r="F276" s="83"/>
      <c r="G276" s="83">
        <v>14</v>
      </c>
      <c r="H276" s="83"/>
      <c r="I276" s="83"/>
      <c r="J276" s="83"/>
      <c r="K276" s="84"/>
      <c r="L276" s="91"/>
      <c r="M276" s="92"/>
      <c r="N276" s="93"/>
      <c r="O276" s="94">
        <f>IF(G276=0,"",G276/F275)</f>
        <v>1</v>
      </c>
      <c r="P276" s="95">
        <v>16</v>
      </c>
      <c r="Q276" s="96">
        <f t="shared" si="34"/>
        <v>1</v>
      </c>
      <c r="R276" s="96">
        <f t="shared" si="35"/>
        <v>0</v>
      </c>
      <c r="AL276" s="3"/>
      <c r="AM276" s="3"/>
    </row>
    <row r="277" spans="1:39" ht="15.75" customHeight="1">
      <c r="A277" s="82">
        <v>1602</v>
      </c>
      <c r="B277" s="83"/>
      <c r="C277" s="83"/>
      <c r="D277" s="83"/>
      <c r="E277" s="83"/>
      <c r="F277" s="83"/>
      <c r="G277" s="83"/>
      <c r="H277" s="83">
        <v>14</v>
      </c>
      <c r="I277" s="83"/>
      <c r="J277" s="83"/>
      <c r="K277" s="84"/>
      <c r="L277" s="91"/>
      <c r="M277" s="92"/>
      <c r="N277" s="93"/>
      <c r="O277" s="94">
        <f>IF(H277=0,"",H277/G276)</f>
        <v>1</v>
      </c>
      <c r="P277" s="95">
        <v>16</v>
      </c>
      <c r="Q277" s="96">
        <f t="shared" si="34"/>
        <v>1</v>
      </c>
      <c r="R277" s="96">
        <f t="shared" si="35"/>
        <v>0</v>
      </c>
      <c r="AL277" s="3"/>
      <c r="AM277" s="3"/>
    </row>
    <row r="278" spans="1:39" ht="15.75" customHeight="1">
      <c r="A278" s="82">
        <v>1701</v>
      </c>
      <c r="B278" s="83"/>
      <c r="C278" s="83"/>
      <c r="D278" s="83"/>
      <c r="E278" s="83"/>
      <c r="F278" s="83"/>
      <c r="G278" s="83"/>
      <c r="H278" s="83"/>
      <c r="I278" s="83">
        <v>13</v>
      </c>
      <c r="J278" s="83"/>
      <c r="K278" s="84"/>
      <c r="L278" s="91"/>
      <c r="M278" s="92"/>
      <c r="N278" s="93"/>
      <c r="O278" s="94">
        <f>IF(I278=0,"",I278/H277)</f>
        <v>0.9285714285714286</v>
      </c>
      <c r="P278" s="95">
        <v>15</v>
      </c>
      <c r="Q278" s="96">
        <f t="shared" si="34"/>
        <v>0.9375</v>
      </c>
      <c r="R278" s="96">
        <f t="shared" si="35"/>
        <v>6.25E-2</v>
      </c>
      <c r="AL278" s="3"/>
      <c r="AM278" s="3"/>
    </row>
    <row r="279" spans="1:39" ht="15.75" customHeight="1">
      <c r="A279" s="82">
        <v>1702</v>
      </c>
      <c r="B279" s="83"/>
      <c r="C279" s="83"/>
      <c r="D279" s="83"/>
      <c r="E279" s="83"/>
      <c r="F279" s="83"/>
      <c r="G279" s="83"/>
      <c r="H279" s="83"/>
      <c r="I279" s="83"/>
      <c r="J279" s="83">
        <v>3</v>
      </c>
      <c r="K279" s="84">
        <v>5</v>
      </c>
      <c r="L279" s="91"/>
      <c r="M279" s="92"/>
      <c r="N279" s="93"/>
      <c r="O279" s="94">
        <f>IF(J279=0,"",J279/I278)</f>
        <v>0.23076923076923078</v>
      </c>
      <c r="P279" s="95">
        <v>15</v>
      </c>
      <c r="Q279" s="96">
        <f t="shared" si="34"/>
        <v>1</v>
      </c>
      <c r="R279" s="96">
        <f t="shared" si="35"/>
        <v>0</v>
      </c>
      <c r="AL279" s="3"/>
      <c r="AM279" s="3"/>
    </row>
    <row r="280" spans="1:39" ht="15.75" customHeight="1">
      <c r="A280" s="82">
        <v>1801</v>
      </c>
      <c r="B280" s="83"/>
      <c r="C280" s="83"/>
      <c r="D280" s="83"/>
      <c r="E280" s="83"/>
      <c r="F280" s="83"/>
      <c r="G280" s="83"/>
      <c r="H280" s="83"/>
      <c r="I280" s="83"/>
      <c r="J280" s="83">
        <v>3</v>
      </c>
      <c r="K280" s="84">
        <v>2</v>
      </c>
      <c r="L280" s="91"/>
      <c r="M280" s="92"/>
      <c r="N280" s="92"/>
      <c r="O280" s="100"/>
      <c r="P280" s="95">
        <v>14</v>
      </c>
      <c r="Q280" s="92"/>
      <c r="R280" s="152"/>
      <c r="AL280" s="3"/>
      <c r="AM280" s="3"/>
    </row>
    <row r="281" spans="1:39" ht="15.75" customHeight="1">
      <c r="A281" s="82">
        <v>1802</v>
      </c>
      <c r="B281" s="83"/>
      <c r="C281" s="83"/>
      <c r="D281" s="83"/>
      <c r="E281" s="83"/>
      <c r="F281" s="83"/>
      <c r="G281" s="83"/>
      <c r="H281" s="83"/>
      <c r="I281" s="83"/>
      <c r="J281" s="83">
        <v>4</v>
      </c>
      <c r="K281" s="84">
        <v>2</v>
      </c>
      <c r="L281" s="91"/>
      <c r="M281" s="92"/>
      <c r="N281" s="99"/>
      <c r="O281" s="140"/>
      <c r="P281" s="101">
        <v>7</v>
      </c>
      <c r="Q281" s="104"/>
      <c r="R281" s="103"/>
      <c r="AL281" s="3"/>
      <c r="AM281" s="3"/>
    </row>
    <row r="282" spans="1:39" ht="15.75" customHeight="1">
      <c r="A282" s="82">
        <v>1901</v>
      </c>
      <c r="B282" s="83"/>
      <c r="C282" s="83"/>
      <c r="D282" s="83"/>
      <c r="E282" s="83"/>
      <c r="F282" s="83"/>
      <c r="G282" s="83"/>
      <c r="H282" s="83"/>
      <c r="I282" s="83"/>
      <c r="J282" s="83">
        <v>4</v>
      </c>
      <c r="K282" s="84">
        <v>2</v>
      </c>
      <c r="L282" s="91"/>
      <c r="M282" s="92"/>
      <c r="N282" s="99"/>
      <c r="O282" s="103"/>
      <c r="P282" s="101">
        <v>4</v>
      </c>
      <c r="Q282" s="104"/>
      <c r="R282" s="103"/>
      <c r="AL282" s="3"/>
      <c r="AM282" s="3"/>
    </row>
    <row r="283" spans="1:39" ht="15.75" customHeight="1">
      <c r="A283" s="82">
        <v>1902</v>
      </c>
      <c r="B283" s="83"/>
      <c r="C283" s="83"/>
      <c r="D283" s="83"/>
      <c r="E283" s="83"/>
      <c r="F283" s="83"/>
      <c r="G283" s="83"/>
      <c r="H283" s="83"/>
      <c r="I283" s="83"/>
      <c r="J283" s="83">
        <v>2</v>
      </c>
      <c r="K283" s="84">
        <v>2</v>
      </c>
      <c r="L283" s="91"/>
      <c r="M283" s="92"/>
      <c r="N283" s="99"/>
      <c r="O283" s="103"/>
      <c r="P283" s="101">
        <v>2</v>
      </c>
      <c r="Q283" s="104"/>
      <c r="R283" s="103"/>
      <c r="AL283" s="3"/>
      <c r="AM283" s="3"/>
    </row>
    <row r="284" spans="1:39" ht="15.75" customHeight="1">
      <c r="A284" s="82">
        <v>2001</v>
      </c>
      <c r="B284" s="83"/>
      <c r="C284" s="83"/>
      <c r="D284" s="83"/>
      <c r="E284" s="83"/>
      <c r="F284" s="83"/>
      <c r="G284" s="83"/>
      <c r="H284" s="83"/>
      <c r="I284" s="83"/>
      <c r="J284" s="83"/>
      <c r="K284" s="84"/>
      <c r="L284" s="91"/>
      <c r="M284" s="92"/>
      <c r="N284" s="99"/>
      <c r="O284" s="5"/>
      <c r="P284" s="26"/>
      <c r="Q284" s="25"/>
      <c r="R284" s="140"/>
      <c r="AL284" s="3"/>
      <c r="AM284" s="3"/>
    </row>
    <row r="285" spans="1:39" ht="15.75" customHeight="1">
      <c r="A285" s="82">
        <v>2002</v>
      </c>
      <c r="B285" s="83"/>
      <c r="C285" s="83"/>
      <c r="D285" s="83"/>
      <c r="E285" s="83"/>
      <c r="F285" s="83"/>
      <c r="G285" s="83"/>
      <c r="H285" s="83"/>
      <c r="I285" s="83"/>
      <c r="J285" s="83"/>
      <c r="K285" s="84"/>
      <c r="L285" s="91"/>
      <c r="M285" s="92"/>
      <c r="N285" s="99"/>
      <c r="O285" s="108" t="s">
        <v>80</v>
      </c>
      <c r="P285" s="109">
        <v>12</v>
      </c>
      <c r="Q285" s="110">
        <f>K288</f>
        <v>13</v>
      </c>
      <c r="R285" s="111" t="s">
        <v>10</v>
      </c>
      <c r="AL285" s="3"/>
      <c r="AM285" s="3"/>
    </row>
    <row r="286" spans="1:39" ht="15.75" customHeight="1">
      <c r="A286" s="82">
        <v>2101</v>
      </c>
      <c r="B286" s="83"/>
      <c r="C286" s="83"/>
      <c r="D286" s="83"/>
      <c r="E286" s="83"/>
      <c r="F286" s="83"/>
      <c r="G286" s="83"/>
      <c r="H286" s="83"/>
      <c r="I286" s="83"/>
      <c r="J286" s="83"/>
      <c r="K286" s="84"/>
      <c r="L286" s="91"/>
      <c r="M286" s="92"/>
      <c r="N286" s="99"/>
      <c r="O286" s="112" t="s">
        <v>81</v>
      </c>
      <c r="P286" s="113">
        <f>IF(P285/B271=0,"",P285/B271)</f>
        <v>0.41379310344827586</v>
      </c>
      <c r="Q286" s="114">
        <f>IF(P285/Q285=0,"",P285/Q285)</f>
        <v>0.92307692307692313</v>
      </c>
      <c r="R286" s="115" t="s">
        <v>82</v>
      </c>
      <c r="AL286" s="3"/>
      <c r="AM286" s="3"/>
    </row>
    <row r="287" spans="1:39" ht="15.75" customHeight="1">
      <c r="A287" s="82">
        <v>2102</v>
      </c>
      <c r="B287" s="83"/>
      <c r="C287" s="83"/>
      <c r="D287" s="83"/>
      <c r="E287" s="83"/>
      <c r="F287" s="83"/>
      <c r="G287" s="83"/>
      <c r="H287" s="83"/>
      <c r="I287" s="83"/>
      <c r="J287" s="83"/>
      <c r="K287" s="84"/>
      <c r="L287" s="116"/>
      <c r="M287" s="117"/>
      <c r="N287" s="118"/>
      <c r="O287" s="119"/>
      <c r="P287" s="120"/>
      <c r="Q287" s="120"/>
      <c r="R287" s="121"/>
      <c r="AL287" s="3"/>
      <c r="AM287" s="3"/>
    </row>
    <row r="288" spans="1:39" ht="18" customHeight="1">
      <c r="A288" s="34"/>
      <c r="B288" s="26"/>
      <c r="C288" s="231" t="s">
        <v>108</v>
      </c>
      <c r="D288" s="232"/>
      <c r="E288" s="232"/>
      <c r="F288" s="232"/>
      <c r="G288" s="232"/>
      <c r="H288" s="232"/>
      <c r="I288" s="232"/>
      <c r="J288" s="233"/>
      <c r="K288" s="122">
        <f>SUM(K275:K284)</f>
        <v>13</v>
      </c>
      <c r="L288" s="123">
        <f>IF(K279=0,"",K279/B271)</f>
        <v>0.17241379310344829</v>
      </c>
      <c r="M288" s="123">
        <f>IF(K288=0,"",K288/B271)</f>
        <v>0.44827586206896552</v>
      </c>
      <c r="N288" s="123">
        <f>IF(K280=0,"",M288-L288)</f>
        <v>0.27586206896551724</v>
      </c>
      <c r="O288" s="5"/>
      <c r="P288" s="26"/>
      <c r="Q288" s="25"/>
      <c r="R288" s="5"/>
      <c r="AL288" s="3"/>
      <c r="AM288" s="3"/>
    </row>
    <row r="289" spans="1:39" ht="12.75" customHeight="1">
      <c r="L289" s="5"/>
      <c r="M289" s="5"/>
      <c r="O289" s="5"/>
      <c r="P289" s="6"/>
      <c r="Q289" s="6"/>
      <c r="R289" s="5"/>
      <c r="AL289" s="3"/>
      <c r="AM289" s="3"/>
    </row>
    <row r="290" spans="1:39" ht="12.75" customHeight="1">
      <c r="L290" s="5"/>
      <c r="M290" s="5"/>
      <c r="O290" s="5"/>
      <c r="P290" s="6"/>
      <c r="Q290" s="6"/>
      <c r="R290" s="5"/>
      <c r="AL290" s="3"/>
      <c r="AM290" s="3"/>
    </row>
    <row r="291" spans="1:39" ht="26.25" customHeight="1">
      <c r="A291" s="250" t="s">
        <v>96</v>
      </c>
      <c r="B291" s="242"/>
      <c r="C291" s="242"/>
      <c r="D291" s="242"/>
      <c r="E291" s="242"/>
      <c r="F291" s="242"/>
      <c r="G291" s="242"/>
      <c r="H291" s="242"/>
      <c r="I291" s="242"/>
      <c r="J291" s="242"/>
      <c r="K291" s="79" t="s">
        <v>89</v>
      </c>
      <c r="L291" s="5"/>
      <c r="M291" s="5"/>
      <c r="N291" s="26"/>
      <c r="O291" s="5"/>
      <c r="P291" s="26"/>
      <c r="Q291" s="26"/>
      <c r="R291" s="26"/>
      <c r="AL291" s="3"/>
      <c r="AM291" s="3"/>
    </row>
    <row r="292" spans="1:39" ht="20.25" customHeight="1">
      <c r="A292" s="234" t="s">
        <v>9</v>
      </c>
      <c r="B292" s="235" t="s">
        <v>97</v>
      </c>
      <c r="C292" s="232"/>
      <c r="D292" s="232"/>
      <c r="E292" s="232"/>
      <c r="F292" s="232"/>
      <c r="G292" s="232"/>
      <c r="H292" s="232"/>
      <c r="I292" s="232"/>
      <c r="J292" s="233"/>
      <c r="K292" s="236" t="s">
        <v>10</v>
      </c>
      <c r="L292" s="229" t="s">
        <v>2</v>
      </c>
      <c r="M292" s="229" t="s">
        <v>3</v>
      </c>
      <c r="N292" s="229" t="s">
        <v>4</v>
      </c>
      <c r="O292" s="229" t="s">
        <v>5</v>
      </c>
      <c r="P292" s="229" t="s">
        <v>6</v>
      </c>
      <c r="Q292" s="229" t="s">
        <v>7</v>
      </c>
      <c r="R292" s="229" t="s">
        <v>8</v>
      </c>
      <c r="AL292" s="3"/>
      <c r="AM292" s="3"/>
    </row>
    <row r="293" spans="1:39" ht="15.75" customHeight="1">
      <c r="A293" s="230"/>
      <c r="B293" s="82" t="s">
        <v>98</v>
      </c>
      <c r="C293" s="82" t="s">
        <v>99</v>
      </c>
      <c r="D293" s="82" t="s">
        <v>100</v>
      </c>
      <c r="E293" s="82" t="s">
        <v>101</v>
      </c>
      <c r="F293" s="82" t="s">
        <v>102</v>
      </c>
      <c r="G293" s="82" t="s">
        <v>103</v>
      </c>
      <c r="H293" s="82" t="s">
        <v>104</v>
      </c>
      <c r="I293" s="82" t="s">
        <v>105</v>
      </c>
      <c r="J293" s="82" t="s">
        <v>106</v>
      </c>
      <c r="K293" s="230"/>
      <c r="L293" s="230"/>
      <c r="M293" s="230"/>
      <c r="N293" s="230"/>
      <c r="O293" s="230"/>
      <c r="P293" s="230"/>
      <c r="Q293" s="230"/>
      <c r="R293" s="230"/>
      <c r="AL293" s="3"/>
      <c r="AM293" s="3"/>
    </row>
    <row r="294" spans="1:39" ht="15.75" customHeight="1">
      <c r="A294" s="82">
        <v>1402</v>
      </c>
      <c r="B294" s="83">
        <v>24</v>
      </c>
      <c r="C294" s="83"/>
      <c r="D294" s="83"/>
      <c r="E294" s="83"/>
      <c r="F294" s="83"/>
      <c r="G294" s="83"/>
      <c r="H294" s="83"/>
      <c r="I294" s="83"/>
      <c r="J294" s="83"/>
      <c r="K294" s="84"/>
      <c r="L294" s="85"/>
      <c r="M294" s="86"/>
      <c r="N294" s="87"/>
      <c r="O294" s="88"/>
      <c r="P294" s="89">
        <f>B294</f>
        <v>24</v>
      </c>
      <c r="Q294" s="90"/>
      <c r="R294" s="88"/>
      <c r="AL294" s="3"/>
      <c r="AM294" s="3"/>
    </row>
    <row r="295" spans="1:39" ht="15.75" customHeight="1">
      <c r="A295" s="82">
        <v>1501</v>
      </c>
      <c r="B295" s="83"/>
      <c r="C295" s="83">
        <v>19</v>
      </c>
      <c r="D295" s="83"/>
      <c r="E295" s="83"/>
      <c r="F295" s="83"/>
      <c r="G295" s="83"/>
      <c r="H295" s="83"/>
      <c r="I295" s="83"/>
      <c r="J295" s="83"/>
      <c r="K295" s="84"/>
      <c r="L295" s="91"/>
      <c r="M295" s="92"/>
      <c r="N295" s="93"/>
      <c r="O295" s="94">
        <f>IF(C295=0,"",C295/B294)</f>
        <v>0.79166666666666663</v>
      </c>
      <c r="P295" s="95">
        <v>19</v>
      </c>
      <c r="Q295" s="96">
        <f t="shared" ref="Q295:Q302" si="36">IF(P295=0,"",P295/P294)</f>
        <v>0.79166666666666663</v>
      </c>
      <c r="R295" s="96">
        <f t="shared" ref="R295:R302" si="37">IF(P295=0,"",100%-Q295)</f>
        <v>0.20833333333333337</v>
      </c>
      <c r="AL295" s="3"/>
      <c r="AM295" s="3"/>
    </row>
    <row r="296" spans="1:39" ht="15.75" customHeight="1">
      <c r="A296" s="82">
        <v>1502</v>
      </c>
      <c r="B296" s="83"/>
      <c r="C296" s="83"/>
      <c r="D296" s="83">
        <v>15</v>
      </c>
      <c r="E296" s="83"/>
      <c r="F296" s="83"/>
      <c r="G296" s="83"/>
      <c r="H296" s="83"/>
      <c r="I296" s="83"/>
      <c r="J296" s="83"/>
      <c r="K296" s="84"/>
      <c r="L296" s="91"/>
      <c r="M296" s="92"/>
      <c r="N296" s="93"/>
      <c r="O296" s="94">
        <f>IF(D296=0,"",D296/C295)</f>
        <v>0.78947368421052633</v>
      </c>
      <c r="P296" s="95">
        <v>15</v>
      </c>
      <c r="Q296" s="96">
        <f t="shared" si="36"/>
        <v>0.78947368421052633</v>
      </c>
      <c r="R296" s="96">
        <f t="shared" si="37"/>
        <v>0.21052631578947367</v>
      </c>
      <c r="S296" s="97">
        <f>P296/P294</f>
        <v>0.625</v>
      </c>
      <c r="AL296" s="3"/>
      <c r="AM296" s="3"/>
    </row>
    <row r="297" spans="1:39" ht="15.75" customHeight="1">
      <c r="A297" s="82">
        <v>1601</v>
      </c>
      <c r="B297" s="83"/>
      <c r="C297" s="83"/>
      <c r="D297" s="83"/>
      <c r="E297" s="83">
        <v>14</v>
      </c>
      <c r="F297" s="83"/>
      <c r="G297" s="83"/>
      <c r="H297" s="83"/>
      <c r="I297" s="83"/>
      <c r="J297" s="83"/>
      <c r="K297" s="84"/>
      <c r="L297" s="91"/>
      <c r="M297" s="92"/>
      <c r="N297" s="93"/>
      <c r="O297" s="94">
        <f>IF(E297=0,"",E297/D296)</f>
        <v>0.93333333333333335</v>
      </c>
      <c r="P297" s="95">
        <v>14</v>
      </c>
      <c r="Q297" s="96">
        <f t="shared" si="36"/>
        <v>0.93333333333333335</v>
      </c>
      <c r="R297" s="96">
        <f t="shared" si="37"/>
        <v>6.6666666666666652E-2</v>
      </c>
      <c r="AL297" s="3"/>
      <c r="AM297" s="3"/>
    </row>
    <row r="298" spans="1:39" ht="15.75" customHeight="1">
      <c r="A298" s="82">
        <v>1602</v>
      </c>
      <c r="B298" s="83"/>
      <c r="C298" s="83"/>
      <c r="D298" s="83"/>
      <c r="E298" s="83"/>
      <c r="F298" s="83">
        <v>14</v>
      </c>
      <c r="G298" s="83"/>
      <c r="H298" s="83"/>
      <c r="I298" s="83"/>
      <c r="J298" s="83"/>
      <c r="K298" s="84"/>
      <c r="L298" s="91"/>
      <c r="M298" s="92"/>
      <c r="N298" s="93"/>
      <c r="O298" s="94">
        <f>IF(F298=0,"",F298/E297)</f>
        <v>1</v>
      </c>
      <c r="P298" s="95">
        <v>14</v>
      </c>
      <c r="Q298" s="96">
        <f t="shared" si="36"/>
        <v>1</v>
      </c>
      <c r="R298" s="96">
        <f t="shared" si="37"/>
        <v>0</v>
      </c>
      <c r="AL298" s="3"/>
      <c r="AM298" s="3"/>
    </row>
    <row r="299" spans="1:39" ht="15.75" customHeight="1">
      <c r="A299" s="82">
        <v>1701</v>
      </c>
      <c r="B299" s="83"/>
      <c r="C299" s="83"/>
      <c r="D299" s="83"/>
      <c r="E299" s="83"/>
      <c r="F299" s="83"/>
      <c r="G299" s="83">
        <v>13</v>
      </c>
      <c r="H299" s="83"/>
      <c r="I299" s="83"/>
      <c r="J299" s="83"/>
      <c r="K299" s="84"/>
      <c r="L299" s="91"/>
      <c r="M299" s="92"/>
      <c r="N299" s="93"/>
      <c r="O299" s="94">
        <f>IF(G299=0,"",G299/F298)</f>
        <v>0.9285714285714286</v>
      </c>
      <c r="P299" s="95">
        <v>14</v>
      </c>
      <c r="Q299" s="96">
        <f t="shared" si="36"/>
        <v>1</v>
      </c>
      <c r="R299" s="96">
        <f t="shared" si="37"/>
        <v>0</v>
      </c>
      <c r="AL299" s="3"/>
      <c r="AM299" s="3"/>
    </row>
    <row r="300" spans="1:39" ht="15.75" customHeight="1">
      <c r="A300" s="82">
        <v>1702</v>
      </c>
      <c r="B300" s="83"/>
      <c r="C300" s="83"/>
      <c r="D300" s="83"/>
      <c r="E300" s="83"/>
      <c r="F300" s="83"/>
      <c r="G300" s="83"/>
      <c r="H300" s="83">
        <v>10</v>
      </c>
      <c r="I300" s="83"/>
      <c r="J300" s="83"/>
      <c r="K300" s="84"/>
      <c r="L300" s="91"/>
      <c r="M300" s="92"/>
      <c r="N300" s="93"/>
      <c r="O300" s="94">
        <f>IF(H300=0,"",H300/G299)</f>
        <v>0.76923076923076927</v>
      </c>
      <c r="P300" s="95">
        <v>12</v>
      </c>
      <c r="Q300" s="96">
        <f t="shared" si="36"/>
        <v>0.8571428571428571</v>
      </c>
      <c r="R300" s="96">
        <f t="shared" si="37"/>
        <v>0.1428571428571429</v>
      </c>
      <c r="AL300" s="3"/>
      <c r="AM300" s="3"/>
    </row>
    <row r="301" spans="1:39" ht="15.75" customHeight="1">
      <c r="A301" s="82">
        <v>1801</v>
      </c>
      <c r="B301" s="83"/>
      <c r="C301" s="83"/>
      <c r="D301" s="83"/>
      <c r="E301" s="83"/>
      <c r="F301" s="83"/>
      <c r="G301" s="83"/>
      <c r="H301" s="83"/>
      <c r="I301" s="83">
        <v>10</v>
      </c>
      <c r="J301" s="83"/>
      <c r="K301" s="84"/>
      <c r="L301" s="91"/>
      <c r="M301" s="92"/>
      <c r="N301" s="93"/>
      <c r="O301" s="94">
        <f>IF(I301=0,"",I301/H300)</f>
        <v>1</v>
      </c>
      <c r="P301" s="95">
        <v>12</v>
      </c>
      <c r="Q301" s="96">
        <f t="shared" si="36"/>
        <v>1</v>
      </c>
      <c r="R301" s="96">
        <f t="shared" si="37"/>
        <v>0</v>
      </c>
      <c r="AL301" s="3"/>
      <c r="AM301" s="3"/>
    </row>
    <row r="302" spans="1:39" ht="15.75" customHeight="1">
      <c r="A302" s="82">
        <v>1802</v>
      </c>
      <c r="B302" s="83"/>
      <c r="C302" s="83"/>
      <c r="D302" s="83"/>
      <c r="E302" s="83"/>
      <c r="F302" s="83"/>
      <c r="G302" s="83"/>
      <c r="H302" s="83"/>
      <c r="I302" s="83"/>
      <c r="J302" s="83">
        <v>6</v>
      </c>
      <c r="K302" s="84">
        <v>4</v>
      </c>
      <c r="L302" s="91"/>
      <c r="M302" s="92"/>
      <c r="N302" s="93"/>
      <c r="O302" s="94">
        <f>IF(J302=0,"",J302/I301)</f>
        <v>0.6</v>
      </c>
      <c r="P302" s="95">
        <v>12</v>
      </c>
      <c r="Q302" s="96">
        <f t="shared" si="36"/>
        <v>1</v>
      </c>
      <c r="R302" s="96">
        <f t="shared" si="37"/>
        <v>0</v>
      </c>
      <c r="AL302" s="3"/>
      <c r="AM302" s="3"/>
    </row>
    <row r="303" spans="1:39" ht="15.75" customHeight="1">
      <c r="A303" s="82">
        <v>1901</v>
      </c>
      <c r="B303" s="83"/>
      <c r="C303" s="83"/>
      <c r="D303" s="83"/>
      <c r="E303" s="83"/>
      <c r="F303" s="83"/>
      <c r="G303" s="83"/>
      <c r="H303" s="83"/>
      <c r="I303" s="83"/>
      <c r="J303" s="83">
        <v>3</v>
      </c>
      <c r="K303" s="84">
        <v>3</v>
      </c>
      <c r="L303" s="91"/>
      <c r="M303" s="92"/>
      <c r="N303" s="92"/>
      <c r="O303" s="100"/>
      <c r="P303" s="95">
        <v>10</v>
      </c>
      <c r="Q303" s="92"/>
      <c r="R303" s="152"/>
      <c r="AL303" s="3"/>
      <c r="AM303" s="3"/>
    </row>
    <row r="304" spans="1:39" ht="15.75" customHeight="1">
      <c r="A304" s="82">
        <v>1902</v>
      </c>
      <c r="B304" s="83"/>
      <c r="C304" s="83"/>
      <c r="D304" s="83"/>
      <c r="E304" s="83"/>
      <c r="F304" s="83"/>
      <c r="G304" s="83"/>
      <c r="H304" s="83"/>
      <c r="I304" s="83"/>
      <c r="J304" s="83">
        <v>3</v>
      </c>
      <c r="K304" s="84"/>
      <c r="L304" s="91"/>
      <c r="M304" s="92"/>
      <c r="N304" s="99"/>
      <c r="O304" s="140"/>
      <c r="P304" s="101">
        <v>3</v>
      </c>
      <c r="Q304" s="104"/>
      <c r="R304" s="103"/>
      <c r="AL304" s="3"/>
      <c r="AM304" s="3"/>
    </row>
    <row r="305" spans="1:39" ht="15.75" customHeight="1">
      <c r="A305" s="82">
        <v>2001</v>
      </c>
      <c r="B305" s="83"/>
      <c r="C305" s="83"/>
      <c r="D305" s="83"/>
      <c r="E305" s="83"/>
      <c r="F305" s="83"/>
      <c r="G305" s="83"/>
      <c r="H305" s="83"/>
      <c r="I305" s="83"/>
      <c r="J305" s="83">
        <v>3</v>
      </c>
      <c r="K305" s="84">
        <v>1</v>
      </c>
      <c r="L305" s="91"/>
      <c r="M305" s="92"/>
      <c r="N305" s="99"/>
      <c r="O305" s="103"/>
      <c r="P305" s="101">
        <v>3</v>
      </c>
      <c r="Q305" s="104"/>
      <c r="R305" s="103"/>
      <c r="AL305" s="3"/>
      <c r="AM305" s="3"/>
    </row>
    <row r="306" spans="1:39" ht="15.75" customHeight="1">
      <c r="A306" s="82">
        <v>2002</v>
      </c>
      <c r="B306" s="83"/>
      <c r="C306" s="83"/>
      <c r="D306" s="83"/>
      <c r="E306" s="83"/>
      <c r="F306" s="83"/>
      <c r="G306" s="83"/>
      <c r="H306" s="83"/>
      <c r="I306" s="83"/>
      <c r="J306" s="83"/>
      <c r="K306" s="84"/>
      <c r="L306" s="91"/>
      <c r="M306" s="92"/>
      <c r="N306" s="99"/>
      <c r="O306" s="103"/>
      <c r="P306" s="101"/>
      <c r="Q306" s="104"/>
      <c r="R306" s="103"/>
      <c r="AL306" s="3"/>
      <c r="AM306" s="3"/>
    </row>
    <row r="307" spans="1:39" ht="15.75" customHeight="1">
      <c r="A307" s="82">
        <v>2101</v>
      </c>
      <c r="B307" s="83"/>
      <c r="C307" s="83"/>
      <c r="D307" s="83"/>
      <c r="E307" s="83"/>
      <c r="F307" s="83"/>
      <c r="G307" s="83"/>
      <c r="H307" s="83"/>
      <c r="I307" s="83"/>
      <c r="J307" s="83"/>
      <c r="K307" s="84"/>
      <c r="L307" s="91"/>
      <c r="M307" s="92"/>
      <c r="N307" s="99"/>
      <c r="O307" s="5"/>
      <c r="P307" s="26"/>
      <c r="Q307" s="25"/>
      <c r="R307" s="140"/>
      <c r="AL307" s="3"/>
      <c r="AM307" s="3"/>
    </row>
    <row r="308" spans="1:39" ht="15.75" customHeight="1">
      <c r="A308" s="82">
        <v>2102</v>
      </c>
      <c r="B308" s="83"/>
      <c r="C308" s="83"/>
      <c r="D308" s="83"/>
      <c r="E308" s="83"/>
      <c r="F308" s="83"/>
      <c r="G308" s="83"/>
      <c r="H308" s="83"/>
      <c r="I308" s="83"/>
      <c r="J308" s="83"/>
      <c r="K308" s="84"/>
      <c r="L308" s="91"/>
      <c r="M308" s="92"/>
      <c r="N308" s="99"/>
      <c r="O308" s="108" t="s">
        <v>80</v>
      </c>
      <c r="P308" s="109">
        <v>9</v>
      </c>
      <c r="Q308" s="215">
        <f>K311</f>
        <v>8</v>
      </c>
      <c r="R308" s="111" t="s">
        <v>10</v>
      </c>
      <c r="AL308" s="3"/>
      <c r="AM308" s="3"/>
    </row>
    <row r="309" spans="1:39" ht="15.75" customHeight="1">
      <c r="A309" s="82">
        <v>2201</v>
      </c>
      <c r="B309" s="83"/>
      <c r="C309" s="83"/>
      <c r="D309" s="83"/>
      <c r="E309" s="83"/>
      <c r="F309" s="83"/>
      <c r="G309" s="83"/>
      <c r="H309" s="83"/>
      <c r="I309" s="83"/>
      <c r="J309" s="83"/>
      <c r="K309" s="84"/>
      <c r="L309" s="91"/>
      <c r="M309" s="92"/>
      <c r="N309" s="99"/>
      <c r="O309" s="112" t="s">
        <v>81</v>
      </c>
      <c r="P309" s="113">
        <f>P308/B294</f>
        <v>0.375</v>
      </c>
      <c r="Q309" s="220">
        <f>P308/Q308</f>
        <v>1.125</v>
      </c>
      <c r="R309" s="115" t="s">
        <v>82</v>
      </c>
      <c r="AL309" s="3"/>
      <c r="AM309" s="3"/>
    </row>
    <row r="310" spans="1:39" ht="15.75" customHeight="1">
      <c r="A310" s="82">
        <v>2202</v>
      </c>
      <c r="B310" s="83"/>
      <c r="C310" s="83"/>
      <c r="D310" s="83"/>
      <c r="E310" s="83"/>
      <c r="F310" s="83"/>
      <c r="G310" s="83"/>
      <c r="H310" s="83"/>
      <c r="I310" s="83"/>
      <c r="J310" s="83"/>
      <c r="K310" s="84"/>
      <c r="L310" s="116"/>
      <c r="M310" s="117"/>
      <c r="N310" s="118"/>
      <c r="O310" s="119"/>
      <c r="P310" s="120"/>
      <c r="Q310" s="120"/>
      <c r="R310" s="121"/>
      <c r="AL310" s="3"/>
      <c r="AM310" s="3"/>
    </row>
    <row r="311" spans="1:39" ht="18" customHeight="1">
      <c r="A311" s="34"/>
      <c r="B311" s="26"/>
      <c r="C311" s="231" t="s">
        <v>108</v>
      </c>
      <c r="D311" s="232"/>
      <c r="E311" s="232"/>
      <c r="F311" s="232"/>
      <c r="G311" s="232"/>
      <c r="H311" s="232"/>
      <c r="I311" s="232"/>
      <c r="J311" s="233"/>
      <c r="K311" s="122">
        <f>SUM(K302:K307)</f>
        <v>8</v>
      </c>
      <c r="L311" s="123">
        <f>IF(K302=0,"",K302/B294)</f>
        <v>0.16666666666666666</v>
      </c>
      <c r="M311" s="123">
        <f>IF(K311=0,"",K311/B294)</f>
        <v>0.33333333333333331</v>
      </c>
      <c r="N311" s="123">
        <f>IF(K303=0,"",M311-L311)</f>
        <v>0.16666666666666666</v>
      </c>
      <c r="O311" s="5"/>
      <c r="P311" s="26"/>
      <c r="Q311" s="25"/>
      <c r="R311" s="5"/>
      <c r="AL311" s="3"/>
      <c r="AM311" s="3"/>
    </row>
    <row r="312" spans="1:39" ht="12.75" customHeight="1">
      <c r="L312" s="5"/>
      <c r="M312" s="5"/>
      <c r="O312" s="5"/>
      <c r="P312" s="6"/>
      <c r="Q312" s="6"/>
      <c r="R312" s="5"/>
      <c r="AL312" s="3"/>
      <c r="AM312" s="3"/>
    </row>
    <row r="313" spans="1:39" ht="12.75" customHeight="1">
      <c r="L313" s="5"/>
      <c r="M313" s="5"/>
      <c r="O313" s="5"/>
      <c r="P313" s="6"/>
      <c r="Q313" s="6"/>
      <c r="R313" s="5"/>
      <c r="AL313" s="3"/>
      <c r="AM313" s="3"/>
    </row>
    <row r="314" spans="1:39" ht="26.25" customHeight="1">
      <c r="A314" s="250" t="s">
        <v>96</v>
      </c>
      <c r="B314" s="242"/>
      <c r="C314" s="242"/>
      <c r="D314" s="242"/>
      <c r="E314" s="242"/>
      <c r="F314" s="242"/>
      <c r="G314" s="242"/>
      <c r="H314" s="242"/>
      <c r="I314" s="242"/>
      <c r="J314" s="242"/>
      <c r="K314" s="79" t="s">
        <v>91</v>
      </c>
      <c r="L314" s="5"/>
      <c r="M314" s="5"/>
      <c r="N314" s="26"/>
      <c r="O314" s="5"/>
      <c r="P314" s="26"/>
      <c r="Q314" s="26"/>
      <c r="R314" s="26"/>
    </row>
    <row r="315" spans="1:39" ht="20.25" customHeight="1">
      <c r="A315" s="234" t="s">
        <v>9</v>
      </c>
      <c r="B315" s="235" t="s">
        <v>97</v>
      </c>
      <c r="C315" s="232"/>
      <c r="D315" s="232"/>
      <c r="E315" s="232"/>
      <c r="F315" s="232"/>
      <c r="G315" s="232"/>
      <c r="H315" s="232"/>
      <c r="I315" s="232"/>
      <c r="J315" s="233"/>
      <c r="K315" s="236" t="s">
        <v>10</v>
      </c>
      <c r="L315" s="229" t="s">
        <v>2</v>
      </c>
      <c r="M315" s="229" t="s">
        <v>3</v>
      </c>
      <c r="N315" s="229" t="s">
        <v>4</v>
      </c>
      <c r="O315" s="229" t="s">
        <v>5</v>
      </c>
      <c r="P315" s="229" t="s">
        <v>6</v>
      </c>
      <c r="Q315" s="229" t="s">
        <v>7</v>
      </c>
      <c r="R315" s="229" t="s">
        <v>8</v>
      </c>
    </row>
    <row r="316" spans="1:39" ht="15.75" customHeight="1">
      <c r="A316" s="230"/>
      <c r="B316" s="82" t="s">
        <v>98</v>
      </c>
      <c r="C316" s="82" t="s">
        <v>99</v>
      </c>
      <c r="D316" s="82" t="s">
        <v>100</v>
      </c>
      <c r="E316" s="82" t="s">
        <v>101</v>
      </c>
      <c r="F316" s="82" t="s">
        <v>102</v>
      </c>
      <c r="G316" s="82" t="s">
        <v>103</v>
      </c>
      <c r="H316" s="82" t="s">
        <v>104</v>
      </c>
      <c r="I316" s="82" t="s">
        <v>105</v>
      </c>
      <c r="J316" s="126" t="s">
        <v>106</v>
      </c>
      <c r="K316" s="230"/>
      <c r="L316" s="230"/>
      <c r="M316" s="230"/>
      <c r="N316" s="230"/>
      <c r="O316" s="230"/>
      <c r="P316" s="230"/>
      <c r="Q316" s="230"/>
      <c r="R316" s="230"/>
    </row>
    <row r="317" spans="1:39" ht="15.75" customHeight="1">
      <c r="A317" s="82">
        <v>1502</v>
      </c>
      <c r="B317" s="83">
        <v>23</v>
      </c>
      <c r="C317" s="83"/>
      <c r="D317" s="83"/>
      <c r="E317" s="83"/>
      <c r="F317" s="83"/>
      <c r="G317" s="83"/>
      <c r="H317" s="83"/>
      <c r="I317" s="83"/>
      <c r="J317" s="127"/>
      <c r="K317" s="84"/>
      <c r="L317" s="85"/>
      <c r="M317" s="86"/>
      <c r="N317" s="87"/>
      <c r="O317" s="88"/>
      <c r="P317" s="89">
        <f>B317</f>
        <v>23</v>
      </c>
      <c r="Q317" s="90"/>
      <c r="R317" s="88"/>
    </row>
    <row r="318" spans="1:39" ht="15.75" customHeight="1">
      <c r="A318" s="82">
        <v>1601</v>
      </c>
      <c r="B318" s="83"/>
      <c r="C318" s="83">
        <v>17</v>
      </c>
      <c r="D318" s="83"/>
      <c r="E318" s="83"/>
      <c r="F318" s="83"/>
      <c r="G318" s="83"/>
      <c r="H318" s="83"/>
      <c r="I318" s="83"/>
      <c r="J318" s="127"/>
      <c r="K318" s="84"/>
      <c r="L318" s="91"/>
      <c r="M318" s="92"/>
      <c r="N318" s="93"/>
      <c r="O318" s="94">
        <f>IF(C318=0,"",C318/B317)</f>
        <v>0.73913043478260865</v>
      </c>
      <c r="P318" s="95">
        <v>17</v>
      </c>
      <c r="Q318" s="96">
        <f t="shared" ref="Q318:Q324" si="38">IF(P318=0,"",P318/P317)</f>
        <v>0.73913043478260865</v>
      </c>
      <c r="R318" s="96">
        <f t="shared" ref="R318:R324" si="39">IF(P318=0,"",100%-Q318)</f>
        <v>0.26086956521739135</v>
      </c>
    </row>
    <row r="319" spans="1:39" ht="15.75" customHeight="1">
      <c r="A319" s="82">
        <v>1602</v>
      </c>
      <c r="B319" s="83"/>
      <c r="C319" s="83"/>
      <c r="D319" s="83">
        <v>14</v>
      </c>
      <c r="E319" s="83"/>
      <c r="F319" s="83"/>
      <c r="G319" s="83"/>
      <c r="H319" s="83"/>
      <c r="I319" s="83"/>
      <c r="J319" s="127"/>
      <c r="K319" s="84"/>
      <c r="L319" s="91"/>
      <c r="M319" s="92"/>
      <c r="N319" s="93"/>
      <c r="O319" s="94">
        <f>IF(D319=0,"",D319/C318)</f>
        <v>0.82352941176470584</v>
      </c>
      <c r="P319" s="95">
        <v>14</v>
      </c>
      <c r="Q319" s="96">
        <f t="shared" si="38"/>
        <v>0.82352941176470584</v>
      </c>
      <c r="R319" s="96">
        <f t="shared" si="39"/>
        <v>0.17647058823529416</v>
      </c>
      <c r="S319" s="97">
        <f>P319/P317</f>
        <v>0.60869565217391308</v>
      </c>
    </row>
    <row r="320" spans="1:39" ht="15.75" customHeight="1">
      <c r="A320" s="82">
        <v>1701</v>
      </c>
      <c r="B320" s="83"/>
      <c r="C320" s="83"/>
      <c r="D320" s="83"/>
      <c r="E320" s="83">
        <v>11</v>
      </c>
      <c r="F320" s="83"/>
      <c r="G320" s="83"/>
      <c r="H320" s="83"/>
      <c r="I320" s="83"/>
      <c r="J320" s="127"/>
      <c r="K320" s="84"/>
      <c r="L320" s="91"/>
      <c r="M320" s="92"/>
      <c r="N320" s="93"/>
      <c r="O320" s="94">
        <f>IF(E320=0,"",E320/D319)</f>
        <v>0.7857142857142857</v>
      </c>
      <c r="P320" s="95">
        <v>12</v>
      </c>
      <c r="Q320" s="96">
        <f t="shared" si="38"/>
        <v>0.8571428571428571</v>
      </c>
      <c r="R320" s="96">
        <f t="shared" si="39"/>
        <v>0.1428571428571429</v>
      </c>
    </row>
    <row r="321" spans="1:39" ht="15.75" customHeight="1">
      <c r="A321" s="82">
        <v>1702</v>
      </c>
      <c r="B321" s="83"/>
      <c r="C321" s="83"/>
      <c r="D321" s="83"/>
      <c r="E321" s="83"/>
      <c r="F321" s="83">
        <v>11</v>
      </c>
      <c r="G321" s="83"/>
      <c r="H321" s="83"/>
      <c r="I321" s="83"/>
      <c r="J321" s="127"/>
      <c r="K321" s="84"/>
      <c r="L321" s="91"/>
      <c r="M321" s="92"/>
      <c r="N321" s="93"/>
      <c r="O321" s="94">
        <f>IF(F321=0,"",F321/E320)</f>
        <v>1</v>
      </c>
      <c r="P321" s="95">
        <v>12</v>
      </c>
      <c r="Q321" s="96">
        <f t="shared" si="38"/>
        <v>1</v>
      </c>
      <c r="R321" s="96">
        <f t="shared" si="39"/>
        <v>0</v>
      </c>
    </row>
    <row r="322" spans="1:39" ht="15.75" customHeight="1">
      <c r="A322" s="82">
        <v>1801</v>
      </c>
      <c r="B322" s="83"/>
      <c r="C322" s="83"/>
      <c r="D322" s="83"/>
      <c r="E322" s="83"/>
      <c r="F322" s="83"/>
      <c r="G322" s="83">
        <v>11</v>
      </c>
      <c r="H322" s="83"/>
      <c r="I322" s="83"/>
      <c r="J322" s="127"/>
      <c r="K322" s="84"/>
      <c r="L322" s="91"/>
      <c r="M322" s="92"/>
      <c r="N322" s="93"/>
      <c r="O322" s="94">
        <f>IF(G322=0,"",G322/F321)</f>
        <v>1</v>
      </c>
      <c r="P322" s="95">
        <v>11</v>
      </c>
      <c r="Q322" s="96">
        <f t="shared" si="38"/>
        <v>0.91666666666666663</v>
      </c>
      <c r="R322" s="96">
        <f t="shared" si="39"/>
        <v>8.333333333333337E-2</v>
      </c>
    </row>
    <row r="323" spans="1:39" ht="15.75" customHeight="1">
      <c r="A323" s="82">
        <v>1802</v>
      </c>
      <c r="B323" s="83"/>
      <c r="C323" s="83"/>
      <c r="D323" s="83"/>
      <c r="E323" s="83"/>
      <c r="F323" s="83"/>
      <c r="G323" s="83"/>
      <c r="H323" s="83">
        <v>11</v>
      </c>
      <c r="I323" s="83"/>
      <c r="J323" s="127"/>
      <c r="K323" s="84"/>
      <c r="L323" s="91"/>
      <c r="M323" s="92"/>
      <c r="N323" s="93"/>
      <c r="O323" s="94">
        <f>IF(H323=0,"",H323/G322)</f>
        <v>1</v>
      </c>
      <c r="P323" s="95">
        <v>11</v>
      </c>
      <c r="Q323" s="96">
        <f t="shared" si="38"/>
        <v>1</v>
      </c>
      <c r="R323" s="96">
        <f t="shared" si="39"/>
        <v>0</v>
      </c>
    </row>
    <row r="324" spans="1:39" ht="15.75" customHeight="1">
      <c r="A324" s="82">
        <v>1901</v>
      </c>
      <c r="B324" s="83"/>
      <c r="C324" s="83"/>
      <c r="D324" s="83"/>
      <c r="E324" s="83"/>
      <c r="F324" s="83"/>
      <c r="G324" s="83"/>
      <c r="H324" s="83"/>
      <c r="I324" s="83">
        <v>10</v>
      </c>
      <c r="J324" s="127"/>
      <c r="K324" s="84">
        <v>8</v>
      </c>
      <c r="L324" s="91"/>
      <c r="M324" s="92"/>
      <c r="N324" s="93"/>
      <c r="O324" s="94">
        <f>IF(I324=0,"",I324/H323)</f>
        <v>0.90909090909090906</v>
      </c>
      <c r="P324" s="95">
        <v>11</v>
      </c>
      <c r="Q324" s="96">
        <f t="shared" si="38"/>
        <v>1</v>
      </c>
      <c r="R324" s="96">
        <f t="shared" si="39"/>
        <v>0</v>
      </c>
    </row>
    <row r="325" spans="1:39" ht="15.75" customHeight="1">
      <c r="A325" s="82">
        <v>1902</v>
      </c>
      <c r="B325" s="83"/>
      <c r="C325" s="83"/>
      <c r="D325" s="83"/>
      <c r="E325" s="83"/>
      <c r="F325" s="83"/>
      <c r="G325" s="83"/>
      <c r="H325" s="83"/>
      <c r="I325" s="83">
        <v>2</v>
      </c>
      <c r="J325" s="127"/>
      <c r="K325" s="84">
        <v>2</v>
      </c>
      <c r="L325" s="91"/>
      <c r="M325" s="92"/>
      <c r="N325" s="93"/>
      <c r="O325" s="94" t="str">
        <f>IF(J325=0,"",J325/I324)</f>
        <v/>
      </c>
      <c r="P325" s="95">
        <v>3</v>
      </c>
      <c r="Q325" s="96"/>
      <c r="R325" s="96"/>
    </row>
    <row r="326" spans="1:39" ht="15.75" customHeight="1">
      <c r="A326" s="82">
        <v>2001</v>
      </c>
      <c r="B326" s="83"/>
      <c r="C326" s="83"/>
      <c r="D326" s="83"/>
      <c r="E326" s="83"/>
      <c r="F326" s="83"/>
      <c r="G326" s="83"/>
      <c r="H326" s="83"/>
      <c r="I326" s="83">
        <v>1</v>
      </c>
      <c r="J326" s="127"/>
      <c r="K326" s="84"/>
      <c r="L326" s="91"/>
      <c r="M326" s="92"/>
      <c r="N326" s="92"/>
      <c r="O326" s="100"/>
      <c r="P326" s="95">
        <v>1</v>
      </c>
      <c r="Q326" s="92"/>
      <c r="R326" s="152"/>
    </row>
    <row r="327" spans="1:39" ht="15.75" customHeight="1">
      <c r="A327" s="82">
        <v>2002</v>
      </c>
      <c r="B327" s="83"/>
      <c r="C327" s="83"/>
      <c r="D327" s="83"/>
      <c r="E327" s="83"/>
      <c r="F327" s="83"/>
      <c r="G327" s="83"/>
      <c r="H327" s="83"/>
      <c r="I327" s="83">
        <v>1</v>
      </c>
      <c r="J327" s="127"/>
      <c r="K327" s="84"/>
      <c r="L327" s="91"/>
      <c r="M327" s="92"/>
      <c r="N327" s="99"/>
      <c r="O327" s="140"/>
      <c r="P327" s="101">
        <v>1</v>
      </c>
      <c r="Q327" s="104"/>
      <c r="R327" s="103"/>
    </row>
    <row r="328" spans="1:39" ht="15.75" customHeight="1">
      <c r="A328" s="82">
        <v>2101</v>
      </c>
      <c r="B328" s="83"/>
      <c r="C328" s="83"/>
      <c r="D328" s="83"/>
      <c r="E328" s="83"/>
      <c r="F328" s="83"/>
      <c r="G328" s="83"/>
      <c r="H328" s="83"/>
      <c r="I328" s="83">
        <v>1</v>
      </c>
      <c r="J328" s="127"/>
      <c r="K328" s="84"/>
      <c r="L328" s="91"/>
      <c r="M328" s="92"/>
      <c r="N328" s="99"/>
      <c r="O328" s="103"/>
      <c r="P328" s="101">
        <v>1</v>
      </c>
      <c r="Q328" s="104"/>
      <c r="R328" s="103"/>
    </row>
    <row r="329" spans="1:39" ht="15.75" customHeight="1">
      <c r="A329" s="82">
        <v>2102</v>
      </c>
      <c r="B329" s="83"/>
      <c r="C329" s="83"/>
      <c r="D329" s="83"/>
      <c r="E329" s="83"/>
      <c r="F329" s="83"/>
      <c r="G329" s="83"/>
      <c r="H329" s="83"/>
      <c r="I329" s="83">
        <v>1</v>
      </c>
      <c r="J329" s="127"/>
      <c r="K329" s="84"/>
      <c r="L329" s="91"/>
      <c r="M329" s="92"/>
      <c r="N329" s="99"/>
      <c r="O329" s="103"/>
      <c r="P329" s="101">
        <v>1</v>
      </c>
      <c r="Q329" s="104"/>
      <c r="R329" s="103"/>
    </row>
    <row r="330" spans="1:39" ht="15.75" customHeight="1">
      <c r="A330" s="82">
        <v>2201</v>
      </c>
      <c r="B330" s="83"/>
      <c r="C330" s="83"/>
      <c r="D330" s="83"/>
      <c r="E330" s="83"/>
      <c r="F330" s="83"/>
      <c r="G330" s="83"/>
      <c r="H330" s="83"/>
      <c r="I330" s="83"/>
      <c r="J330" s="127"/>
      <c r="K330" s="84"/>
      <c r="L330" s="91"/>
      <c r="M330" s="92"/>
      <c r="N330" s="99"/>
      <c r="O330" s="5"/>
      <c r="P330" s="26"/>
      <c r="Q330" s="25"/>
      <c r="R330" s="140"/>
    </row>
    <row r="331" spans="1:39" ht="15.75" customHeight="1">
      <c r="A331" s="82">
        <v>2202</v>
      </c>
      <c r="B331" s="83"/>
      <c r="C331" s="83"/>
      <c r="D331" s="83"/>
      <c r="E331" s="83"/>
      <c r="F331" s="83"/>
      <c r="G331" s="83"/>
      <c r="H331" s="83"/>
      <c r="I331" s="83"/>
      <c r="J331" s="127"/>
      <c r="K331" s="84"/>
      <c r="L331" s="91"/>
      <c r="M331" s="92"/>
      <c r="N331" s="99"/>
      <c r="O331" s="108" t="s">
        <v>80</v>
      </c>
      <c r="P331" s="109">
        <v>11</v>
      </c>
      <c r="Q331" s="215">
        <f>IF(SUM(K323:K327)=0,"",SUM(K323:K327))</f>
        <v>10</v>
      </c>
      <c r="R331" s="111" t="s">
        <v>10</v>
      </c>
    </row>
    <row r="332" spans="1:39" ht="15.75" customHeight="1">
      <c r="A332" s="82">
        <v>2301</v>
      </c>
      <c r="B332" s="83"/>
      <c r="C332" s="83"/>
      <c r="D332" s="83"/>
      <c r="E332" s="83"/>
      <c r="F332" s="83"/>
      <c r="G332" s="83"/>
      <c r="H332" s="83"/>
      <c r="I332" s="83"/>
      <c r="J332" s="127"/>
      <c r="K332" s="84"/>
      <c r="L332" s="91"/>
      <c r="M332" s="92"/>
      <c r="N332" s="99"/>
      <c r="O332" s="112" t="s">
        <v>81</v>
      </c>
      <c r="P332" s="113">
        <f>P331/B317</f>
        <v>0.47826086956521741</v>
      </c>
      <c r="Q332" s="220">
        <f>P331/Q331</f>
        <v>1.1000000000000001</v>
      </c>
      <c r="R332" s="115" t="s">
        <v>82</v>
      </c>
    </row>
    <row r="333" spans="1:39" ht="15.75" customHeight="1">
      <c r="A333" s="82">
        <v>2302</v>
      </c>
      <c r="B333" s="83"/>
      <c r="C333" s="83"/>
      <c r="D333" s="83"/>
      <c r="E333" s="83"/>
      <c r="F333" s="83"/>
      <c r="G333" s="83"/>
      <c r="H333" s="83"/>
      <c r="I333" s="83"/>
      <c r="J333" s="127"/>
      <c r="K333" s="84"/>
      <c r="L333" s="116"/>
      <c r="M333" s="117"/>
      <c r="N333" s="118"/>
      <c r="O333" s="119"/>
      <c r="P333" s="120"/>
      <c r="Q333" s="120"/>
      <c r="R333" s="121"/>
    </row>
    <row r="334" spans="1:39" ht="18" customHeight="1">
      <c r="A334" s="34"/>
      <c r="B334" s="26"/>
      <c r="C334" s="231" t="s">
        <v>108</v>
      </c>
      <c r="D334" s="232"/>
      <c r="E334" s="232"/>
      <c r="F334" s="232"/>
      <c r="G334" s="232"/>
      <c r="H334" s="232"/>
      <c r="I334" s="232"/>
      <c r="J334" s="233"/>
      <c r="K334" s="122">
        <f>SUM(K324:K330)</f>
        <v>10</v>
      </c>
      <c r="L334" s="123">
        <f>(K324+K325)/B317</f>
        <v>0.43478260869565216</v>
      </c>
      <c r="M334" s="123">
        <f>IF(K334=0,"",K334/B317)</f>
        <v>0.43478260869565216</v>
      </c>
      <c r="N334" s="123">
        <f>M334-L334</f>
        <v>0</v>
      </c>
      <c r="O334" s="5"/>
      <c r="P334" s="26"/>
      <c r="Q334" s="25"/>
      <c r="R334" s="5"/>
    </row>
    <row r="335" spans="1:39" ht="12.75" customHeight="1">
      <c r="L335" s="5"/>
      <c r="M335" s="5"/>
      <c r="O335" s="5"/>
      <c r="P335" s="6"/>
      <c r="Q335" s="6"/>
      <c r="R335" s="5"/>
      <c r="AL335" s="3"/>
      <c r="AM335" s="3"/>
    </row>
    <row r="336" spans="1:39" ht="12.75" customHeight="1">
      <c r="L336" s="5"/>
      <c r="M336" s="5"/>
      <c r="O336" s="5"/>
      <c r="P336" s="6"/>
      <c r="Q336" s="6"/>
      <c r="R336" s="5"/>
      <c r="AL336" s="3"/>
      <c r="AM336" s="3"/>
    </row>
    <row r="337" spans="1:19" ht="26.25" customHeight="1">
      <c r="A337" s="4"/>
      <c r="B337" s="239" t="s">
        <v>11</v>
      </c>
      <c r="C337" s="240"/>
      <c r="D337" s="240"/>
      <c r="E337" s="240"/>
      <c r="F337" s="240"/>
      <c r="G337" s="240"/>
      <c r="H337" s="241" t="s">
        <v>110</v>
      </c>
      <c r="I337" s="242"/>
      <c r="J337" s="242"/>
      <c r="K337" s="26"/>
      <c r="L337" s="5"/>
      <c r="M337" s="5"/>
      <c r="N337" s="26"/>
      <c r="O337" s="5"/>
      <c r="P337" s="26"/>
      <c r="Q337" s="26"/>
      <c r="R337" s="26"/>
    </row>
    <row r="338" spans="1:19" ht="20.25" customHeight="1">
      <c r="A338" s="234" t="s">
        <v>9</v>
      </c>
      <c r="B338" s="235" t="s">
        <v>97</v>
      </c>
      <c r="C338" s="232"/>
      <c r="D338" s="232"/>
      <c r="E338" s="232"/>
      <c r="F338" s="232"/>
      <c r="G338" s="232"/>
      <c r="H338" s="232"/>
      <c r="I338" s="232"/>
      <c r="J338" s="233"/>
      <c r="K338" s="236" t="s">
        <v>10</v>
      </c>
      <c r="L338" s="229" t="s">
        <v>2</v>
      </c>
      <c r="M338" s="229" t="s">
        <v>3</v>
      </c>
      <c r="N338" s="229" t="s">
        <v>4</v>
      </c>
      <c r="O338" s="229" t="s">
        <v>5</v>
      </c>
      <c r="P338" s="229" t="s">
        <v>6</v>
      </c>
      <c r="Q338" s="229" t="s">
        <v>7</v>
      </c>
      <c r="R338" s="229" t="s">
        <v>8</v>
      </c>
    </row>
    <row r="339" spans="1:19" ht="15.75" customHeight="1">
      <c r="A339" s="230"/>
      <c r="B339" s="82" t="s">
        <v>98</v>
      </c>
      <c r="C339" s="82" t="s">
        <v>99</v>
      </c>
      <c r="D339" s="82" t="s">
        <v>100</v>
      </c>
      <c r="E339" s="82" t="s">
        <v>101</v>
      </c>
      <c r="F339" s="82" t="s">
        <v>102</v>
      </c>
      <c r="G339" s="82" t="s">
        <v>103</v>
      </c>
      <c r="H339" s="82" t="s">
        <v>104</v>
      </c>
      <c r="I339" s="82" t="s">
        <v>105</v>
      </c>
      <c r="J339" s="126" t="s">
        <v>106</v>
      </c>
      <c r="K339" s="230"/>
      <c r="L339" s="230"/>
      <c r="M339" s="230"/>
      <c r="N339" s="230"/>
      <c r="O339" s="230"/>
      <c r="P339" s="230"/>
      <c r="Q339" s="230"/>
      <c r="R339" s="230"/>
    </row>
    <row r="340" spans="1:19" ht="15.75" customHeight="1">
      <c r="A340" s="82">
        <v>1602</v>
      </c>
      <c r="B340" s="83">
        <v>15</v>
      </c>
      <c r="C340" s="83"/>
      <c r="D340" s="83"/>
      <c r="E340" s="83"/>
      <c r="F340" s="83"/>
      <c r="G340" s="83"/>
      <c r="H340" s="83"/>
      <c r="I340" s="83"/>
      <c r="J340" s="127"/>
      <c r="K340" s="84"/>
      <c r="L340" s="85"/>
      <c r="M340" s="86"/>
      <c r="N340" s="87"/>
      <c r="O340" s="88"/>
      <c r="P340" s="176">
        <f>B340</f>
        <v>15</v>
      </c>
      <c r="Q340" s="90"/>
      <c r="R340" s="88"/>
    </row>
    <row r="341" spans="1:19" ht="15.75" customHeight="1">
      <c r="A341" s="82">
        <v>1701</v>
      </c>
      <c r="B341" s="83"/>
      <c r="C341" s="83">
        <v>14</v>
      </c>
      <c r="D341" s="83"/>
      <c r="E341" s="83"/>
      <c r="F341" s="83"/>
      <c r="G341" s="83"/>
      <c r="H341" s="83"/>
      <c r="I341" s="83"/>
      <c r="J341" s="127"/>
      <c r="K341" s="84"/>
      <c r="L341" s="91"/>
      <c r="M341" s="92"/>
      <c r="N341" s="93"/>
      <c r="O341" s="94">
        <f>IF(C341=0,"",C341/B340)</f>
        <v>0.93333333333333335</v>
      </c>
      <c r="P341" s="83">
        <v>14</v>
      </c>
      <c r="Q341" s="96">
        <f t="shared" ref="Q341:Q347" si="40">IF(P341=0,"",P341/P340)</f>
        <v>0.93333333333333335</v>
      </c>
      <c r="R341" s="96">
        <f t="shared" ref="R341:R347" si="41">IF(P341=0,"",100%-Q341)</f>
        <v>6.6666666666666652E-2</v>
      </c>
    </row>
    <row r="342" spans="1:19" ht="15.75" customHeight="1">
      <c r="A342" s="82">
        <v>1702</v>
      </c>
      <c r="B342" s="83"/>
      <c r="C342" s="83"/>
      <c r="D342" s="83">
        <v>12</v>
      </c>
      <c r="E342" s="83"/>
      <c r="F342" s="83"/>
      <c r="G342" s="83"/>
      <c r="H342" s="83"/>
      <c r="I342" s="83"/>
      <c r="J342" s="127"/>
      <c r="K342" s="84"/>
      <c r="L342" s="91"/>
      <c r="M342" s="92"/>
      <c r="N342" s="93"/>
      <c r="O342" s="94">
        <f>IF(D342=0,"",D342/C341)</f>
        <v>0.8571428571428571</v>
      </c>
      <c r="P342" s="83">
        <v>12</v>
      </c>
      <c r="Q342" s="96">
        <f t="shared" si="40"/>
        <v>0.8571428571428571</v>
      </c>
      <c r="R342" s="96">
        <f t="shared" si="41"/>
        <v>0.1428571428571429</v>
      </c>
      <c r="S342" s="11">
        <f>P342/P340</f>
        <v>0.8</v>
      </c>
    </row>
    <row r="343" spans="1:19" ht="15.75" customHeight="1">
      <c r="A343" s="82">
        <v>1801</v>
      </c>
      <c r="B343" s="83"/>
      <c r="C343" s="83"/>
      <c r="D343" s="83"/>
      <c r="E343" s="83">
        <v>11</v>
      </c>
      <c r="F343" s="83"/>
      <c r="G343" s="83"/>
      <c r="H343" s="83"/>
      <c r="I343" s="83"/>
      <c r="J343" s="127"/>
      <c r="K343" s="84"/>
      <c r="L343" s="91"/>
      <c r="M343" s="92"/>
      <c r="N343" s="93"/>
      <c r="O343" s="94">
        <f>IF(E343=0,"",E343/D342)</f>
        <v>0.91666666666666663</v>
      </c>
      <c r="P343" s="83">
        <v>11</v>
      </c>
      <c r="Q343" s="96">
        <f t="shared" si="40"/>
        <v>0.91666666666666663</v>
      </c>
      <c r="R343" s="96">
        <f t="shared" si="41"/>
        <v>8.333333333333337E-2</v>
      </c>
    </row>
    <row r="344" spans="1:19" ht="15.75" customHeight="1">
      <c r="A344" s="82">
        <v>1802</v>
      </c>
      <c r="B344" s="83"/>
      <c r="C344" s="83"/>
      <c r="D344" s="83"/>
      <c r="E344" s="83"/>
      <c r="F344" s="83">
        <v>10</v>
      </c>
      <c r="G344" s="83"/>
      <c r="H344" s="83"/>
      <c r="I344" s="83"/>
      <c r="J344" s="127"/>
      <c r="K344" s="84"/>
      <c r="L344" s="91"/>
      <c r="M344" s="92"/>
      <c r="N344" s="93"/>
      <c r="O344" s="94">
        <f>IF(F344=0,"",F344/E343)</f>
        <v>0.90909090909090906</v>
      </c>
      <c r="P344" s="83">
        <v>11</v>
      </c>
      <c r="Q344" s="96">
        <f t="shared" si="40"/>
        <v>1</v>
      </c>
      <c r="R344" s="96">
        <f t="shared" si="41"/>
        <v>0</v>
      </c>
    </row>
    <row r="345" spans="1:19" ht="15.75" customHeight="1">
      <c r="A345" s="82">
        <v>1901</v>
      </c>
      <c r="B345" s="83"/>
      <c r="C345" s="83"/>
      <c r="D345" s="83"/>
      <c r="E345" s="83"/>
      <c r="F345" s="83"/>
      <c r="G345" s="83">
        <v>8</v>
      </c>
      <c r="H345" s="83"/>
      <c r="I345" s="83"/>
      <c r="J345" s="127"/>
      <c r="K345" s="84"/>
      <c r="L345" s="91"/>
      <c r="M345" s="92"/>
      <c r="N345" s="93"/>
      <c r="O345" s="94">
        <f>IF(G345=0,"",G345/F344)</f>
        <v>0.8</v>
      </c>
      <c r="P345" s="83">
        <v>9</v>
      </c>
      <c r="Q345" s="96">
        <f t="shared" si="40"/>
        <v>0.81818181818181823</v>
      </c>
      <c r="R345" s="96">
        <f t="shared" si="41"/>
        <v>0.18181818181818177</v>
      </c>
    </row>
    <row r="346" spans="1:19" ht="15.75" customHeight="1">
      <c r="A346" s="82">
        <v>1902</v>
      </c>
      <c r="B346" s="83"/>
      <c r="C346" s="83"/>
      <c r="D346" s="83"/>
      <c r="E346" s="83"/>
      <c r="F346" s="83"/>
      <c r="G346" s="83"/>
      <c r="H346" s="83">
        <v>8</v>
      </c>
      <c r="I346" s="83"/>
      <c r="J346" s="127"/>
      <c r="K346" s="84"/>
      <c r="L346" s="91"/>
      <c r="M346" s="92"/>
      <c r="N346" s="93"/>
      <c r="O346" s="94">
        <f>IF(H346=0,"",H346/G345)</f>
        <v>1</v>
      </c>
      <c r="P346" s="83">
        <v>8</v>
      </c>
      <c r="Q346" s="96">
        <f t="shared" si="40"/>
        <v>0.88888888888888884</v>
      </c>
      <c r="R346" s="96">
        <f t="shared" si="41"/>
        <v>0.11111111111111116</v>
      </c>
    </row>
    <row r="347" spans="1:19" ht="15.75" customHeight="1">
      <c r="A347" s="82">
        <v>2001</v>
      </c>
      <c r="B347" s="83"/>
      <c r="C347" s="83"/>
      <c r="D347" s="83"/>
      <c r="E347" s="83"/>
      <c r="F347" s="83"/>
      <c r="G347" s="83"/>
      <c r="H347" s="83"/>
      <c r="I347" s="83">
        <v>8</v>
      </c>
      <c r="J347" s="127"/>
      <c r="K347" s="84">
        <v>7</v>
      </c>
      <c r="L347" s="91"/>
      <c r="M347" s="92"/>
      <c r="N347" s="93"/>
      <c r="O347" s="94">
        <f>IF(I347=0,"",I347/H346)</f>
        <v>1</v>
      </c>
      <c r="P347" s="83">
        <v>8</v>
      </c>
      <c r="Q347" s="96">
        <f t="shared" si="40"/>
        <v>1</v>
      </c>
      <c r="R347" s="96">
        <f t="shared" si="41"/>
        <v>0</v>
      </c>
    </row>
    <row r="348" spans="1:19" ht="15.75" customHeight="1">
      <c r="A348" s="82">
        <v>2002</v>
      </c>
      <c r="B348" s="83"/>
      <c r="C348" s="83"/>
      <c r="D348" s="83"/>
      <c r="E348" s="83"/>
      <c r="F348" s="83"/>
      <c r="G348" s="83"/>
      <c r="H348" s="83"/>
      <c r="I348" s="83">
        <v>1</v>
      </c>
      <c r="J348" s="127"/>
      <c r="K348" s="84"/>
      <c r="L348" s="91"/>
      <c r="M348" s="92"/>
      <c r="N348" s="93"/>
      <c r="O348" s="94" t="str">
        <f>IF(J348=0,"",J348/I347)</f>
        <v/>
      </c>
      <c r="P348" s="83">
        <v>1</v>
      </c>
      <c r="Q348" s="96"/>
      <c r="R348" s="96"/>
    </row>
    <row r="349" spans="1:19" ht="15.75" customHeight="1">
      <c r="A349" s="82">
        <v>2101</v>
      </c>
      <c r="B349" s="83"/>
      <c r="C349" s="83"/>
      <c r="D349" s="83"/>
      <c r="E349" s="83"/>
      <c r="F349" s="83"/>
      <c r="G349" s="83"/>
      <c r="H349" s="83"/>
      <c r="I349" s="83">
        <v>1</v>
      </c>
      <c r="J349" s="127"/>
      <c r="K349" s="84">
        <v>1</v>
      </c>
      <c r="L349" s="91"/>
      <c r="M349" s="92"/>
      <c r="N349" s="92"/>
      <c r="O349" s="100"/>
      <c r="P349" s="83">
        <v>1</v>
      </c>
      <c r="Q349" s="92"/>
      <c r="R349" s="152"/>
    </row>
    <row r="350" spans="1:19" ht="15.75" customHeight="1">
      <c r="A350" s="82">
        <v>2102</v>
      </c>
      <c r="B350" s="83"/>
      <c r="C350" s="83"/>
      <c r="D350" s="83"/>
      <c r="E350" s="83"/>
      <c r="F350" s="83"/>
      <c r="G350" s="83"/>
      <c r="H350" s="83"/>
      <c r="I350" s="83">
        <v>1</v>
      </c>
      <c r="J350" s="127"/>
      <c r="K350" s="84"/>
      <c r="L350" s="91"/>
      <c r="M350" s="92"/>
      <c r="N350" s="99"/>
      <c r="O350" s="140"/>
      <c r="P350" s="194">
        <v>1</v>
      </c>
      <c r="Q350" s="104"/>
      <c r="R350" s="103"/>
    </row>
    <row r="351" spans="1:19" ht="15.75" customHeight="1">
      <c r="A351" s="82">
        <v>2201</v>
      </c>
      <c r="B351" s="83"/>
      <c r="C351" s="83"/>
      <c r="D351" s="83"/>
      <c r="E351" s="83"/>
      <c r="F351" s="83"/>
      <c r="G351" s="83"/>
      <c r="H351" s="83"/>
      <c r="I351" s="83"/>
      <c r="J351" s="127"/>
      <c r="K351" s="84"/>
      <c r="L351" s="91"/>
      <c r="M351" s="92"/>
      <c r="N351" s="99"/>
      <c r="O351" s="103"/>
      <c r="P351" s="194"/>
      <c r="Q351" s="104"/>
      <c r="R351" s="103"/>
    </row>
    <row r="352" spans="1:19" ht="15.75" customHeight="1">
      <c r="A352" s="82">
        <v>2202</v>
      </c>
      <c r="B352" s="83"/>
      <c r="C352" s="83"/>
      <c r="D352" s="83"/>
      <c r="E352" s="83"/>
      <c r="F352" s="83"/>
      <c r="G352" s="83"/>
      <c r="H352" s="83"/>
      <c r="I352" s="83"/>
      <c r="J352" s="127"/>
      <c r="K352" s="84"/>
      <c r="L352" s="91"/>
      <c r="M352" s="92"/>
      <c r="N352" s="99"/>
      <c r="O352" s="103"/>
      <c r="P352" s="194"/>
      <c r="Q352" s="104"/>
      <c r="R352" s="103"/>
    </row>
    <row r="353" spans="1:39" ht="15.75" customHeight="1">
      <c r="A353" s="82">
        <v>2301</v>
      </c>
      <c r="B353" s="83"/>
      <c r="C353" s="83"/>
      <c r="D353" s="83"/>
      <c r="E353" s="83"/>
      <c r="F353" s="83"/>
      <c r="G353" s="83"/>
      <c r="H353" s="83"/>
      <c r="I353" s="83"/>
      <c r="J353" s="127"/>
      <c r="K353" s="84"/>
      <c r="L353" s="91"/>
      <c r="M353" s="92"/>
      <c r="N353" s="99"/>
      <c r="O353" s="5"/>
      <c r="P353" s="26"/>
      <c r="Q353" s="25"/>
      <c r="R353" s="140"/>
    </row>
    <row r="354" spans="1:39" ht="15.75" customHeight="1">
      <c r="A354" s="82">
        <v>2302</v>
      </c>
      <c r="B354" s="83"/>
      <c r="C354" s="83"/>
      <c r="D354" s="83"/>
      <c r="E354" s="83"/>
      <c r="F354" s="83"/>
      <c r="G354" s="83"/>
      <c r="H354" s="83"/>
      <c r="I354" s="83"/>
      <c r="J354" s="127"/>
      <c r="K354" s="84"/>
      <c r="L354" s="91"/>
      <c r="M354" s="92"/>
      <c r="N354" s="99"/>
      <c r="O354" s="108" t="s">
        <v>80</v>
      </c>
      <c r="P354" s="109">
        <v>7</v>
      </c>
      <c r="Q354" s="110">
        <f>IF(SUM(K346:K350)=0,"",SUM(K346:K350))</f>
        <v>8</v>
      </c>
      <c r="R354" s="111" t="s">
        <v>10</v>
      </c>
    </row>
    <row r="355" spans="1:39" ht="15.75" customHeight="1">
      <c r="A355" s="82">
        <v>2401</v>
      </c>
      <c r="B355" s="83"/>
      <c r="C355" s="83"/>
      <c r="D355" s="83"/>
      <c r="E355" s="83"/>
      <c r="F355" s="83"/>
      <c r="G355" s="83"/>
      <c r="H355" s="83"/>
      <c r="I355" s="83"/>
      <c r="J355" s="127"/>
      <c r="K355" s="84"/>
      <c r="L355" s="91"/>
      <c r="M355" s="92"/>
      <c r="N355" s="99"/>
      <c r="O355" s="112" t="s">
        <v>81</v>
      </c>
      <c r="P355" s="113">
        <f>IF(P354/B340=0,"",P354/B340)</f>
        <v>0.46666666666666667</v>
      </c>
      <c r="Q355" s="114">
        <f>IF(P354/Q354=0,"",P354/Q354)</f>
        <v>0.875</v>
      </c>
      <c r="R355" s="115" t="s">
        <v>82</v>
      </c>
    </row>
    <row r="356" spans="1:39" ht="15.75" customHeight="1">
      <c r="A356" s="82">
        <v>2402</v>
      </c>
      <c r="B356" s="83"/>
      <c r="C356" s="83"/>
      <c r="D356" s="83"/>
      <c r="E356" s="83"/>
      <c r="F356" s="83"/>
      <c r="G356" s="83"/>
      <c r="H356" s="83"/>
      <c r="I356" s="83"/>
      <c r="J356" s="127"/>
      <c r="K356" s="84"/>
      <c r="L356" s="116"/>
      <c r="M356" s="117"/>
      <c r="N356" s="118"/>
      <c r="O356" s="119"/>
      <c r="P356" s="120"/>
      <c r="Q356" s="120"/>
      <c r="R356" s="121"/>
    </row>
    <row r="357" spans="1:39" ht="18" customHeight="1">
      <c r="A357" s="34"/>
      <c r="B357" s="26"/>
      <c r="C357" s="231" t="s">
        <v>108</v>
      </c>
      <c r="D357" s="232"/>
      <c r="E357" s="232"/>
      <c r="F357" s="232"/>
      <c r="G357" s="232"/>
      <c r="H357" s="232"/>
      <c r="I357" s="232"/>
      <c r="J357" s="233"/>
      <c r="K357" s="122">
        <f>SUM(K340:K353)</f>
        <v>8</v>
      </c>
      <c r="L357" s="123">
        <f>IF(K347=0,"",K347/B340)</f>
        <v>0.46666666666666667</v>
      </c>
      <c r="M357" s="123">
        <f>IF(K357=0,"",K357/B340)</f>
        <v>0.53333333333333333</v>
      </c>
      <c r="N357" s="123">
        <f>M357-L357</f>
        <v>6.6666666666666652E-2</v>
      </c>
      <c r="O357" s="5"/>
      <c r="P357" s="26"/>
      <c r="Q357" s="25"/>
      <c r="R357" s="5"/>
    </row>
    <row r="358" spans="1:39" ht="12.75" customHeight="1"/>
    <row r="359" spans="1:39" ht="12.75" customHeight="1">
      <c r="L359" s="5"/>
      <c r="M359" s="5"/>
      <c r="O359" s="5"/>
      <c r="P359" s="6"/>
      <c r="Q359" s="6"/>
      <c r="R359" s="5"/>
      <c r="AL359" s="3"/>
      <c r="AM359" s="3"/>
    </row>
    <row r="360" spans="1:39" ht="26.25" customHeight="1">
      <c r="A360" s="250" t="s">
        <v>96</v>
      </c>
      <c r="B360" s="242"/>
      <c r="C360" s="242"/>
      <c r="D360" s="242"/>
      <c r="E360" s="242"/>
      <c r="F360" s="242"/>
      <c r="G360" s="242"/>
      <c r="H360" s="242"/>
      <c r="I360" s="242"/>
      <c r="J360" s="242"/>
      <c r="K360" s="79" t="s">
        <v>113</v>
      </c>
      <c r="L360" s="5"/>
      <c r="M360" s="5"/>
      <c r="N360" s="26"/>
      <c r="O360" s="5"/>
      <c r="P360" s="26"/>
      <c r="Q360" s="26"/>
      <c r="R360" s="26"/>
    </row>
    <row r="361" spans="1:39" ht="20.25" customHeight="1">
      <c r="A361" s="234" t="s">
        <v>9</v>
      </c>
      <c r="B361" s="235" t="s">
        <v>97</v>
      </c>
      <c r="C361" s="232"/>
      <c r="D361" s="232"/>
      <c r="E361" s="232"/>
      <c r="F361" s="232"/>
      <c r="G361" s="232"/>
      <c r="H361" s="232"/>
      <c r="I361" s="232"/>
      <c r="J361" s="233"/>
      <c r="K361" s="236" t="s">
        <v>10</v>
      </c>
      <c r="L361" s="229" t="s">
        <v>2</v>
      </c>
      <c r="M361" s="229" t="s">
        <v>3</v>
      </c>
      <c r="N361" s="229" t="s">
        <v>4</v>
      </c>
      <c r="O361" s="229" t="s">
        <v>5</v>
      </c>
      <c r="P361" s="229" t="s">
        <v>6</v>
      </c>
      <c r="Q361" s="229" t="s">
        <v>7</v>
      </c>
      <c r="R361" s="229" t="s">
        <v>8</v>
      </c>
    </row>
    <row r="362" spans="1:39" ht="18" customHeight="1">
      <c r="A362" s="230"/>
      <c r="B362" s="82" t="s">
        <v>98</v>
      </c>
      <c r="C362" s="82" t="s">
        <v>99</v>
      </c>
      <c r="D362" s="82" t="s">
        <v>100</v>
      </c>
      <c r="E362" s="82" t="s">
        <v>101</v>
      </c>
      <c r="F362" s="82" t="s">
        <v>102</v>
      </c>
      <c r="G362" s="82" t="s">
        <v>103</v>
      </c>
      <c r="H362" s="82" t="s">
        <v>104</v>
      </c>
      <c r="I362" s="82" t="s">
        <v>105</v>
      </c>
      <c r="J362" s="126" t="s">
        <v>106</v>
      </c>
      <c r="K362" s="230"/>
      <c r="L362" s="230"/>
      <c r="M362" s="230"/>
      <c r="N362" s="230"/>
      <c r="O362" s="230"/>
      <c r="P362" s="230"/>
      <c r="Q362" s="230"/>
      <c r="R362" s="230"/>
    </row>
    <row r="363" spans="1:39" ht="15.75" customHeight="1">
      <c r="A363" s="82">
        <v>1702</v>
      </c>
      <c r="B363" s="83">
        <v>29</v>
      </c>
      <c r="C363" s="83"/>
      <c r="D363" s="83"/>
      <c r="E363" s="83"/>
      <c r="F363" s="83"/>
      <c r="G363" s="83"/>
      <c r="H363" s="83"/>
      <c r="I363" s="83"/>
      <c r="J363" s="127"/>
      <c r="K363" s="84"/>
      <c r="L363" s="85"/>
      <c r="M363" s="86"/>
      <c r="N363" s="87"/>
      <c r="O363" s="88"/>
      <c r="P363" s="176">
        <f>B363</f>
        <v>29</v>
      </c>
      <c r="Q363" s="90"/>
      <c r="R363" s="88"/>
    </row>
    <row r="364" spans="1:39" ht="15.75" customHeight="1">
      <c r="A364" s="82">
        <v>1801</v>
      </c>
      <c r="B364" s="83"/>
      <c r="C364" s="83">
        <v>18</v>
      </c>
      <c r="D364" s="83"/>
      <c r="E364" s="83"/>
      <c r="F364" s="83"/>
      <c r="G364" s="83"/>
      <c r="H364" s="83"/>
      <c r="I364" s="83"/>
      <c r="J364" s="127"/>
      <c r="K364" s="84"/>
      <c r="L364" s="91"/>
      <c r="M364" s="92"/>
      <c r="N364" s="93"/>
      <c r="O364" s="94">
        <f>IF(C364=0,"",C364/B363)</f>
        <v>0.62068965517241381</v>
      </c>
      <c r="P364" s="83">
        <v>18</v>
      </c>
      <c r="Q364" s="96">
        <f t="shared" ref="Q364:Q370" si="42">IF(P364=0,"",P364/P363)</f>
        <v>0.62068965517241381</v>
      </c>
      <c r="R364" s="96">
        <f t="shared" ref="R364:R370" si="43">IF(P364=0,"",100%-Q364)</f>
        <v>0.37931034482758619</v>
      </c>
    </row>
    <row r="365" spans="1:39" ht="15.75" customHeight="1">
      <c r="A365" s="82">
        <v>1802</v>
      </c>
      <c r="B365" s="83"/>
      <c r="C365" s="83"/>
      <c r="D365" s="83">
        <v>13</v>
      </c>
      <c r="E365" s="83"/>
      <c r="F365" s="83"/>
      <c r="G365" s="83"/>
      <c r="H365" s="83"/>
      <c r="I365" s="83"/>
      <c r="J365" s="127"/>
      <c r="K365" s="84"/>
      <c r="L365" s="91"/>
      <c r="M365" s="92"/>
      <c r="N365" s="93"/>
      <c r="O365" s="94">
        <f>IF(D365=0,"",D365/C364)</f>
        <v>0.72222222222222221</v>
      </c>
      <c r="P365" s="83">
        <v>13</v>
      </c>
      <c r="Q365" s="96">
        <f t="shared" si="42"/>
        <v>0.72222222222222221</v>
      </c>
      <c r="R365" s="96">
        <f t="shared" si="43"/>
        <v>0.27777777777777779</v>
      </c>
      <c r="S365" s="97">
        <f>P365/P363</f>
        <v>0.44827586206896552</v>
      </c>
    </row>
    <row r="366" spans="1:39" ht="15.75" customHeight="1">
      <c r="A366" s="82">
        <v>1901</v>
      </c>
      <c r="B366" s="83"/>
      <c r="C366" s="83"/>
      <c r="D366" s="83"/>
      <c r="E366" s="83">
        <v>10</v>
      </c>
      <c r="F366" s="83"/>
      <c r="G366" s="83"/>
      <c r="H366" s="83"/>
      <c r="I366" s="83"/>
      <c r="J366" s="127"/>
      <c r="K366" s="84"/>
      <c r="L366" s="91"/>
      <c r="M366" s="92"/>
      <c r="N366" s="93"/>
      <c r="O366" s="94">
        <f>IF(E366=0,"",E366/D365)</f>
        <v>0.76923076923076927</v>
      </c>
      <c r="P366" s="83">
        <v>11</v>
      </c>
      <c r="Q366" s="96">
        <f t="shared" si="42"/>
        <v>0.84615384615384615</v>
      </c>
      <c r="R366" s="96">
        <f t="shared" si="43"/>
        <v>0.15384615384615385</v>
      </c>
    </row>
    <row r="367" spans="1:39" ht="15.75" customHeight="1">
      <c r="A367" s="82">
        <v>1902</v>
      </c>
      <c r="B367" s="83"/>
      <c r="C367" s="83"/>
      <c r="D367" s="83"/>
      <c r="E367" s="83"/>
      <c r="F367" s="83">
        <v>10</v>
      </c>
      <c r="G367" s="83"/>
      <c r="H367" s="83"/>
      <c r="I367" s="83"/>
      <c r="J367" s="127"/>
      <c r="K367" s="84"/>
      <c r="L367" s="91"/>
      <c r="M367" s="92"/>
      <c r="N367" s="93"/>
      <c r="O367" s="94">
        <f>IF(F367=0,"",F367/E366)</f>
        <v>1</v>
      </c>
      <c r="P367" s="83">
        <v>11</v>
      </c>
      <c r="Q367" s="96">
        <f t="shared" si="42"/>
        <v>1</v>
      </c>
      <c r="R367" s="96">
        <f t="shared" si="43"/>
        <v>0</v>
      </c>
    </row>
    <row r="368" spans="1:39" ht="15.75" customHeight="1">
      <c r="A368" s="82">
        <v>2001</v>
      </c>
      <c r="B368" s="83"/>
      <c r="C368" s="83"/>
      <c r="D368" s="83"/>
      <c r="E368" s="83"/>
      <c r="F368" s="83"/>
      <c r="G368" s="83">
        <v>9</v>
      </c>
      <c r="H368" s="83"/>
      <c r="I368" s="83"/>
      <c r="J368" s="127"/>
      <c r="K368" s="84"/>
      <c r="L368" s="91"/>
      <c r="M368" s="92"/>
      <c r="N368" s="93"/>
      <c r="O368" s="94">
        <f>IF(G368=0,"",G368/F367)</f>
        <v>0.9</v>
      </c>
      <c r="P368" s="83">
        <v>11</v>
      </c>
      <c r="Q368" s="96">
        <f t="shared" si="42"/>
        <v>1</v>
      </c>
      <c r="R368" s="96">
        <f t="shared" si="43"/>
        <v>0</v>
      </c>
    </row>
    <row r="369" spans="1:39" ht="15.75" customHeight="1">
      <c r="A369" s="82">
        <v>2002</v>
      </c>
      <c r="B369" s="83"/>
      <c r="C369" s="83"/>
      <c r="D369" s="83"/>
      <c r="E369" s="83"/>
      <c r="F369" s="83"/>
      <c r="G369" s="83"/>
      <c r="H369" s="83">
        <v>9</v>
      </c>
      <c r="I369" s="83"/>
      <c r="J369" s="127"/>
      <c r="K369" s="84"/>
      <c r="L369" s="91"/>
      <c r="M369" s="92"/>
      <c r="N369" s="93"/>
      <c r="O369" s="94">
        <f>IF(H369=0,"",H369/G368)</f>
        <v>1</v>
      </c>
      <c r="P369" s="83">
        <v>11</v>
      </c>
      <c r="Q369" s="96">
        <f t="shared" si="42"/>
        <v>1</v>
      </c>
      <c r="R369" s="96">
        <f t="shared" si="43"/>
        <v>0</v>
      </c>
    </row>
    <row r="370" spans="1:39" ht="15.75" customHeight="1">
      <c r="A370" s="82">
        <v>2101</v>
      </c>
      <c r="B370" s="83"/>
      <c r="C370" s="83"/>
      <c r="D370" s="83"/>
      <c r="E370" s="83"/>
      <c r="F370" s="83"/>
      <c r="G370" s="83"/>
      <c r="H370" s="83"/>
      <c r="I370" s="83">
        <v>9</v>
      </c>
      <c r="J370" s="127"/>
      <c r="K370" s="84">
        <v>8</v>
      </c>
      <c r="L370" s="91"/>
      <c r="M370" s="92"/>
      <c r="N370" s="93"/>
      <c r="O370" s="94">
        <f>IF(I370=0,"",I370/H369)</f>
        <v>1</v>
      </c>
      <c r="P370" s="83">
        <v>11</v>
      </c>
      <c r="Q370" s="96">
        <f t="shared" si="42"/>
        <v>1</v>
      </c>
      <c r="R370" s="96">
        <f t="shared" si="43"/>
        <v>0</v>
      </c>
    </row>
    <row r="371" spans="1:39" ht="15.75" customHeight="1">
      <c r="A371" s="82">
        <v>2102</v>
      </c>
      <c r="B371" s="83"/>
      <c r="C371" s="83"/>
      <c r="D371" s="83"/>
      <c r="E371" s="83"/>
      <c r="F371" s="83"/>
      <c r="G371" s="83"/>
      <c r="H371" s="83"/>
      <c r="I371" s="83">
        <v>2</v>
      </c>
      <c r="J371" s="127"/>
      <c r="K371" s="84"/>
      <c r="L371" s="91"/>
      <c r="M371" s="92"/>
      <c r="N371" s="93"/>
      <c r="O371" s="94" t="str">
        <f>IF(J371=0,"",J371/I370)</f>
        <v/>
      </c>
      <c r="P371" s="83">
        <v>2</v>
      </c>
      <c r="Q371" s="96"/>
      <c r="R371" s="96"/>
    </row>
    <row r="372" spans="1:39" ht="15.75" customHeight="1">
      <c r="A372" s="82">
        <v>2201</v>
      </c>
      <c r="B372" s="83"/>
      <c r="C372" s="83"/>
      <c r="D372" s="83"/>
      <c r="E372" s="83"/>
      <c r="F372" s="83"/>
      <c r="G372" s="83"/>
      <c r="H372" s="83"/>
      <c r="I372" s="83">
        <v>2</v>
      </c>
      <c r="J372" s="127"/>
      <c r="K372" s="84">
        <v>1</v>
      </c>
      <c r="L372" s="91"/>
      <c r="M372" s="92"/>
      <c r="N372" s="92"/>
      <c r="O372" s="100"/>
      <c r="P372" s="83">
        <v>2</v>
      </c>
      <c r="Q372" s="92"/>
      <c r="R372" s="152">
        <f>IF(P372=0,"",100%-Q372)</f>
        <v>1</v>
      </c>
    </row>
    <row r="373" spans="1:39" ht="15.75" customHeight="1">
      <c r="A373" s="82">
        <v>2202</v>
      </c>
      <c r="B373" s="83"/>
      <c r="C373" s="83"/>
      <c r="D373" s="83"/>
      <c r="E373" s="83"/>
      <c r="F373" s="83"/>
      <c r="G373" s="83"/>
      <c r="H373" s="83"/>
      <c r="I373" s="83">
        <v>1</v>
      </c>
      <c r="J373" s="127"/>
      <c r="K373" s="84"/>
      <c r="L373" s="91"/>
      <c r="M373" s="92"/>
      <c r="N373" s="99"/>
      <c r="O373" s="140"/>
      <c r="P373" s="194">
        <v>1</v>
      </c>
      <c r="Q373" s="104"/>
      <c r="R373" s="103"/>
    </row>
    <row r="374" spans="1:39" ht="15.75" customHeight="1">
      <c r="A374" s="82">
        <v>2301</v>
      </c>
      <c r="B374" s="83"/>
      <c r="C374" s="83"/>
      <c r="D374" s="83"/>
      <c r="E374" s="83"/>
      <c r="F374" s="83"/>
      <c r="G374" s="83"/>
      <c r="H374" s="83"/>
      <c r="I374" s="83">
        <v>1</v>
      </c>
      <c r="J374" s="127"/>
      <c r="K374" s="84">
        <v>1</v>
      </c>
      <c r="L374" s="91"/>
      <c r="M374" s="92"/>
      <c r="N374" s="99"/>
      <c r="O374" s="103"/>
      <c r="P374" s="194">
        <v>1</v>
      </c>
      <c r="Q374" s="104"/>
      <c r="R374" s="103"/>
    </row>
    <row r="375" spans="1:39" ht="15.75" customHeight="1">
      <c r="A375" s="82">
        <v>2302</v>
      </c>
      <c r="B375" s="83"/>
      <c r="C375" s="83"/>
      <c r="D375" s="83"/>
      <c r="E375" s="83"/>
      <c r="F375" s="83"/>
      <c r="G375" s="83"/>
      <c r="H375" s="83"/>
      <c r="I375" s="83"/>
      <c r="J375" s="127"/>
      <c r="K375" s="84"/>
      <c r="L375" s="91"/>
      <c r="M375" s="92"/>
      <c r="N375" s="99"/>
      <c r="O375" s="103"/>
      <c r="P375" s="194"/>
      <c r="Q375" s="104"/>
      <c r="R375" s="103"/>
    </row>
    <row r="376" spans="1:39" ht="15.75" customHeight="1">
      <c r="A376" s="82">
        <v>2401</v>
      </c>
      <c r="B376" s="83"/>
      <c r="C376" s="83"/>
      <c r="D376" s="83"/>
      <c r="E376" s="83"/>
      <c r="F376" s="83"/>
      <c r="G376" s="83"/>
      <c r="H376" s="83"/>
      <c r="I376" s="83"/>
      <c r="J376" s="127"/>
      <c r="K376" s="84"/>
      <c r="L376" s="91"/>
      <c r="M376" s="92"/>
      <c r="N376" s="99"/>
      <c r="O376" s="5"/>
      <c r="P376" s="26"/>
      <c r="Q376" s="25"/>
      <c r="R376" s="140"/>
    </row>
    <row r="377" spans="1:39" ht="15.75" customHeight="1">
      <c r="A377" s="82">
        <v>2402</v>
      </c>
      <c r="B377" s="83"/>
      <c r="C377" s="83"/>
      <c r="D377" s="83"/>
      <c r="E377" s="83"/>
      <c r="F377" s="83"/>
      <c r="G377" s="83"/>
      <c r="H377" s="83"/>
      <c r="I377" s="83"/>
      <c r="J377" s="127"/>
      <c r="K377" s="84"/>
      <c r="L377" s="91"/>
      <c r="M377" s="92"/>
      <c r="N377" s="99"/>
      <c r="O377" s="108" t="s">
        <v>80</v>
      </c>
      <c r="P377" s="109">
        <v>9</v>
      </c>
      <c r="Q377" s="110">
        <f>K380</f>
        <v>10</v>
      </c>
      <c r="R377" s="111" t="s">
        <v>10</v>
      </c>
    </row>
    <row r="378" spans="1:39" ht="15.75" customHeight="1">
      <c r="A378" s="82">
        <v>2501</v>
      </c>
      <c r="B378" s="83"/>
      <c r="C378" s="83"/>
      <c r="D378" s="83"/>
      <c r="E378" s="83"/>
      <c r="F378" s="83"/>
      <c r="G378" s="83"/>
      <c r="H378" s="83"/>
      <c r="I378" s="83"/>
      <c r="J378" s="127"/>
      <c r="K378" s="84"/>
      <c r="L378" s="91"/>
      <c r="M378" s="92"/>
      <c r="N378" s="99"/>
      <c r="O378" s="112" t="s">
        <v>81</v>
      </c>
      <c r="P378" s="113">
        <f>IF(P377/B363=0,"",P377/B363)</f>
        <v>0.31034482758620691</v>
      </c>
      <c r="Q378" s="114">
        <f>IF(P377/Q377=0,"",P377/Q377)</f>
        <v>0.9</v>
      </c>
      <c r="R378" s="115" t="s">
        <v>82</v>
      </c>
    </row>
    <row r="379" spans="1:39" ht="15.75" customHeight="1">
      <c r="A379" s="82">
        <v>2502</v>
      </c>
      <c r="B379" s="83"/>
      <c r="C379" s="83"/>
      <c r="D379" s="83"/>
      <c r="E379" s="83"/>
      <c r="F379" s="83"/>
      <c r="G379" s="83"/>
      <c r="H379" s="83"/>
      <c r="I379" s="83"/>
      <c r="J379" s="127"/>
      <c r="K379" s="84"/>
      <c r="L379" s="116"/>
      <c r="M379" s="117"/>
      <c r="N379" s="118"/>
      <c r="O379" s="119"/>
      <c r="P379" s="120"/>
      <c r="Q379" s="120"/>
      <c r="R379" s="121"/>
    </row>
    <row r="380" spans="1:39" ht="18" customHeight="1">
      <c r="A380" s="34"/>
      <c r="B380" s="26"/>
      <c r="C380" s="231" t="s">
        <v>108</v>
      </c>
      <c r="D380" s="232"/>
      <c r="E380" s="232"/>
      <c r="F380" s="232"/>
      <c r="G380" s="232"/>
      <c r="H380" s="232"/>
      <c r="I380" s="232"/>
      <c r="J380" s="233"/>
      <c r="K380" s="122">
        <f>SUM(K370:K374)</f>
        <v>10</v>
      </c>
      <c r="L380" s="123">
        <f>IF(K370=0,"",K370/B363)</f>
        <v>0.27586206896551724</v>
      </c>
      <c r="M380" s="123">
        <f>IF(K380=0,"",K380/B363)</f>
        <v>0.34482758620689657</v>
      </c>
      <c r="N380" s="123">
        <f>IF(K372=0,"",M380-L380)</f>
        <v>6.8965517241379337E-2</v>
      </c>
      <c r="O380" s="5"/>
      <c r="P380" s="26"/>
      <c r="Q380" s="25"/>
      <c r="R380" s="5"/>
    </row>
    <row r="381" spans="1:39" ht="12.75" customHeight="1">
      <c r="L381" s="5"/>
      <c r="M381" s="5"/>
      <c r="O381" s="5"/>
      <c r="P381" s="6"/>
      <c r="Q381" s="6"/>
      <c r="R381" s="5"/>
      <c r="AL381" s="3"/>
      <c r="AM381" s="3"/>
    </row>
    <row r="382" spans="1:39" ht="12.75" customHeight="1">
      <c r="L382" s="5"/>
      <c r="M382" s="5"/>
      <c r="O382" s="5"/>
      <c r="P382" s="6"/>
      <c r="Q382" s="6"/>
      <c r="R382" s="5"/>
      <c r="AL382" s="3"/>
      <c r="AM382" s="3"/>
    </row>
    <row r="383" spans="1:39" ht="26.25" customHeight="1">
      <c r="A383" s="250" t="s">
        <v>96</v>
      </c>
      <c r="B383" s="242"/>
      <c r="C383" s="242"/>
      <c r="D383" s="242"/>
      <c r="E383" s="242"/>
      <c r="F383" s="242"/>
      <c r="G383" s="242"/>
      <c r="H383" s="242"/>
      <c r="I383" s="242"/>
      <c r="J383" s="242"/>
      <c r="K383" s="79" t="s">
        <v>115</v>
      </c>
      <c r="L383" s="5"/>
      <c r="M383" s="5"/>
      <c r="N383" s="26"/>
      <c r="O383" s="5"/>
      <c r="P383" s="26"/>
      <c r="Q383" s="26"/>
      <c r="R383" s="26"/>
      <c r="AL383" s="3"/>
      <c r="AM383" s="3"/>
    </row>
    <row r="384" spans="1:39" ht="20.25" customHeight="1">
      <c r="A384" s="234" t="s">
        <v>9</v>
      </c>
      <c r="B384" s="235" t="s">
        <v>97</v>
      </c>
      <c r="C384" s="232"/>
      <c r="D384" s="232"/>
      <c r="E384" s="232"/>
      <c r="F384" s="232"/>
      <c r="G384" s="232"/>
      <c r="H384" s="232"/>
      <c r="I384" s="232"/>
      <c r="J384" s="233"/>
      <c r="K384" s="236" t="s">
        <v>10</v>
      </c>
      <c r="L384" s="229" t="s">
        <v>2</v>
      </c>
      <c r="M384" s="229" t="s">
        <v>3</v>
      </c>
      <c r="N384" s="229" t="s">
        <v>4</v>
      </c>
      <c r="O384" s="229" t="s">
        <v>5</v>
      </c>
      <c r="P384" s="229" t="s">
        <v>6</v>
      </c>
      <c r="Q384" s="229" t="s">
        <v>7</v>
      </c>
      <c r="R384" s="229" t="s">
        <v>8</v>
      </c>
      <c r="AL384" s="3"/>
      <c r="AM384" s="3"/>
    </row>
    <row r="385" spans="1:39" ht="15.75" customHeight="1">
      <c r="A385" s="230"/>
      <c r="B385" s="82" t="s">
        <v>98</v>
      </c>
      <c r="C385" s="82" t="s">
        <v>99</v>
      </c>
      <c r="D385" s="82" t="s">
        <v>100</v>
      </c>
      <c r="E385" s="82" t="s">
        <v>101</v>
      </c>
      <c r="F385" s="82" t="s">
        <v>102</v>
      </c>
      <c r="G385" s="82" t="s">
        <v>103</v>
      </c>
      <c r="H385" s="82" t="s">
        <v>104</v>
      </c>
      <c r="I385" s="82" t="s">
        <v>105</v>
      </c>
      <c r="J385" s="126" t="s">
        <v>106</v>
      </c>
      <c r="K385" s="230"/>
      <c r="L385" s="230"/>
      <c r="M385" s="230"/>
      <c r="N385" s="230"/>
      <c r="O385" s="230"/>
      <c r="P385" s="230"/>
      <c r="Q385" s="230"/>
      <c r="R385" s="230"/>
      <c r="AL385" s="3"/>
      <c r="AM385" s="3"/>
    </row>
    <row r="386" spans="1:39" ht="15.75" customHeight="1">
      <c r="A386" s="82">
        <v>1802</v>
      </c>
      <c r="B386" s="83">
        <v>28</v>
      </c>
      <c r="C386" s="83"/>
      <c r="D386" s="83"/>
      <c r="E386" s="83"/>
      <c r="F386" s="83"/>
      <c r="G386" s="83"/>
      <c r="H386" s="83"/>
      <c r="I386" s="83"/>
      <c r="J386" s="127"/>
      <c r="K386" s="84"/>
      <c r="L386" s="85"/>
      <c r="M386" s="86"/>
      <c r="N386" s="87"/>
      <c r="O386" s="88"/>
      <c r="P386" s="176">
        <f>B386</f>
        <v>28</v>
      </c>
      <c r="Q386" s="90"/>
      <c r="R386" s="88"/>
      <c r="AL386" s="3"/>
      <c r="AM386" s="3"/>
    </row>
    <row r="387" spans="1:39" ht="15.75" customHeight="1">
      <c r="A387" s="82">
        <v>1901</v>
      </c>
      <c r="B387" s="83"/>
      <c r="C387" s="83">
        <v>24</v>
      </c>
      <c r="D387" s="83"/>
      <c r="E387" s="83"/>
      <c r="F387" s="83"/>
      <c r="G387" s="83"/>
      <c r="H387" s="83"/>
      <c r="I387" s="83"/>
      <c r="J387" s="127"/>
      <c r="K387" s="84"/>
      <c r="L387" s="91"/>
      <c r="M387" s="92"/>
      <c r="N387" s="93"/>
      <c r="O387" s="94">
        <f>IF(C387=0,"",C387/B386)</f>
        <v>0.8571428571428571</v>
      </c>
      <c r="P387" s="83">
        <v>24</v>
      </c>
      <c r="Q387" s="96">
        <f t="shared" ref="Q387:Q394" si="44">IF(P387=0,"",P387/P386)</f>
        <v>0.8571428571428571</v>
      </c>
      <c r="R387" s="96">
        <f t="shared" ref="R387:R394" si="45">IF(P387=0,"",100%-Q387)</f>
        <v>0.1428571428571429</v>
      </c>
      <c r="AL387" s="3"/>
      <c r="AM387" s="3"/>
    </row>
    <row r="388" spans="1:39" ht="15.75" customHeight="1">
      <c r="A388" s="82">
        <v>1902</v>
      </c>
      <c r="B388" s="83"/>
      <c r="C388" s="83"/>
      <c r="D388" s="83">
        <v>22</v>
      </c>
      <c r="E388" s="83"/>
      <c r="F388" s="83"/>
      <c r="G388" s="83"/>
      <c r="H388" s="83"/>
      <c r="I388" s="83"/>
      <c r="J388" s="127"/>
      <c r="K388" s="84"/>
      <c r="L388" s="91"/>
      <c r="M388" s="92"/>
      <c r="N388" s="93"/>
      <c r="O388" s="94">
        <f>IF(D388=0,"",D388/C387)</f>
        <v>0.91666666666666663</v>
      </c>
      <c r="P388" s="83">
        <v>22</v>
      </c>
      <c r="Q388" s="96">
        <f t="shared" si="44"/>
        <v>0.91666666666666663</v>
      </c>
      <c r="R388" s="96">
        <f t="shared" si="45"/>
        <v>8.333333333333337E-2</v>
      </c>
      <c r="S388" s="97">
        <f>P388/P386</f>
        <v>0.7857142857142857</v>
      </c>
      <c r="AL388" s="3"/>
      <c r="AM388" s="3"/>
    </row>
    <row r="389" spans="1:39" ht="15.75" customHeight="1">
      <c r="A389" s="82">
        <v>2001</v>
      </c>
      <c r="B389" s="83"/>
      <c r="C389" s="83"/>
      <c r="D389" s="83"/>
      <c r="E389" s="83">
        <v>18</v>
      </c>
      <c r="F389" s="83"/>
      <c r="G389" s="83"/>
      <c r="H389" s="83"/>
      <c r="I389" s="83"/>
      <c r="J389" s="127"/>
      <c r="K389" s="84"/>
      <c r="L389" s="91"/>
      <c r="M389" s="92"/>
      <c r="N389" s="93"/>
      <c r="O389" s="94">
        <f>IF(E389=0,"",E389/D388)</f>
        <v>0.81818181818181823</v>
      </c>
      <c r="P389" s="83">
        <v>19</v>
      </c>
      <c r="Q389" s="96">
        <f t="shared" si="44"/>
        <v>0.86363636363636365</v>
      </c>
      <c r="R389" s="96">
        <f t="shared" si="45"/>
        <v>0.13636363636363635</v>
      </c>
      <c r="AL389" s="3"/>
      <c r="AM389" s="3"/>
    </row>
    <row r="390" spans="1:39" ht="15.75" customHeight="1">
      <c r="A390" s="82">
        <v>2002</v>
      </c>
      <c r="B390" s="83"/>
      <c r="C390" s="83"/>
      <c r="D390" s="83"/>
      <c r="E390" s="83"/>
      <c r="F390" s="83">
        <v>17</v>
      </c>
      <c r="G390" s="83"/>
      <c r="H390" s="83"/>
      <c r="I390" s="83"/>
      <c r="J390" s="127"/>
      <c r="K390" s="84"/>
      <c r="L390" s="91"/>
      <c r="M390" s="92"/>
      <c r="N390" s="93"/>
      <c r="O390" s="94">
        <f>IF(F390=0,"",F390/E389)</f>
        <v>0.94444444444444442</v>
      </c>
      <c r="P390" s="83">
        <v>19</v>
      </c>
      <c r="Q390" s="96">
        <f t="shared" si="44"/>
        <v>1</v>
      </c>
      <c r="R390" s="96">
        <f t="shared" si="45"/>
        <v>0</v>
      </c>
      <c r="AL390" s="3"/>
      <c r="AM390" s="3"/>
    </row>
    <row r="391" spans="1:39" ht="15.75" customHeight="1">
      <c r="A391" s="82">
        <v>2101</v>
      </c>
      <c r="B391" s="83"/>
      <c r="C391" s="83"/>
      <c r="D391" s="83"/>
      <c r="E391" s="83"/>
      <c r="F391" s="83"/>
      <c r="G391" s="83">
        <v>16</v>
      </c>
      <c r="H391" s="83"/>
      <c r="I391" s="83"/>
      <c r="J391" s="127"/>
      <c r="K391" s="84"/>
      <c r="L391" s="91"/>
      <c r="M391" s="92"/>
      <c r="N391" s="93"/>
      <c r="O391" s="94">
        <f>IF(G391=0,"",G391/F390)</f>
        <v>0.94117647058823528</v>
      </c>
      <c r="P391" s="83">
        <v>18</v>
      </c>
      <c r="Q391" s="96">
        <f t="shared" si="44"/>
        <v>0.94736842105263153</v>
      </c>
      <c r="R391" s="96">
        <f t="shared" si="45"/>
        <v>5.2631578947368474E-2</v>
      </c>
      <c r="AL391" s="3"/>
      <c r="AM391" s="3"/>
    </row>
    <row r="392" spans="1:39" ht="15.75" customHeight="1">
      <c r="A392" s="82">
        <v>2102</v>
      </c>
      <c r="B392" s="83"/>
      <c r="C392" s="83"/>
      <c r="D392" s="83"/>
      <c r="E392" s="83"/>
      <c r="F392" s="83"/>
      <c r="G392" s="83"/>
      <c r="H392" s="83">
        <v>16</v>
      </c>
      <c r="I392" s="83"/>
      <c r="J392" s="127"/>
      <c r="K392" s="84"/>
      <c r="L392" s="91"/>
      <c r="M392" s="92"/>
      <c r="N392" s="93"/>
      <c r="O392" s="94">
        <f>IF(H392=0,"",H392/G391)</f>
        <v>1</v>
      </c>
      <c r="P392" s="83">
        <v>18</v>
      </c>
      <c r="Q392" s="96">
        <f t="shared" si="44"/>
        <v>1</v>
      </c>
      <c r="R392" s="96">
        <f t="shared" si="45"/>
        <v>0</v>
      </c>
      <c r="AL392" s="3"/>
      <c r="AM392" s="3"/>
    </row>
    <row r="393" spans="1:39" ht="15.75" customHeight="1">
      <c r="A393" s="82">
        <v>2201</v>
      </c>
      <c r="B393" s="83"/>
      <c r="C393" s="83"/>
      <c r="D393" s="83"/>
      <c r="E393" s="83"/>
      <c r="F393" s="83"/>
      <c r="G393" s="83"/>
      <c r="H393" s="83"/>
      <c r="I393" s="83">
        <v>14</v>
      </c>
      <c r="J393" s="127"/>
      <c r="K393" s="84">
        <v>11</v>
      </c>
      <c r="L393" s="91"/>
      <c r="M393" s="92"/>
      <c r="N393" s="93"/>
      <c r="O393" s="94">
        <f>IF(I393=0,"",I393/H392)</f>
        <v>0.875</v>
      </c>
      <c r="P393" s="83">
        <v>18</v>
      </c>
      <c r="Q393" s="96">
        <f t="shared" si="44"/>
        <v>1</v>
      </c>
      <c r="R393" s="96">
        <f t="shared" si="45"/>
        <v>0</v>
      </c>
      <c r="AL393" s="3"/>
      <c r="AM393" s="3"/>
    </row>
    <row r="394" spans="1:39" ht="15.75" customHeight="1">
      <c r="A394" s="82">
        <v>2202</v>
      </c>
      <c r="B394" s="83"/>
      <c r="C394" s="83"/>
      <c r="D394" s="83"/>
      <c r="E394" s="83"/>
      <c r="F394" s="83"/>
      <c r="G394" s="83"/>
      <c r="H394" s="83"/>
      <c r="I394" s="83">
        <v>4</v>
      </c>
      <c r="J394" s="127"/>
      <c r="K394" s="84"/>
      <c r="L394" s="91"/>
      <c r="M394" s="92"/>
      <c r="N394" s="93"/>
      <c r="O394" s="94" t="str">
        <f>IF(J394=0,"",J394/I393)</f>
        <v/>
      </c>
      <c r="P394" s="83">
        <v>5</v>
      </c>
      <c r="Q394" s="96">
        <f t="shared" si="44"/>
        <v>0.27777777777777779</v>
      </c>
      <c r="R394" s="96">
        <f t="shared" si="45"/>
        <v>0.72222222222222221</v>
      </c>
      <c r="AL394" s="3"/>
      <c r="AM394" s="3"/>
    </row>
    <row r="395" spans="1:39" ht="15.75" customHeight="1">
      <c r="A395" s="82">
        <v>2301</v>
      </c>
      <c r="B395" s="83"/>
      <c r="C395" s="83"/>
      <c r="D395" s="83"/>
      <c r="E395" s="83"/>
      <c r="F395" s="83"/>
      <c r="G395" s="83"/>
      <c r="H395" s="83"/>
      <c r="I395" s="83">
        <v>4</v>
      </c>
      <c r="J395" s="127"/>
      <c r="K395" s="84">
        <v>3</v>
      </c>
      <c r="L395" s="91"/>
      <c r="M395" s="92"/>
      <c r="N395" s="92"/>
      <c r="O395" s="100"/>
      <c r="P395" s="83">
        <v>5</v>
      </c>
      <c r="Q395" s="92"/>
      <c r="R395" s="152"/>
      <c r="AL395" s="3"/>
      <c r="AM395" s="3"/>
    </row>
    <row r="396" spans="1:39" ht="15.75" customHeight="1">
      <c r="A396" s="82">
        <v>2302</v>
      </c>
      <c r="B396" s="83"/>
      <c r="C396" s="83"/>
      <c r="D396" s="83"/>
      <c r="E396" s="83"/>
      <c r="F396" s="83"/>
      <c r="G396" s="83"/>
      <c r="H396" s="83"/>
      <c r="I396" s="83">
        <v>2</v>
      </c>
      <c r="J396" s="127"/>
      <c r="K396" s="84"/>
      <c r="L396" s="91"/>
      <c r="M396" s="92"/>
      <c r="N396" s="99"/>
      <c r="O396" s="140"/>
      <c r="P396" s="194">
        <v>2</v>
      </c>
      <c r="Q396" s="104"/>
      <c r="R396" s="103"/>
      <c r="AL396" s="3"/>
      <c r="AM396" s="3"/>
    </row>
    <row r="397" spans="1:39" ht="15.75" customHeight="1">
      <c r="A397" s="82">
        <v>2401</v>
      </c>
      <c r="B397" s="83"/>
      <c r="C397" s="83"/>
      <c r="D397" s="83"/>
      <c r="E397" s="83"/>
      <c r="F397" s="83"/>
      <c r="G397" s="83"/>
      <c r="H397" s="83"/>
      <c r="I397" s="83">
        <v>2</v>
      </c>
      <c r="J397" s="127"/>
      <c r="K397" s="84"/>
      <c r="L397" s="91"/>
      <c r="M397" s="92"/>
      <c r="N397" s="99"/>
      <c r="O397" s="103"/>
      <c r="P397" s="194">
        <v>2</v>
      </c>
      <c r="Q397" s="104"/>
      <c r="R397" s="103"/>
      <c r="AL397" s="3"/>
      <c r="AM397" s="3"/>
    </row>
    <row r="398" spans="1:39" ht="15.75" customHeight="1">
      <c r="A398" s="82">
        <v>2402</v>
      </c>
      <c r="B398" s="83"/>
      <c r="C398" s="83"/>
      <c r="D398" s="83"/>
      <c r="E398" s="83"/>
      <c r="F398" s="83"/>
      <c r="G398" s="83"/>
      <c r="H398" s="83"/>
      <c r="I398" s="83">
        <v>2</v>
      </c>
      <c r="J398" s="127"/>
      <c r="K398" s="84">
        <v>1</v>
      </c>
      <c r="L398" s="91"/>
      <c r="M398" s="92"/>
      <c r="N398" s="99"/>
      <c r="O398" s="103"/>
      <c r="P398" s="194">
        <v>2</v>
      </c>
      <c r="Q398" s="104"/>
      <c r="R398" s="103"/>
      <c r="AL398" s="3"/>
      <c r="AM398" s="3"/>
    </row>
    <row r="399" spans="1:39" ht="15.75" customHeight="1">
      <c r="A399" s="82">
        <v>2501</v>
      </c>
      <c r="B399" s="83"/>
      <c r="C399" s="83"/>
      <c r="D399" s="83"/>
      <c r="E399" s="83"/>
      <c r="F399" s="83"/>
      <c r="G399" s="83"/>
      <c r="H399" s="83"/>
      <c r="I399" s="83"/>
      <c r="J399" s="127"/>
      <c r="K399" s="84"/>
      <c r="L399" s="91"/>
      <c r="M399" s="92"/>
      <c r="N399" s="99"/>
      <c r="O399" s="5"/>
      <c r="P399" s="26"/>
      <c r="Q399" s="25"/>
      <c r="R399" s="140"/>
      <c r="AL399" s="3"/>
      <c r="AM399" s="3"/>
    </row>
    <row r="400" spans="1:39" ht="15.75" customHeight="1">
      <c r="A400" s="82">
        <v>2502</v>
      </c>
      <c r="B400" s="83"/>
      <c r="C400" s="83"/>
      <c r="D400" s="83"/>
      <c r="E400" s="83"/>
      <c r="F400" s="83"/>
      <c r="G400" s="83"/>
      <c r="H400" s="83"/>
      <c r="I400" s="83"/>
      <c r="J400" s="127"/>
      <c r="K400" s="84"/>
      <c r="L400" s="91"/>
      <c r="M400" s="92"/>
      <c r="N400" s="99"/>
      <c r="O400" s="108" t="s">
        <v>80</v>
      </c>
      <c r="P400" s="109">
        <v>15</v>
      </c>
      <c r="Q400" s="110">
        <f>K403</f>
        <v>15</v>
      </c>
      <c r="R400" s="111" t="s">
        <v>10</v>
      </c>
      <c r="AL400" s="3"/>
      <c r="AM400" s="3"/>
    </row>
    <row r="401" spans="1:39" ht="15.75" customHeight="1">
      <c r="A401" s="82">
        <v>2601</v>
      </c>
      <c r="B401" s="83"/>
      <c r="C401" s="83"/>
      <c r="D401" s="83"/>
      <c r="E401" s="83"/>
      <c r="F401" s="83"/>
      <c r="G401" s="83"/>
      <c r="H401" s="83"/>
      <c r="I401" s="83"/>
      <c r="J401" s="127"/>
      <c r="K401" s="84"/>
      <c r="L401" s="91"/>
      <c r="M401" s="92"/>
      <c r="N401" s="99"/>
      <c r="O401" s="112" t="s">
        <v>81</v>
      </c>
      <c r="P401" s="113">
        <f>IF(P400/B386=0,"",P400/B386)</f>
        <v>0.5357142857142857</v>
      </c>
      <c r="Q401" s="114">
        <f>IF(P400/Q400=0,"",P400/Q400)</f>
        <v>1</v>
      </c>
      <c r="R401" s="115" t="s">
        <v>82</v>
      </c>
      <c r="AL401" s="3"/>
      <c r="AM401" s="3"/>
    </row>
    <row r="402" spans="1:39" ht="15.75" customHeight="1">
      <c r="A402" s="82">
        <v>2602</v>
      </c>
      <c r="B402" s="83"/>
      <c r="C402" s="83"/>
      <c r="D402" s="83"/>
      <c r="E402" s="83"/>
      <c r="F402" s="83"/>
      <c r="G402" s="83"/>
      <c r="H402" s="83"/>
      <c r="I402" s="83"/>
      <c r="J402" s="127"/>
      <c r="K402" s="84"/>
      <c r="L402" s="116"/>
      <c r="M402" s="117"/>
      <c r="N402" s="118"/>
      <c r="O402" s="119"/>
      <c r="P402" s="120"/>
      <c r="Q402" s="120"/>
      <c r="R402" s="121"/>
      <c r="AL402" s="3"/>
      <c r="AM402" s="3"/>
    </row>
    <row r="403" spans="1:39" ht="18" customHeight="1">
      <c r="A403" s="34"/>
      <c r="B403" s="26"/>
      <c r="C403" s="231" t="s">
        <v>108</v>
      </c>
      <c r="D403" s="232"/>
      <c r="E403" s="232"/>
      <c r="F403" s="232"/>
      <c r="G403" s="232"/>
      <c r="H403" s="232"/>
      <c r="I403" s="232"/>
      <c r="J403" s="233"/>
      <c r="K403" s="122">
        <f>SUM(K393:K399)</f>
        <v>15</v>
      </c>
      <c r="L403" s="123">
        <f>IF(K393=0,"",K393/B386)</f>
        <v>0.39285714285714285</v>
      </c>
      <c r="M403" s="123">
        <f>IF(K403=0,"",K403/B386)</f>
        <v>0.5357142857142857</v>
      </c>
      <c r="N403" s="123">
        <f>M403-L403</f>
        <v>0.14285714285714285</v>
      </c>
      <c r="O403" s="5"/>
      <c r="P403" s="26"/>
      <c r="Q403" s="25"/>
      <c r="R403" s="5"/>
      <c r="AL403" s="3"/>
      <c r="AM403" s="3"/>
    </row>
    <row r="404" spans="1:39" ht="12.75" customHeight="1">
      <c r="L404" s="5"/>
      <c r="M404" s="5"/>
      <c r="O404" s="5"/>
      <c r="P404" s="6"/>
      <c r="Q404" s="6"/>
      <c r="R404" s="5"/>
      <c r="AL404" s="3"/>
      <c r="AM404" s="3"/>
    </row>
    <row r="405" spans="1:39" ht="12.75" customHeight="1">
      <c r="L405" s="5"/>
      <c r="M405" s="5"/>
      <c r="O405" s="5"/>
      <c r="P405" s="6"/>
      <c r="Q405" s="6"/>
      <c r="R405" s="5"/>
      <c r="AL405" s="3"/>
      <c r="AM405" s="3"/>
    </row>
    <row r="406" spans="1:39" ht="26.25" customHeight="1">
      <c r="A406" s="250" t="s">
        <v>96</v>
      </c>
      <c r="B406" s="242"/>
      <c r="C406" s="242"/>
      <c r="D406" s="242"/>
      <c r="E406" s="242"/>
      <c r="F406" s="242"/>
      <c r="G406" s="242"/>
      <c r="H406" s="242"/>
      <c r="I406" s="242"/>
      <c r="J406" s="242"/>
      <c r="K406" s="79" t="s">
        <v>117</v>
      </c>
      <c r="L406" s="5"/>
      <c r="M406" s="5"/>
      <c r="N406" s="26"/>
      <c r="O406" s="5"/>
      <c r="P406" s="26"/>
      <c r="Q406" s="26"/>
      <c r="R406" s="26"/>
      <c r="AL406" s="3"/>
      <c r="AM406" s="3"/>
    </row>
    <row r="407" spans="1:39" ht="20.25" customHeight="1">
      <c r="A407" s="234" t="s">
        <v>9</v>
      </c>
      <c r="B407" s="235" t="s">
        <v>97</v>
      </c>
      <c r="C407" s="232"/>
      <c r="D407" s="232"/>
      <c r="E407" s="232"/>
      <c r="F407" s="232"/>
      <c r="G407" s="232"/>
      <c r="H407" s="232"/>
      <c r="I407" s="232"/>
      <c r="J407" s="233"/>
      <c r="K407" s="236" t="s">
        <v>10</v>
      </c>
      <c r="L407" s="229" t="s">
        <v>2</v>
      </c>
      <c r="M407" s="229" t="s">
        <v>3</v>
      </c>
      <c r="N407" s="229" t="s">
        <v>4</v>
      </c>
      <c r="O407" s="229" t="s">
        <v>5</v>
      </c>
      <c r="P407" s="229" t="s">
        <v>6</v>
      </c>
      <c r="Q407" s="229" t="s">
        <v>7</v>
      </c>
      <c r="R407" s="229" t="s">
        <v>8</v>
      </c>
      <c r="AL407" s="3"/>
      <c r="AM407" s="3"/>
    </row>
    <row r="408" spans="1:39" ht="15.75" customHeight="1">
      <c r="A408" s="230"/>
      <c r="B408" s="82" t="s">
        <v>98</v>
      </c>
      <c r="C408" s="82" t="s">
        <v>99</v>
      </c>
      <c r="D408" s="82" t="s">
        <v>100</v>
      </c>
      <c r="E408" s="82" t="s">
        <v>101</v>
      </c>
      <c r="F408" s="82" t="s">
        <v>102</v>
      </c>
      <c r="G408" s="82" t="s">
        <v>103</v>
      </c>
      <c r="H408" s="82" t="s">
        <v>104</v>
      </c>
      <c r="I408" s="82" t="s">
        <v>105</v>
      </c>
      <c r="J408" s="126" t="s">
        <v>106</v>
      </c>
      <c r="K408" s="230"/>
      <c r="L408" s="230"/>
      <c r="M408" s="230"/>
      <c r="N408" s="230"/>
      <c r="O408" s="230"/>
      <c r="P408" s="230"/>
      <c r="Q408" s="230"/>
      <c r="R408" s="230"/>
      <c r="AL408" s="3"/>
      <c r="AM408" s="3"/>
    </row>
    <row r="409" spans="1:39" ht="15.75" customHeight="1">
      <c r="A409" s="82">
        <v>1902</v>
      </c>
      <c r="B409" s="83">
        <v>38</v>
      </c>
      <c r="C409" s="83"/>
      <c r="D409" s="83"/>
      <c r="E409" s="83"/>
      <c r="F409" s="83"/>
      <c r="G409" s="83"/>
      <c r="H409" s="83"/>
      <c r="I409" s="83"/>
      <c r="J409" s="127"/>
      <c r="K409" s="84"/>
      <c r="L409" s="85"/>
      <c r="M409" s="86"/>
      <c r="N409" s="87"/>
      <c r="O409" s="88"/>
      <c r="P409" s="176">
        <f>B409</f>
        <v>38</v>
      </c>
      <c r="Q409" s="90"/>
      <c r="R409" s="88"/>
      <c r="AL409" s="3"/>
      <c r="AM409" s="3"/>
    </row>
    <row r="410" spans="1:39" ht="15.75" customHeight="1">
      <c r="A410" s="82">
        <v>2001</v>
      </c>
      <c r="B410" s="83"/>
      <c r="C410" s="83">
        <v>24</v>
      </c>
      <c r="D410" s="83"/>
      <c r="E410" s="83"/>
      <c r="F410" s="83"/>
      <c r="G410" s="83"/>
      <c r="H410" s="83"/>
      <c r="I410" s="83"/>
      <c r="J410" s="127"/>
      <c r="K410" s="84"/>
      <c r="L410" s="91"/>
      <c r="M410" s="92"/>
      <c r="N410" s="93"/>
      <c r="O410" s="94">
        <f>IF(C410=0,"",C410/B409)</f>
        <v>0.63157894736842102</v>
      </c>
      <c r="P410" s="83">
        <v>24</v>
      </c>
      <c r="Q410" s="96">
        <f t="shared" ref="Q410:Q416" si="46">IF(P410=0,"",P410/P409)</f>
        <v>0.63157894736842102</v>
      </c>
      <c r="R410" s="96">
        <f t="shared" ref="R410:R416" si="47">IF(P410=0,"",100%-Q410)</f>
        <v>0.36842105263157898</v>
      </c>
      <c r="AL410" s="3"/>
      <c r="AM410" s="3"/>
    </row>
    <row r="411" spans="1:39" ht="15.75" customHeight="1">
      <c r="A411" s="82">
        <v>2002</v>
      </c>
      <c r="B411" s="83"/>
      <c r="C411" s="83"/>
      <c r="D411" s="83">
        <v>24</v>
      </c>
      <c r="E411" s="83"/>
      <c r="F411" s="83"/>
      <c r="G411" s="83"/>
      <c r="H411" s="83"/>
      <c r="I411" s="83"/>
      <c r="J411" s="127"/>
      <c r="K411" s="84"/>
      <c r="L411" s="91"/>
      <c r="M411" s="92"/>
      <c r="N411" s="93"/>
      <c r="O411" s="94">
        <f>IF(D411=0,"",D411/C410)</f>
        <v>1</v>
      </c>
      <c r="P411" s="83">
        <v>24</v>
      </c>
      <c r="Q411" s="96">
        <f t="shared" si="46"/>
        <v>1</v>
      </c>
      <c r="R411" s="96">
        <f t="shared" si="47"/>
        <v>0</v>
      </c>
      <c r="S411" s="97">
        <f>P411/P409</f>
        <v>0.63157894736842102</v>
      </c>
      <c r="AL411" s="3"/>
      <c r="AM411" s="3"/>
    </row>
    <row r="412" spans="1:39" ht="15.75" customHeight="1">
      <c r="A412" s="82">
        <v>2101</v>
      </c>
      <c r="B412" s="83"/>
      <c r="C412" s="83"/>
      <c r="D412" s="83"/>
      <c r="E412" s="83">
        <v>22</v>
      </c>
      <c r="F412" s="83"/>
      <c r="G412" s="83"/>
      <c r="H412" s="83"/>
      <c r="I412" s="83"/>
      <c r="J412" s="127"/>
      <c r="K412" s="84"/>
      <c r="L412" s="91"/>
      <c r="M412" s="92"/>
      <c r="N412" s="93"/>
      <c r="O412" s="94">
        <f>IF(E412=0,"",E412/D411)</f>
        <v>0.91666666666666663</v>
      </c>
      <c r="P412" s="83">
        <v>23</v>
      </c>
      <c r="Q412" s="96">
        <f t="shared" si="46"/>
        <v>0.95833333333333337</v>
      </c>
      <c r="R412" s="96">
        <f t="shared" si="47"/>
        <v>4.166666666666663E-2</v>
      </c>
      <c r="AL412" s="3"/>
      <c r="AM412" s="3"/>
    </row>
    <row r="413" spans="1:39" ht="15.75" customHeight="1">
      <c r="A413" s="82">
        <v>2102</v>
      </c>
      <c r="B413" s="83"/>
      <c r="C413" s="83"/>
      <c r="D413" s="83"/>
      <c r="E413" s="83"/>
      <c r="F413" s="83">
        <v>21</v>
      </c>
      <c r="G413" s="83"/>
      <c r="H413" s="83"/>
      <c r="I413" s="83"/>
      <c r="J413" s="127"/>
      <c r="K413" s="84"/>
      <c r="L413" s="91"/>
      <c r="M413" s="92"/>
      <c r="N413" s="93"/>
      <c r="O413" s="94">
        <f>IF(F413=0,"",F413/E412)</f>
        <v>0.95454545454545459</v>
      </c>
      <c r="P413" s="83">
        <v>21</v>
      </c>
      <c r="Q413" s="96">
        <f t="shared" si="46"/>
        <v>0.91304347826086951</v>
      </c>
      <c r="R413" s="96">
        <f t="shared" si="47"/>
        <v>8.6956521739130488E-2</v>
      </c>
      <c r="AL413" s="3"/>
      <c r="AM413" s="3"/>
    </row>
    <row r="414" spans="1:39" ht="15.75" customHeight="1">
      <c r="A414" s="82">
        <v>2201</v>
      </c>
      <c r="B414" s="83"/>
      <c r="C414" s="83"/>
      <c r="D414" s="83"/>
      <c r="E414" s="83"/>
      <c r="F414" s="83"/>
      <c r="G414" s="83">
        <v>20</v>
      </c>
      <c r="H414" s="83"/>
      <c r="I414" s="83"/>
      <c r="J414" s="127"/>
      <c r="K414" s="84"/>
      <c r="L414" s="91"/>
      <c r="M414" s="92"/>
      <c r="N414" s="93"/>
      <c r="O414" s="94">
        <f>IF(G414=0,"",G414/F413)</f>
        <v>0.95238095238095233</v>
      </c>
      <c r="P414" s="83">
        <v>21</v>
      </c>
      <c r="Q414" s="96">
        <f t="shared" si="46"/>
        <v>1</v>
      </c>
      <c r="R414" s="96">
        <f t="shared" si="47"/>
        <v>0</v>
      </c>
      <c r="AL414" s="3"/>
      <c r="AM414" s="3"/>
    </row>
    <row r="415" spans="1:39" ht="15.75" customHeight="1">
      <c r="A415" s="82">
        <v>2202</v>
      </c>
      <c r="B415" s="83"/>
      <c r="C415" s="83"/>
      <c r="D415" s="83"/>
      <c r="E415" s="83"/>
      <c r="F415" s="83"/>
      <c r="G415" s="83"/>
      <c r="H415" s="83">
        <v>21</v>
      </c>
      <c r="I415" s="83"/>
      <c r="J415" s="127"/>
      <c r="K415" s="84"/>
      <c r="L415" s="91"/>
      <c r="M415" s="92"/>
      <c r="N415" s="93"/>
      <c r="O415" s="94">
        <f>IF(H415=0,"",H415/G414)</f>
        <v>1.05</v>
      </c>
      <c r="P415" s="83">
        <v>21</v>
      </c>
      <c r="Q415" s="96">
        <f t="shared" si="46"/>
        <v>1</v>
      </c>
      <c r="R415" s="96">
        <f t="shared" si="47"/>
        <v>0</v>
      </c>
      <c r="AL415" s="3"/>
      <c r="AM415" s="3"/>
    </row>
    <row r="416" spans="1:39" ht="15.75" customHeight="1">
      <c r="A416" s="82">
        <v>2301</v>
      </c>
      <c r="B416" s="83"/>
      <c r="C416" s="83"/>
      <c r="D416" s="83"/>
      <c r="E416" s="83"/>
      <c r="F416" s="83"/>
      <c r="G416" s="83"/>
      <c r="H416" s="83"/>
      <c r="I416" s="83">
        <v>18</v>
      </c>
      <c r="J416" s="127"/>
      <c r="K416" s="84">
        <v>16</v>
      </c>
      <c r="L416" s="91"/>
      <c r="M416" s="92"/>
      <c r="N416" s="93"/>
      <c r="O416" s="94">
        <f>IF(I416=0,"",I416/H415)</f>
        <v>0.8571428571428571</v>
      </c>
      <c r="P416" s="83">
        <v>20</v>
      </c>
      <c r="Q416" s="96">
        <f t="shared" si="46"/>
        <v>0.95238095238095233</v>
      </c>
      <c r="R416" s="96">
        <f t="shared" si="47"/>
        <v>4.7619047619047672E-2</v>
      </c>
      <c r="AL416" s="3"/>
      <c r="AM416" s="3"/>
    </row>
    <row r="417" spans="1:39" ht="15.75" customHeight="1">
      <c r="A417" s="82">
        <v>2302</v>
      </c>
      <c r="B417" s="83"/>
      <c r="C417" s="83"/>
      <c r="D417" s="83"/>
      <c r="E417" s="83"/>
      <c r="F417" s="83"/>
      <c r="G417" s="83"/>
      <c r="H417" s="83"/>
      <c r="I417" s="83">
        <v>4</v>
      </c>
      <c r="J417" s="127"/>
      <c r="K417" s="84">
        <v>1</v>
      </c>
      <c r="L417" s="91"/>
      <c r="M417" s="92"/>
      <c r="N417" s="93"/>
      <c r="O417" s="94" t="str">
        <f>IF(J417=0,"",J417/I416)</f>
        <v/>
      </c>
      <c r="P417" s="83">
        <v>4</v>
      </c>
      <c r="Q417" s="96"/>
      <c r="R417" s="96"/>
      <c r="AL417" s="3"/>
      <c r="AM417" s="3"/>
    </row>
    <row r="418" spans="1:39" ht="15.75" customHeight="1">
      <c r="A418" s="82">
        <v>2401</v>
      </c>
      <c r="B418" s="83"/>
      <c r="C418" s="83"/>
      <c r="D418" s="83"/>
      <c r="E418" s="83"/>
      <c r="F418" s="83"/>
      <c r="G418" s="83"/>
      <c r="H418" s="83"/>
      <c r="I418" s="83">
        <v>3</v>
      </c>
      <c r="J418" s="127"/>
      <c r="K418" s="84"/>
      <c r="L418" s="91"/>
      <c r="M418" s="92"/>
      <c r="N418" s="92"/>
      <c r="O418" s="100"/>
      <c r="P418" s="83">
        <v>3</v>
      </c>
      <c r="Q418" s="92"/>
      <c r="R418" s="152"/>
      <c r="AL418" s="3"/>
      <c r="AM418" s="3"/>
    </row>
    <row r="419" spans="1:39" ht="15.75" customHeight="1">
      <c r="A419" s="82">
        <v>2402</v>
      </c>
      <c r="B419" s="83"/>
      <c r="C419" s="83"/>
      <c r="D419" s="83"/>
      <c r="E419" s="83"/>
      <c r="F419" s="83"/>
      <c r="G419" s="83"/>
      <c r="H419" s="83"/>
      <c r="I419" s="83">
        <v>3</v>
      </c>
      <c r="J419" s="127"/>
      <c r="K419" s="84">
        <v>1</v>
      </c>
      <c r="L419" s="91"/>
      <c r="M419" s="92"/>
      <c r="N419" s="99"/>
      <c r="O419" s="140"/>
      <c r="P419" s="194">
        <v>3</v>
      </c>
      <c r="Q419" s="104"/>
      <c r="R419" s="103"/>
      <c r="AL419" s="3"/>
      <c r="AM419" s="3"/>
    </row>
    <row r="420" spans="1:39" ht="15.75" customHeight="1">
      <c r="A420" s="82">
        <v>2501</v>
      </c>
      <c r="B420" s="83"/>
      <c r="C420" s="83"/>
      <c r="D420" s="83"/>
      <c r="E420" s="83"/>
      <c r="F420" s="83"/>
      <c r="G420" s="83"/>
      <c r="H420" s="83"/>
      <c r="I420" s="83"/>
      <c r="J420" s="127"/>
      <c r="K420" s="84"/>
      <c r="L420" s="91"/>
      <c r="M420" s="92"/>
      <c r="N420" s="99"/>
      <c r="O420" s="103"/>
      <c r="P420" s="194"/>
      <c r="Q420" s="104"/>
      <c r="R420" s="103"/>
      <c r="AL420" s="3"/>
      <c r="AM420" s="3"/>
    </row>
    <row r="421" spans="1:39" ht="15.75" customHeight="1">
      <c r="A421" s="82">
        <v>2502</v>
      </c>
      <c r="B421" s="83"/>
      <c r="C421" s="83"/>
      <c r="D421" s="83"/>
      <c r="E421" s="83"/>
      <c r="F421" s="83"/>
      <c r="G421" s="83"/>
      <c r="H421" s="83"/>
      <c r="I421" s="83"/>
      <c r="J421" s="127"/>
      <c r="K421" s="84"/>
      <c r="L421" s="91"/>
      <c r="M421" s="92"/>
      <c r="N421" s="99"/>
      <c r="O421" s="103"/>
      <c r="P421" s="194"/>
      <c r="Q421" s="104"/>
      <c r="R421" s="103"/>
      <c r="AL421" s="3"/>
      <c r="AM421" s="3"/>
    </row>
    <row r="422" spans="1:39" ht="15.75" customHeight="1">
      <c r="A422" s="82">
        <v>2601</v>
      </c>
      <c r="B422" s="83"/>
      <c r="C422" s="83"/>
      <c r="D422" s="83"/>
      <c r="E422" s="83"/>
      <c r="F422" s="83"/>
      <c r="G422" s="83"/>
      <c r="H422" s="83"/>
      <c r="I422" s="83"/>
      <c r="J422" s="127"/>
      <c r="K422" s="84"/>
      <c r="L422" s="91"/>
      <c r="M422" s="92"/>
      <c r="N422" s="99"/>
      <c r="O422" s="5"/>
      <c r="P422" s="26"/>
      <c r="Q422" s="25"/>
      <c r="R422" s="140"/>
      <c r="AL422" s="3"/>
      <c r="AM422" s="3"/>
    </row>
    <row r="423" spans="1:39" ht="15.75" customHeight="1">
      <c r="A423" s="82">
        <v>2602</v>
      </c>
      <c r="B423" s="83"/>
      <c r="C423" s="83"/>
      <c r="D423" s="83"/>
      <c r="E423" s="83"/>
      <c r="F423" s="83"/>
      <c r="G423" s="83"/>
      <c r="H423" s="83"/>
      <c r="I423" s="83"/>
      <c r="J423" s="127"/>
      <c r="K423" s="84"/>
      <c r="L423" s="91"/>
      <c r="M423" s="92"/>
      <c r="N423" s="99"/>
      <c r="O423" s="108" t="s">
        <v>80</v>
      </c>
      <c r="P423" s="109">
        <v>10</v>
      </c>
      <c r="Q423" s="110">
        <f>IF(SUM(K415:K419)=0,"",SUM(K415:K419))</f>
        <v>18</v>
      </c>
      <c r="R423" s="111" t="s">
        <v>10</v>
      </c>
      <c r="AL423" s="3"/>
      <c r="AM423" s="3"/>
    </row>
    <row r="424" spans="1:39" ht="15.75" customHeight="1">
      <c r="A424" s="82">
        <v>2701</v>
      </c>
      <c r="B424" s="83"/>
      <c r="C424" s="83"/>
      <c r="D424" s="83"/>
      <c r="E424" s="83"/>
      <c r="F424" s="83"/>
      <c r="G424" s="83"/>
      <c r="H424" s="83"/>
      <c r="I424" s="83"/>
      <c r="J424" s="127"/>
      <c r="K424" s="84"/>
      <c r="L424" s="91"/>
      <c r="M424" s="92"/>
      <c r="N424" s="99"/>
      <c r="O424" s="112" t="s">
        <v>81</v>
      </c>
      <c r="P424" s="113">
        <f>IF(P423/B409=0,"",P423/B409)</f>
        <v>0.26315789473684209</v>
      </c>
      <c r="Q424" s="114">
        <f>IF(P423/Q423=0,"",P423/Q423)</f>
        <v>0.55555555555555558</v>
      </c>
      <c r="R424" s="115" t="s">
        <v>82</v>
      </c>
      <c r="AL424" s="3"/>
      <c r="AM424" s="3"/>
    </row>
    <row r="425" spans="1:39" ht="15.75" customHeight="1">
      <c r="A425" s="82">
        <v>2702</v>
      </c>
      <c r="B425" s="83"/>
      <c r="C425" s="83"/>
      <c r="D425" s="83"/>
      <c r="E425" s="83"/>
      <c r="F425" s="83"/>
      <c r="G425" s="83"/>
      <c r="H425" s="83"/>
      <c r="I425" s="83"/>
      <c r="J425" s="127"/>
      <c r="K425" s="84"/>
      <c r="L425" s="116"/>
      <c r="M425" s="117"/>
      <c r="N425" s="118"/>
      <c r="O425" s="119"/>
      <c r="P425" s="120"/>
      <c r="Q425" s="120"/>
      <c r="R425" s="121"/>
      <c r="AL425" s="3"/>
      <c r="AM425" s="3"/>
    </row>
    <row r="426" spans="1:39" ht="18" customHeight="1">
      <c r="A426" s="34"/>
      <c r="B426" s="26"/>
      <c r="C426" s="231" t="s">
        <v>108</v>
      </c>
      <c r="D426" s="232"/>
      <c r="E426" s="232"/>
      <c r="F426" s="232"/>
      <c r="G426" s="232"/>
      <c r="H426" s="232"/>
      <c r="I426" s="232"/>
      <c r="J426" s="233"/>
      <c r="K426" s="122">
        <f>SUM(K416:K422)</f>
        <v>18</v>
      </c>
      <c r="L426" s="123">
        <f>IF(K416=0,"",K416/B409)</f>
        <v>0.42105263157894735</v>
      </c>
      <c r="M426" s="123">
        <f>IF(K426=0,"",K426/B409)</f>
        <v>0.47368421052631576</v>
      </c>
      <c r="N426" s="123">
        <f>M426-L426</f>
        <v>5.2631578947368418E-2</v>
      </c>
      <c r="O426" s="5"/>
      <c r="P426" s="26"/>
      <c r="Q426" s="25"/>
      <c r="R426" s="5"/>
      <c r="AL426" s="3"/>
      <c r="AM426" s="3"/>
    </row>
    <row r="427" spans="1:39" ht="12.75" customHeight="1">
      <c r="L427" s="5"/>
      <c r="M427" s="5"/>
      <c r="O427" s="5"/>
      <c r="P427" s="6"/>
      <c r="Q427" s="6"/>
      <c r="R427" s="5"/>
      <c r="AL427" s="3"/>
      <c r="AM427" s="3"/>
    </row>
    <row r="428" spans="1:39" ht="12.75" customHeight="1">
      <c r="L428" s="5"/>
      <c r="M428" s="5"/>
      <c r="O428" s="5"/>
      <c r="P428" s="6"/>
      <c r="Q428" s="6"/>
      <c r="R428" s="5"/>
      <c r="AL428" s="3"/>
      <c r="AM428" s="3"/>
    </row>
    <row r="429" spans="1:39" ht="26.25" customHeight="1">
      <c r="A429" s="250" t="s">
        <v>96</v>
      </c>
      <c r="B429" s="242"/>
      <c r="C429" s="242"/>
      <c r="D429" s="242"/>
      <c r="E429" s="242"/>
      <c r="F429" s="242"/>
      <c r="G429" s="242"/>
      <c r="H429" s="242"/>
      <c r="I429" s="242"/>
      <c r="J429" s="242"/>
      <c r="K429" s="79" t="s">
        <v>119</v>
      </c>
      <c r="L429" s="5"/>
      <c r="M429" s="5"/>
      <c r="N429" s="26"/>
      <c r="O429" s="5"/>
      <c r="P429" s="26"/>
      <c r="Q429" s="26"/>
      <c r="R429" s="26"/>
      <c r="AL429" s="3"/>
      <c r="AM429" s="3"/>
    </row>
    <row r="430" spans="1:39" ht="20.25" customHeight="1">
      <c r="A430" s="234" t="s">
        <v>9</v>
      </c>
      <c r="B430" s="235" t="s">
        <v>97</v>
      </c>
      <c r="C430" s="232"/>
      <c r="D430" s="232"/>
      <c r="E430" s="232"/>
      <c r="F430" s="232"/>
      <c r="G430" s="232"/>
      <c r="H430" s="232"/>
      <c r="I430" s="232"/>
      <c r="J430" s="233"/>
      <c r="K430" s="236" t="s">
        <v>10</v>
      </c>
      <c r="L430" s="229" t="s">
        <v>2</v>
      </c>
      <c r="M430" s="229" t="s">
        <v>3</v>
      </c>
      <c r="N430" s="229" t="s">
        <v>4</v>
      </c>
      <c r="O430" s="229" t="s">
        <v>5</v>
      </c>
      <c r="P430" s="229" t="s">
        <v>6</v>
      </c>
      <c r="Q430" s="229" t="s">
        <v>7</v>
      </c>
      <c r="R430" s="229" t="s">
        <v>8</v>
      </c>
      <c r="AL430" s="3"/>
      <c r="AM430" s="3"/>
    </row>
    <row r="431" spans="1:39" ht="15.75" customHeight="1">
      <c r="A431" s="230"/>
      <c r="B431" s="82" t="s">
        <v>98</v>
      </c>
      <c r="C431" s="82" t="s">
        <v>99</v>
      </c>
      <c r="D431" s="82" t="s">
        <v>100</v>
      </c>
      <c r="E431" s="82" t="s">
        <v>101</v>
      </c>
      <c r="F431" s="82" t="s">
        <v>102</v>
      </c>
      <c r="G431" s="82" t="s">
        <v>103</v>
      </c>
      <c r="H431" s="82" t="s">
        <v>104</v>
      </c>
      <c r="I431" s="82" t="s">
        <v>105</v>
      </c>
      <c r="J431" s="126" t="s">
        <v>106</v>
      </c>
      <c r="K431" s="230"/>
      <c r="L431" s="230"/>
      <c r="M431" s="230"/>
      <c r="N431" s="230"/>
      <c r="O431" s="230"/>
      <c r="P431" s="230"/>
      <c r="Q431" s="230"/>
      <c r="R431" s="230"/>
      <c r="AL431" s="3"/>
      <c r="AM431" s="3"/>
    </row>
    <row r="432" spans="1:39" ht="15.75" customHeight="1">
      <c r="A432" s="82">
        <v>2002</v>
      </c>
      <c r="B432" s="83">
        <v>21</v>
      </c>
      <c r="C432" s="83"/>
      <c r="D432" s="83"/>
      <c r="E432" s="83"/>
      <c r="F432" s="83"/>
      <c r="G432" s="83"/>
      <c r="H432" s="83"/>
      <c r="I432" s="83"/>
      <c r="J432" s="127"/>
      <c r="K432" s="84"/>
      <c r="L432" s="85"/>
      <c r="M432" s="86"/>
      <c r="N432" s="87"/>
      <c r="O432" s="88"/>
      <c r="P432" s="176">
        <f>B432</f>
        <v>21</v>
      </c>
      <c r="Q432" s="90"/>
      <c r="R432" s="88"/>
      <c r="AL432" s="3"/>
      <c r="AM432" s="3"/>
    </row>
    <row r="433" spans="1:39" ht="15.75" customHeight="1">
      <c r="A433" s="82">
        <v>2101</v>
      </c>
      <c r="B433" s="83"/>
      <c r="C433" s="83">
        <v>16</v>
      </c>
      <c r="D433" s="83"/>
      <c r="E433" s="83"/>
      <c r="F433" s="83"/>
      <c r="G433" s="83"/>
      <c r="H433" s="83"/>
      <c r="I433" s="83"/>
      <c r="J433" s="127"/>
      <c r="K433" s="84"/>
      <c r="L433" s="91"/>
      <c r="M433" s="92"/>
      <c r="N433" s="93"/>
      <c r="O433" s="94">
        <f>IF(C433=0,"",C433/B432)</f>
        <v>0.76190476190476186</v>
      </c>
      <c r="P433" s="83">
        <v>16</v>
      </c>
      <c r="Q433" s="96">
        <f t="shared" ref="Q433:Q439" si="48">IF(P433=0,"",P433/P432)</f>
        <v>0.76190476190476186</v>
      </c>
      <c r="R433" s="96">
        <f t="shared" ref="R433:R441" si="49">IF(P433=0,"",100%-Q433)</f>
        <v>0.23809523809523814</v>
      </c>
      <c r="AL433" s="3"/>
      <c r="AM433" s="3"/>
    </row>
    <row r="434" spans="1:39" ht="15.75" customHeight="1">
      <c r="A434" s="82">
        <v>2102</v>
      </c>
      <c r="B434" s="83"/>
      <c r="C434" s="83"/>
      <c r="D434" s="83">
        <v>12</v>
      </c>
      <c r="E434" s="83"/>
      <c r="F434" s="83"/>
      <c r="G434" s="83"/>
      <c r="H434" s="83"/>
      <c r="I434" s="83"/>
      <c r="J434" s="127"/>
      <c r="K434" s="84"/>
      <c r="L434" s="91"/>
      <c r="M434" s="92"/>
      <c r="N434" s="93"/>
      <c r="O434" s="94">
        <f>IF(D434=0,"",D434/C433)</f>
        <v>0.75</v>
      </c>
      <c r="P434" s="83">
        <v>12</v>
      </c>
      <c r="Q434" s="96">
        <f t="shared" si="48"/>
        <v>0.75</v>
      </c>
      <c r="R434" s="96">
        <f t="shared" si="49"/>
        <v>0.25</v>
      </c>
      <c r="S434" s="97">
        <f>P434/P432</f>
        <v>0.5714285714285714</v>
      </c>
      <c r="AL434" s="3"/>
      <c r="AM434" s="3"/>
    </row>
    <row r="435" spans="1:39" ht="15.75" customHeight="1">
      <c r="A435" s="82">
        <v>2201</v>
      </c>
      <c r="B435" s="83"/>
      <c r="C435" s="83"/>
      <c r="D435" s="83"/>
      <c r="E435" s="83">
        <v>11</v>
      </c>
      <c r="F435" s="83"/>
      <c r="G435" s="83"/>
      <c r="H435" s="83"/>
      <c r="I435" s="83"/>
      <c r="J435" s="127"/>
      <c r="K435" s="84"/>
      <c r="L435" s="91"/>
      <c r="M435" s="92"/>
      <c r="N435" s="93"/>
      <c r="O435" s="94">
        <f>IF(E435=0,"",E435/D434)</f>
        <v>0.91666666666666663</v>
      </c>
      <c r="P435" s="83">
        <v>11</v>
      </c>
      <c r="Q435" s="96">
        <f t="shared" si="48"/>
        <v>0.91666666666666663</v>
      </c>
      <c r="R435" s="96">
        <f t="shared" si="49"/>
        <v>8.333333333333337E-2</v>
      </c>
      <c r="AL435" s="3"/>
      <c r="AM435" s="3"/>
    </row>
    <row r="436" spans="1:39" ht="15.75" customHeight="1">
      <c r="A436" s="82">
        <v>2202</v>
      </c>
      <c r="B436" s="83"/>
      <c r="C436" s="83"/>
      <c r="D436" s="83"/>
      <c r="E436" s="83"/>
      <c r="F436" s="83">
        <v>10</v>
      </c>
      <c r="G436" s="83"/>
      <c r="H436" s="83"/>
      <c r="I436" s="83"/>
      <c r="J436" s="127"/>
      <c r="K436" s="84"/>
      <c r="L436" s="91"/>
      <c r="M436" s="92"/>
      <c r="N436" s="93"/>
      <c r="O436" s="94">
        <f>IF(F436=0,"",F436/E435)</f>
        <v>0.90909090909090906</v>
      </c>
      <c r="P436" s="83">
        <v>11</v>
      </c>
      <c r="Q436" s="96">
        <f t="shared" si="48"/>
        <v>1</v>
      </c>
      <c r="R436" s="96">
        <f t="shared" si="49"/>
        <v>0</v>
      </c>
      <c r="AL436" s="3"/>
      <c r="AM436" s="3"/>
    </row>
    <row r="437" spans="1:39" ht="15.75" customHeight="1">
      <c r="A437" s="82">
        <v>2301</v>
      </c>
      <c r="B437" s="83"/>
      <c r="C437" s="83"/>
      <c r="D437" s="83"/>
      <c r="E437" s="83"/>
      <c r="F437" s="83"/>
      <c r="G437" s="83">
        <v>9</v>
      </c>
      <c r="H437" s="83"/>
      <c r="I437" s="83"/>
      <c r="J437" s="127"/>
      <c r="K437" s="84"/>
      <c r="L437" s="91"/>
      <c r="M437" s="92"/>
      <c r="N437" s="93"/>
      <c r="O437" s="94">
        <f>IF(G437=0,"",G437/F436)</f>
        <v>0.9</v>
      </c>
      <c r="P437" s="83">
        <v>10</v>
      </c>
      <c r="Q437" s="96">
        <f t="shared" si="48"/>
        <v>0.90909090909090906</v>
      </c>
      <c r="R437" s="96">
        <f t="shared" si="49"/>
        <v>9.0909090909090939E-2</v>
      </c>
      <c r="AL437" s="3"/>
      <c r="AM437" s="3"/>
    </row>
    <row r="438" spans="1:39" ht="15.75" customHeight="1">
      <c r="A438" s="82">
        <v>2302</v>
      </c>
      <c r="B438" s="83"/>
      <c r="C438" s="83"/>
      <c r="D438" s="83"/>
      <c r="E438" s="83"/>
      <c r="F438" s="83"/>
      <c r="G438" s="83"/>
      <c r="H438" s="83">
        <v>9</v>
      </c>
      <c r="I438" s="83"/>
      <c r="J438" s="127"/>
      <c r="K438" s="84"/>
      <c r="L438" s="91"/>
      <c r="M438" s="92"/>
      <c r="N438" s="93"/>
      <c r="O438" s="94">
        <f>IF(H438=0,"",H438/G437)</f>
        <v>1</v>
      </c>
      <c r="P438" s="83">
        <v>10</v>
      </c>
      <c r="Q438" s="96">
        <f t="shared" si="48"/>
        <v>1</v>
      </c>
      <c r="R438" s="96">
        <f t="shared" si="49"/>
        <v>0</v>
      </c>
      <c r="AL438" s="3"/>
      <c r="AM438" s="3"/>
    </row>
    <row r="439" spans="1:39" ht="15.75" customHeight="1">
      <c r="A439" s="82">
        <v>2401</v>
      </c>
      <c r="B439" s="83"/>
      <c r="C439" s="83"/>
      <c r="D439" s="83"/>
      <c r="E439" s="83"/>
      <c r="F439" s="83"/>
      <c r="G439" s="83"/>
      <c r="H439" s="83"/>
      <c r="I439" s="83">
        <v>8</v>
      </c>
      <c r="J439" s="127"/>
      <c r="K439" s="84">
        <v>6</v>
      </c>
      <c r="L439" s="91"/>
      <c r="M439" s="92"/>
      <c r="N439" s="93"/>
      <c r="O439" s="94">
        <f>IF(I439=0,"",I439/H438)</f>
        <v>0.88888888888888884</v>
      </c>
      <c r="P439" s="83">
        <v>10</v>
      </c>
      <c r="Q439" s="96">
        <f t="shared" si="48"/>
        <v>1</v>
      </c>
      <c r="R439" s="96">
        <f t="shared" si="49"/>
        <v>0</v>
      </c>
      <c r="AL439" s="3"/>
      <c r="AM439" s="3"/>
    </row>
    <row r="440" spans="1:39" ht="15.75" customHeight="1">
      <c r="A440" s="82">
        <v>2402</v>
      </c>
      <c r="B440" s="83"/>
      <c r="C440" s="83"/>
      <c r="D440" s="83"/>
      <c r="E440" s="83"/>
      <c r="F440" s="83"/>
      <c r="G440" s="83"/>
      <c r="H440" s="83"/>
      <c r="I440" s="83">
        <v>1</v>
      </c>
      <c r="J440" s="127"/>
      <c r="K440" s="84"/>
      <c r="L440" s="91"/>
      <c r="M440" s="92"/>
      <c r="N440" s="93"/>
      <c r="O440" s="94" t="str">
        <f>IF(J440=0,"",J440/I439)</f>
        <v/>
      </c>
      <c r="P440" s="83">
        <v>3</v>
      </c>
      <c r="Q440" s="96"/>
      <c r="R440" s="96"/>
      <c r="AL440" s="3"/>
      <c r="AM440" s="3"/>
    </row>
    <row r="441" spans="1:39" ht="15.75" customHeight="1">
      <c r="A441" s="82">
        <v>2501</v>
      </c>
      <c r="B441" s="83"/>
      <c r="C441" s="83"/>
      <c r="D441" s="83"/>
      <c r="E441" s="83"/>
      <c r="F441" s="83"/>
      <c r="G441" s="83"/>
      <c r="H441" s="83"/>
      <c r="I441" s="83"/>
      <c r="J441" s="127"/>
      <c r="K441" s="84"/>
      <c r="L441" s="91"/>
      <c r="M441" s="92"/>
      <c r="N441" s="92"/>
      <c r="O441" s="100"/>
      <c r="P441" s="83"/>
      <c r="Q441" s="92"/>
      <c r="R441" s="152" t="str">
        <f t="shared" si="49"/>
        <v/>
      </c>
      <c r="AL441" s="3"/>
      <c r="AM441" s="3"/>
    </row>
    <row r="442" spans="1:39" ht="15.75" customHeight="1">
      <c r="A442" s="82">
        <v>2502</v>
      </c>
      <c r="B442" s="83"/>
      <c r="C442" s="83"/>
      <c r="D442" s="83"/>
      <c r="E442" s="83"/>
      <c r="F442" s="83"/>
      <c r="G442" s="83"/>
      <c r="H442" s="83"/>
      <c r="I442" s="83"/>
      <c r="J442" s="127"/>
      <c r="K442" s="84"/>
      <c r="L442" s="91"/>
      <c r="M442" s="92"/>
      <c r="N442" s="99"/>
      <c r="O442" s="140"/>
      <c r="P442" s="194"/>
      <c r="Q442" s="104"/>
      <c r="R442" s="103"/>
      <c r="AL442" s="3"/>
      <c r="AM442" s="3"/>
    </row>
    <row r="443" spans="1:39" ht="15.75" customHeight="1">
      <c r="A443" s="82">
        <v>2601</v>
      </c>
      <c r="B443" s="83"/>
      <c r="C443" s="83"/>
      <c r="D443" s="83"/>
      <c r="E443" s="83"/>
      <c r="F443" s="83"/>
      <c r="G443" s="83"/>
      <c r="H443" s="83"/>
      <c r="I443" s="83"/>
      <c r="J443" s="127"/>
      <c r="K443" s="84"/>
      <c r="L443" s="91"/>
      <c r="M443" s="92"/>
      <c r="N443" s="99"/>
      <c r="O443" s="103"/>
      <c r="P443" s="194"/>
      <c r="Q443" s="104"/>
      <c r="R443" s="103"/>
      <c r="AL443" s="3"/>
      <c r="AM443" s="3"/>
    </row>
    <row r="444" spans="1:39" ht="15.75" customHeight="1">
      <c r="A444" s="82">
        <v>2602</v>
      </c>
      <c r="B444" s="83"/>
      <c r="C444" s="83"/>
      <c r="D444" s="83"/>
      <c r="E444" s="83"/>
      <c r="F444" s="83"/>
      <c r="G444" s="83"/>
      <c r="H444" s="83"/>
      <c r="I444" s="83"/>
      <c r="J444" s="127"/>
      <c r="K444" s="84"/>
      <c r="L444" s="91"/>
      <c r="M444" s="92"/>
      <c r="N444" s="99"/>
      <c r="O444" s="103"/>
      <c r="P444" s="194"/>
      <c r="Q444" s="104"/>
      <c r="R444" s="103"/>
      <c r="AL444" s="3"/>
      <c r="AM444" s="3"/>
    </row>
    <row r="445" spans="1:39" ht="15.75" customHeight="1">
      <c r="A445" s="82">
        <v>2701</v>
      </c>
      <c r="B445" s="83"/>
      <c r="C445" s="83"/>
      <c r="D445" s="83"/>
      <c r="E445" s="83"/>
      <c r="F445" s="83"/>
      <c r="G445" s="83"/>
      <c r="H445" s="83"/>
      <c r="I445" s="83"/>
      <c r="J445" s="127"/>
      <c r="K445" s="84"/>
      <c r="L445" s="91"/>
      <c r="M445" s="92"/>
      <c r="N445" s="99"/>
      <c r="O445" s="5"/>
      <c r="P445" s="26"/>
      <c r="Q445" s="25"/>
      <c r="R445" s="140"/>
      <c r="AL445" s="3"/>
      <c r="AM445" s="3"/>
    </row>
    <row r="446" spans="1:39" ht="15.75" customHeight="1">
      <c r="A446" s="82">
        <v>2702</v>
      </c>
      <c r="B446" s="83"/>
      <c r="C446" s="83"/>
      <c r="D446" s="83"/>
      <c r="E446" s="83"/>
      <c r="F446" s="83"/>
      <c r="G446" s="83"/>
      <c r="H446" s="83"/>
      <c r="I446" s="83"/>
      <c r="J446" s="127"/>
      <c r="K446" s="84"/>
      <c r="L446" s="91"/>
      <c r="M446" s="92"/>
      <c r="N446" s="99"/>
      <c r="O446" s="108" t="s">
        <v>80</v>
      </c>
      <c r="P446" s="109">
        <v>1</v>
      </c>
      <c r="Q446" s="110">
        <f>IF(SUM(K438:K442)=0,"",SUM(K438:K442))</f>
        <v>6</v>
      </c>
      <c r="R446" s="111" t="s">
        <v>10</v>
      </c>
      <c r="AL446" s="3"/>
      <c r="AM446" s="3"/>
    </row>
    <row r="447" spans="1:39" ht="15.75" customHeight="1">
      <c r="A447" s="82">
        <v>2801</v>
      </c>
      <c r="B447" s="83"/>
      <c r="C447" s="83"/>
      <c r="D447" s="83"/>
      <c r="E447" s="83"/>
      <c r="F447" s="83"/>
      <c r="G447" s="83"/>
      <c r="H447" s="83"/>
      <c r="I447" s="83"/>
      <c r="J447" s="127"/>
      <c r="K447" s="84"/>
      <c r="L447" s="91"/>
      <c r="M447" s="92"/>
      <c r="N447" s="99"/>
      <c r="O447" s="112" t="s">
        <v>81</v>
      </c>
      <c r="P447" s="113">
        <f>IF(P446/B432=0,"",P446/B432)</f>
        <v>4.7619047619047616E-2</v>
      </c>
      <c r="Q447" s="114">
        <f>IF(P446/Q446=0,"",P446/Q446)</f>
        <v>0.16666666666666666</v>
      </c>
      <c r="R447" s="115" t="s">
        <v>82</v>
      </c>
      <c r="AL447" s="3"/>
      <c r="AM447" s="3"/>
    </row>
    <row r="448" spans="1:39" ht="15.75" customHeight="1">
      <c r="A448" s="82">
        <v>2802</v>
      </c>
      <c r="B448" s="83"/>
      <c r="C448" s="83"/>
      <c r="D448" s="83"/>
      <c r="E448" s="83"/>
      <c r="F448" s="83"/>
      <c r="G448" s="83"/>
      <c r="H448" s="83"/>
      <c r="I448" s="83"/>
      <c r="J448" s="127"/>
      <c r="K448" s="84"/>
      <c r="L448" s="116"/>
      <c r="M448" s="117"/>
      <c r="N448" s="118"/>
      <c r="O448" s="119"/>
      <c r="P448" s="120"/>
      <c r="Q448" s="120"/>
      <c r="R448" s="121"/>
      <c r="AL448" s="3"/>
      <c r="AM448" s="3"/>
    </row>
    <row r="449" spans="1:39" ht="18" customHeight="1">
      <c r="A449" s="34"/>
      <c r="B449" s="26"/>
      <c r="C449" s="231" t="s">
        <v>108</v>
      </c>
      <c r="D449" s="232"/>
      <c r="E449" s="232"/>
      <c r="F449" s="232"/>
      <c r="G449" s="232"/>
      <c r="H449" s="232"/>
      <c r="I449" s="232"/>
      <c r="J449" s="233"/>
      <c r="K449" s="122">
        <f>SUM(K439:K445)</f>
        <v>6</v>
      </c>
      <c r="L449" s="123">
        <f>IF(K439=0,"",K439/B432)</f>
        <v>0.2857142857142857</v>
      </c>
      <c r="M449" s="123">
        <f>IF(K449=0,"",K449/B432)</f>
        <v>0.2857142857142857</v>
      </c>
      <c r="N449" s="123">
        <f>M449-L449</f>
        <v>0</v>
      </c>
      <c r="O449" s="5"/>
      <c r="P449" s="26"/>
      <c r="Q449" s="25"/>
      <c r="R449" s="5"/>
      <c r="AL449" s="3"/>
      <c r="AM449" s="3"/>
    </row>
    <row r="450" spans="1:39" ht="12.75" customHeight="1">
      <c r="L450" s="5"/>
      <c r="M450" s="5"/>
      <c r="O450" s="5"/>
      <c r="P450" s="6"/>
      <c r="Q450" s="6"/>
      <c r="R450" s="5"/>
      <c r="AL450" s="3"/>
      <c r="AM450" s="3"/>
    </row>
    <row r="451" spans="1:39" ht="12.75" customHeight="1">
      <c r="L451" s="5"/>
      <c r="M451" s="5"/>
      <c r="O451" s="5"/>
      <c r="P451" s="6"/>
      <c r="Q451" s="6"/>
      <c r="R451" s="5"/>
      <c r="AL451" s="3"/>
      <c r="AM451" s="3"/>
    </row>
    <row r="452" spans="1:39" ht="26.25" customHeight="1">
      <c r="A452" s="250" t="s">
        <v>96</v>
      </c>
      <c r="B452" s="242"/>
      <c r="C452" s="242"/>
      <c r="D452" s="242"/>
      <c r="E452" s="242"/>
      <c r="F452" s="242"/>
      <c r="G452" s="242"/>
      <c r="H452" s="242"/>
      <c r="I452" s="242"/>
      <c r="J452" s="242"/>
      <c r="K452" s="79" t="s">
        <v>121</v>
      </c>
      <c r="L452" s="5"/>
      <c r="M452" s="5"/>
      <c r="N452" s="26"/>
      <c r="O452" s="5"/>
      <c r="P452" s="26"/>
      <c r="Q452" s="26"/>
      <c r="R452" s="26"/>
      <c r="AL452" s="3"/>
      <c r="AM452" s="3"/>
    </row>
    <row r="453" spans="1:39" ht="20.25" customHeight="1">
      <c r="A453" s="234" t="s">
        <v>9</v>
      </c>
      <c r="B453" s="235" t="s">
        <v>97</v>
      </c>
      <c r="C453" s="232"/>
      <c r="D453" s="232"/>
      <c r="E453" s="232"/>
      <c r="F453" s="232"/>
      <c r="G453" s="232"/>
      <c r="H453" s="232"/>
      <c r="I453" s="232"/>
      <c r="J453" s="233"/>
      <c r="K453" s="236" t="s">
        <v>10</v>
      </c>
      <c r="L453" s="229" t="s">
        <v>2</v>
      </c>
      <c r="M453" s="229" t="s">
        <v>3</v>
      </c>
      <c r="N453" s="229" t="s">
        <v>4</v>
      </c>
      <c r="O453" s="229" t="s">
        <v>5</v>
      </c>
      <c r="P453" s="229" t="s">
        <v>6</v>
      </c>
      <c r="Q453" s="229" t="s">
        <v>7</v>
      </c>
      <c r="R453" s="229" t="s">
        <v>8</v>
      </c>
      <c r="AL453" s="3"/>
      <c r="AM453" s="3"/>
    </row>
    <row r="454" spans="1:39" ht="15.75" customHeight="1">
      <c r="A454" s="230"/>
      <c r="B454" s="82" t="s">
        <v>98</v>
      </c>
      <c r="C454" s="82" t="s">
        <v>99</v>
      </c>
      <c r="D454" s="82" t="s">
        <v>100</v>
      </c>
      <c r="E454" s="82" t="s">
        <v>101</v>
      </c>
      <c r="F454" s="82" t="s">
        <v>102</v>
      </c>
      <c r="G454" s="82" t="s">
        <v>103</v>
      </c>
      <c r="H454" s="82" t="s">
        <v>104</v>
      </c>
      <c r="I454" s="82" t="s">
        <v>105</v>
      </c>
      <c r="J454" s="126" t="s">
        <v>106</v>
      </c>
      <c r="K454" s="230"/>
      <c r="L454" s="230"/>
      <c r="M454" s="230"/>
      <c r="N454" s="230"/>
      <c r="O454" s="230"/>
      <c r="P454" s="230"/>
      <c r="Q454" s="230"/>
      <c r="R454" s="230"/>
      <c r="AL454" s="3"/>
      <c r="AM454" s="3"/>
    </row>
    <row r="455" spans="1:39" ht="15.75" customHeight="1">
      <c r="A455" s="82">
        <v>2102</v>
      </c>
      <c r="B455" s="83">
        <v>33</v>
      </c>
      <c r="C455" s="83"/>
      <c r="D455" s="83"/>
      <c r="E455" s="83"/>
      <c r="F455" s="83"/>
      <c r="G455" s="83"/>
      <c r="H455" s="83"/>
      <c r="I455" s="83"/>
      <c r="J455" s="127"/>
      <c r="K455" s="84"/>
      <c r="L455" s="85"/>
      <c r="M455" s="86"/>
      <c r="N455" s="87"/>
      <c r="O455" s="88"/>
      <c r="P455" s="176">
        <f>B455</f>
        <v>33</v>
      </c>
      <c r="Q455" s="90"/>
      <c r="R455" s="88"/>
      <c r="AL455" s="3"/>
      <c r="AM455" s="3"/>
    </row>
    <row r="456" spans="1:39" ht="15.75" customHeight="1">
      <c r="A456" s="82">
        <v>2201</v>
      </c>
      <c r="B456" s="83"/>
      <c r="C456" s="83">
        <v>24</v>
      </c>
      <c r="D456" s="83"/>
      <c r="E456" s="83"/>
      <c r="F456" s="83"/>
      <c r="G456" s="83"/>
      <c r="H456" s="83"/>
      <c r="I456" s="83"/>
      <c r="J456" s="127"/>
      <c r="K456" s="84"/>
      <c r="L456" s="91"/>
      <c r="M456" s="92"/>
      <c r="N456" s="93"/>
      <c r="O456" s="94">
        <f>IF(C456=0,"",C456/B455)</f>
        <v>0.72727272727272729</v>
      </c>
      <c r="P456" s="83">
        <v>25</v>
      </c>
      <c r="Q456" s="96">
        <f t="shared" ref="Q456:Q463" si="50">IF(P456=0,"",P456/P455)</f>
        <v>0.75757575757575757</v>
      </c>
      <c r="R456" s="96">
        <f t="shared" ref="R456:R464" si="51">IF(P456=0,"",100%-Q456)</f>
        <v>0.24242424242424243</v>
      </c>
      <c r="AL456" s="3"/>
      <c r="AM456" s="3"/>
    </row>
    <row r="457" spans="1:39" ht="15.75" customHeight="1">
      <c r="A457" s="82">
        <v>2202</v>
      </c>
      <c r="B457" s="83"/>
      <c r="C457" s="83"/>
      <c r="D457" s="83">
        <v>20</v>
      </c>
      <c r="E457" s="83"/>
      <c r="F457" s="83"/>
      <c r="G457" s="83"/>
      <c r="H457" s="83"/>
      <c r="I457" s="83"/>
      <c r="J457" s="127"/>
      <c r="K457" s="84"/>
      <c r="L457" s="91"/>
      <c r="M457" s="92"/>
      <c r="N457" s="93"/>
      <c r="O457" s="94">
        <f>IF(D457=0,"",D457/C456)</f>
        <v>0.83333333333333337</v>
      </c>
      <c r="P457" s="83">
        <v>22</v>
      </c>
      <c r="Q457" s="96">
        <f t="shared" si="50"/>
        <v>0.88</v>
      </c>
      <c r="R457" s="96">
        <f t="shared" si="51"/>
        <v>0.12</v>
      </c>
      <c r="S457" s="97">
        <f>P457/P455</f>
        <v>0.66666666666666663</v>
      </c>
      <c r="AL457" s="3"/>
      <c r="AM457" s="3"/>
    </row>
    <row r="458" spans="1:39" ht="15.75" customHeight="1">
      <c r="A458" s="82">
        <v>2301</v>
      </c>
      <c r="B458" s="83"/>
      <c r="C458" s="83"/>
      <c r="D458" s="83"/>
      <c r="E458" s="83">
        <v>15</v>
      </c>
      <c r="F458" s="83"/>
      <c r="G458" s="83"/>
      <c r="H458" s="83"/>
      <c r="I458" s="83"/>
      <c r="J458" s="127"/>
      <c r="K458" s="84"/>
      <c r="L458" s="91"/>
      <c r="M458" s="92"/>
      <c r="N458" s="93"/>
      <c r="O458" s="94">
        <f>IF(E458=0,"",E458/D457)</f>
        <v>0.75</v>
      </c>
      <c r="P458" s="83">
        <v>18</v>
      </c>
      <c r="Q458" s="96">
        <f t="shared" si="50"/>
        <v>0.81818181818181823</v>
      </c>
      <c r="R458" s="96">
        <f t="shared" si="51"/>
        <v>0.18181818181818177</v>
      </c>
      <c r="AL458" s="3"/>
      <c r="AM458" s="3"/>
    </row>
    <row r="459" spans="1:39" ht="15.75" customHeight="1">
      <c r="A459" s="82">
        <v>2302</v>
      </c>
      <c r="B459" s="83"/>
      <c r="C459" s="83"/>
      <c r="D459" s="83"/>
      <c r="E459" s="83"/>
      <c r="F459" s="83">
        <v>13</v>
      </c>
      <c r="G459" s="83"/>
      <c r="H459" s="83"/>
      <c r="I459" s="83"/>
      <c r="J459" s="127"/>
      <c r="K459" s="84"/>
      <c r="L459" s="91"/>
      <c r="M459" s="92"/>
      <c r="N459" s="93"/>
      <c r="O459" s="94">
        <f>IF(F459=0,"",F459/E458)</f>
        <v>0.8666666666666667</v>
      </c>
      <c r="P459" s="83">
        <v>18</v>
      </c>
      <c r="Q459" s="96">
        <f t="shared" si="50"/>
        <v>1</v>
      </c>
      <c r="R459" s="96">
        <f t="shared" si="51"/>
        <v>0</v>
      </c>
      <c r="AL459" s="3"/>
      <c r="AM459" s="3"/>
    </row>
    <row r="460" spans="1:39" ht="15.75" customHeight="1">
      <c r="A460" s="82">
        <v>2401</v>
      </c>
      <c r="B460" s="83"/>
      <c r="C460" s="83"/>
      <c r="D460" s="83"/>
      <c r="E460" s="83"/>
      <c r="F460" s="83"/>
      <c r="G460" s="83">
        <v>13</v>
      </c>
      <c r="H460" s="83"/>
      <c r="I460" s="83"/>
      <c r="J460" s="127"/>
      <c r="K460" s="84"/>
      <c r="L460" s="91"/>
      <c r="M460" s="92"/>
      <c r="N460" s="93"/>
      <c r="O460" s="94">
        <f>IF(G460=0,"",G460/F459)</f>
        <v>1</v>
      </c>
      <c r="P460" s="83">
        <v>15</v>
      </c>
      <c r="Q460" s="96">
        <f t="shared" si="50"/>
        <v>0.83333333333333337</v>
      </c>
      <c r="R460" s="96">
        <f t="shared" si="51"/>
        <v>0.16666666666666663</v>
      </c>
      <c r="AL460" s="3"/>
      <c r="AM460" s="3"/>
    </row>
    <row r="461" spans="1:39" ht="15.75" customHeight="1">
      <c r="A461" s="82">
        <v>2402</v>
      </c>
      <c r="B461" s="83"/>
      <c r="C461" s="83"/>
      <c r="D461" s="83"/>
      <c r="E461" s="83"/>
      <c r="F461" s="83"/>
      <c r="G461" s="83"/>
      <c r="H461" s="83">
        <v>13</v>
      </c>
      <c r="I461" s="83"/>
      <c r="J461" s="127"/>
      <c r="K461" s="84"/>
      <c r="L461" s="91"/>
      <c r="M461" s="92"/>
      <c r="N461" s="93"/>
      <c r="O461" s="94">
        <f>IF(H461=0,"",H461/G460)</f>
        <v>1</v>
      </c>
      <c r="P461" s="83">
        <v>14</v>
      </c>
      <c r="Q461" s="96">
        <f t="shared" si="50"/>
        <v>0.93333333333333335</v>
      </c>
      <c r="R461" s="96">
        <f t="shared" si="51"/>
        <v>6.6666666666666652E-2</v>
      </c>
      <c r="AL461" s="3"/>
      <c r="AM461" s="3"/>
    </row>
    <row r="462" spans="1:39" ht="15.75" customHeight="1">
      <c r="A462" s="82">
        <v>2501</v>
      </c>
      <c r="B462" s="83"/>
      <c r="C462" s="83"/>
      <c r="D462" s="83"/>
      <c r="E462" s="83"/>
      <c r="F462" s="83"/>
      <c r="G462" s="83"/>
      <c r="H462" s="83"/>
      <c r="I462" s="83"/>
      <c r="J462" s="127"/>
      <c r="K462" s="84"/>
      <c r="L462" s="91"/>
      <c r="M462" s="92"/>
      <c r="N462" s="93"/>
      <c r="O462" s="94" t="str">
        <f>IF(I462=0,"",I462/H461)</f>
        <v/>
      </c>
      <c r="P462" s="83"/>
      <c r="Q462" s="96" t="str">
        <f t="shared" si="50"/>
        <v/>
      </c>
      <c r="R462" s="96" t="str">
        <f t="shared" si="51"/>
        <v/>
      </c>
      <c r="AL462" s="3"/>
      <c r="AM462" s="3"/>
    </row>
    <row r="463" spans="1:39" ht="15.75" customHeight="1">
      <c r="A463" s="82">
        <v>2502</v>
      </c>
      <c r="B463" s="83"/>
      <c r="C463" s="83"/>
      <c r="D463" s="83"/>
      <c r="E463" s="83"/>
      <c r="F463" s="83"/>
      <c r="G463" s="83"/>
      <c r="H463" s="83"/>
      <c r="I463" s="83"/>
      <c r="J463" s="127"/>
      <c r="K463" s="84"/>
      <c r="L463" s="91"/>
      <c r="M463" s="92"/>
      <c r="N463" s="93"/>
      <c r="O463" s="94" t="str">
        <f>IF(J463=0,"",J463/I462)</f>
        <v/>
      </c>
      <c r="P463" s="83"/>
      <c r="Q463" s="96" t="str">
        <f t="shared" si="50"/>
        <v/>
      </c>
      <c r="R463" s="96" t="str">
        <f t="shared" si="51"/>
        <v/>
      </c>
      <c r="AL463" s="3"/>
      <c r="AM463" s="3"/>
    </row>
    <row r="464" spans="1:39" ht="15.75" customHeight="1">
      <c r="A464" s="82">
        <v>2601</v>
      </c>
      <c r="B464" s="83"/>
      <c r="C464" s="83"/>
      <c r="D464" s="83"/>
      <c r="E464" s="83"/>
      <c r="F464" s="83"/>
      <c r="G464" s="83"/>
      <c r="H464" s="83"/>
      <c r="I464" s="83"/>
      <c r="J464" s="127"/>
      <c r="K464" s="84"/>
      <c r="L464" s="91"/>
      <c r="M464" s="92"/>
      <c r="N464" s="92"/>
      <c r="O464" s="100"/>
      <c r="P464" s="83"/>
      <c r="Q464" s="92"/>
      <c r="R464" s="152" t="str">
        <f t="shared" si="51"/>
        <v/>
      </c>
      <c r="AL464" s="3"/>
      <c r="AM464" s="3"/>
    </row>
    <row r="465" spans="1:39" ht="15.75" customHeight="1">
      <c r="A465" s="82">
        <v>2602</v>
      </c>
      <c r="B465" s="83"/>
      <c r="C465" s="83"/>
      <c r="D465" s="83"/>
      <c r="E465" s="83"/>
      <c r="F465" s="83"/>
      <c r="G465" s="83"/>
      <c r="H465" s="83"/>
      <c r="I465" s="83"/>
      <c r="J465" s="127"/>
      <c r="K465" s="84"/>
      <c r="L465" s="91"/>
      <c r="M465" s="92"/>
      <c r="N465" s="99"/>
      <c r="O465" s="140"/>
      <c r="P465" s="194"/>
      <c r="Q465" s="104"/>
      <c r="R465" s="103"/>
      <c r="AL465" s="3"/>
      <c r="AM465" s="3"/>
    </row>
    <row r="466" spans="1:39" ht="15.75" customHeight="1">
      <c r="A466" s="82">
        <v>2701</v>
      </c>
      <c r="B466" s="83"/>
      <c r="C466" s="83"/>
      <c r="D466" s="83"/>
      <c r="E466" s="83"/>
      <c r="F466" s="83"/>
      <c r="G466" s="83"/>
      <c r="H466" s="83"/>
      <c r="I466" s="83"/>
      <c r="J466" s="127"/>
      <c r="K466" s="84"/>
      <c r="L466" s="91"/>
      <c r="M466" s="92"/>
      <c r="N466" s="99"/>
      <c r="O466" s="103"/>
      <c r="P466" s="194"/>
      <c r="Q466" s="104"/>
      <c r="R466" s="103"/>
      <c r="AL466" s="3"/>
      <c r="AM466" s="3"/>
    </row>
    <row r="467" spans="1:39" ht="15.75" customHeight="1">
      <c r="A467" s="82">
        <v>2702</v>
      </c>
      <c r="B467" s="83"/>
      <c r="C467" s="83"/>
      <c r="D467" s="83"/>
      <c r="E467" s="83"/>
      <c r="F467" s="83"/>
      <c r="G467" s="83"/>
      <c r="H467" s="83"/>
      <c r="I467" s="83"/>
      <c r="J467" s="127"/>
      <c r="K467" s="84"/>
      <c r="L467" s="91"/>
      <c r="M467" s="92"/>
      <c r="N467" s="99"/>
      <c r="O467" s="103"/>
      <c r="P467" s="194"/>
      <c r="Q467" s="104"/>
      <c r="R467" s="103"/>
      <c r="AL467" s="3"/>
      <c r="AM467" s="3"/>
    </row>
    <row r="468" spans="1:39" ht="15.75" customHeight="1">
      <c r="A468" s="82">
        <v>2801</v>
      </c>
      <c r="B468" s="83"/>
      <c r="C468" s="83"/>
      <c r="D468" s="83"/>
      <c r="E468" s="83"/>
      <c r="F468" s="83"/>
      <c r="G468" s="83"/>
      <c r="H468" s="83"/>
      <c r="I468" s="83"/>
      <c r="J468" s="127"/>
      <c r="K468" s="84"/>
      <c r="L468" s="91"/>
      <c r="M468" s="92"/>
      <c r="N468" s="99"/>
      <c r="O468" s="5"/>
      <c r="P468" s="26"/>
      <c r="Q468" s="25"/>
      <c r="R468" s="140"/>
      <c r="AL468" s="3"/>
      <c r="AM468" s="3"/>
    </row>
    <row r="469" spans="1:39" ht="15.75" customHeight="1">
      <c r="A469" s="82">
        <v>2802</v>
      </c>
      <c r="B469" s="83"/>
      <c r="C469" s="83"/>
      <c r="D469" s="83"/>
      <c r="E469" s="83"/>
      <c r="F469" s="83"/>
      <c r="G469" s="83"/>
      <c r="H469" s="83"/>
      <c r="I469" s="83"/>
      <c r="J469" s="127"/>
      <c r="K469" s="84"/>
      <c r="L469" s="91"/>
      <c r="M469" s="92"/>
      <c r="N469" s="99"/>
      <c r="O469" s="108" t="s">
        <v>80</v>
      </c>
      <c r="P469" s="109"/>
      <c r="Q469" s="110" t="str">
        <f>IF(SUM(K461:K465)=0,"",SUM(K461:K465))</f>
        <v/>
      </c>
      <c r="R469" s="111" t="s">
        <v>10</v>
      </c>
      <c r="AL469" s="3"/>
      <c r="AM469" s="3"/>
    </row>
    <row r="470" spans="1:39" ht="15.75" customHeight="1">
      <c r="A470" s="82">
        <v>2901</v>
      </c>
      <c r="B470" s="83"/>
      <c r="C470" s="83"/>
      <c r="D470" s="83"/>
      <c r="E470" s="83"/>
      <c r="F470" s="83"/>
      <c r="G470" s="83"/>
      <c r="H470" s="83"/>
      <c r="I470" s="83"/>
      <c r="J470" s="127"/>
      <c r="K470" s="84"/>
      <c r="L470" s="91"/>
      <c r="M470" s="92"/>
      <c r="N470" s="99"/>
      <c r="O470" s="112" t="s">
        <v>81</v>
      </c>
      <c r="P470" s="113" t="e">
        <f>IF(P469/C455=0,"",P469/C455)</f>
        <v>#DIV/0!</v>
      </c>
      <c r="Q470" s="114" t="e">
        <f>IF(P469/Q469=0,"",P469/Q469)</f>
        <v>#VALUE!</v>
      </c>
      <c r="R470" s="115" t="s">
        <v>82</v>
      </c>
      <c r="AL470" s="3"/>
      <c r="AM470" s="3"/>
    </row>
    <row r="471" spans="1:39" ht="15.75" customHeight="1">
      <c r="A471" s="82">
        <v>2902</v>
      </c>
      <c r="B471" s="83"/>
      <c r="C471" s="83"/>
      <c r="D471" s="83"/>
      <c r="E471" s="83"/>
      <c r="F471" s="83"/>
      <c r="G471" s="83"/>
      <c r="H471" s="83"/>
      <c r="I471" s="83"/>
      <c r="J471" s="127"/>
      <c r="K471" s="84"/>
      <c r="L471" s="116"/>
      <c r="M471" s="117"/>
      <c r="N471" s="118"/>
      <c r="O471" s="119"/>
      <c r="P471" s="120"/>
      <c r="Q471" s="120"/>
      <c r="R471" s="121"/>
      <c r="AL471" s="3"/>
      <c r="AM471" s="3"/>
    </row>
    <row r="472" spans="1:39" ht="18" customHeight="1">
      <c r="A472" s="34"/>
      <c r="B472" s="26"/>
      <c r="C472" s="231" t="s">
        <v>108</v>
      </c>
      <c r="D472" s="232"/>
      <c r="E472" s="232"/>
      <c r="F472" s="232"/>
      <c r="G472" s="232"/>
      <c r="H472" s="232"/>
      <c r="I472" s="232"/>
      <c r="J472" s="233"/>
      <c r="K472" s="122">
        <f>SUM(K462:K468)</f>
        <v>0</v>
      </c>
      <c r="L472" s="123" t="str">
        <f>IF(K462=0,"",K462/B455)</f>
        <v/>
      </c>
      <c r="M472" s="123" t="str">
        <f>IF(K472=0,"",K472/B455)</f>
        <v/>
      </c>
      <c r="N472" s="123" t="e">
        <f>M472-L472</f>
        <v>#VALUE!</v>
      </c>
      <c r="O472" s="5"/>
      <c r="P472" s="26"/>
      <c r="Q472" s="25"/>
      <c r="R472" s="5"/>
      <c r="AL472" s="3"/>
      <c r="AM472" s="3"/>
    </row>
    <row r="473" spans="1:39" ht="12.75" customHeight="1">
      <c r="L473" s="5"/>
      <c r="M473" s="5"/>
      <c r="O473" s="5"/>
      <c r="P473" s="6"/>
      <c r="Q473" s="6"/>
      <c r="R473" s="5"/>
      <c r="AL473" s="3"/>
      <c r="AM473" s="3"/>
    </row>
    <row r="474" spans="1:39" ht="12.75" customHeight="1">
      <c r="L474" s="5"/>
      <c r="M474" s="5"/>
      <c r="O474" s="5"/>
      <c r="P474" s="6"/>
      <c r="Q474" s="6"/>
      <c r="R474" s="5"/>
      <c r="AL474" s="3"/>
      <c r="AM474" s="3"/>
    </row>
    <row r="475" spans="1:39" ht="27" customHeight="1">
      <c r="A475" s="250" t="s">
        <v>96</v>
      </c>
      <c r="B475" s="242"/>
      <c r="C475" s="242"/>
      <c r="D475" s="242"/>
      <c r="E475" s="242"/>
      <c r="F475" s="242"/>
      <c r="G475" s="242"/>
      <c r="H475" s="242"/>
      <c r="I475" s="242"/>
      <c r="J475" s="242"/>
      <c r="K475" s="79" t="s">
        <v>123</v>
      </c>
      <c r="L475" s="5"/>
      <c r="M475" s="5"/>
      <c r="N475" s="26"/>
      <c r="O475" s="5"/>
      <c r="P475" s="26"/>
      <c r="Q475" s="26"/>
      <c r="R475" s="26"/>
      <c r="AL475" s="3"/>
      <c r="AM475" s="3"/>
    </row>
    <row r="476" spans="1:39" ht="20.25">
      <c r="A476" s="234" t="s">
        <v>9</v>
      </c>
      <c r="B476" s="235" t="s">
        <v>97</v>
      </c>
      <c r="C476" s="232"/>
      <c r="D476" s="232"/>
      <c r="E476" s="232"/>
      <c r="F476" s="232"/>
      <c r="G476" s="232"/>
      <c r="H476" s="232"/>
      <c r="I476" s="232"/>
      <c r="J476" s="233"/>
      <c r="K476" s="236" t="s">
        <v>10</v>
      </c>
      <c r="L476" s="229" t="s">
        <v>2</v>
      </c>
      <c r="M476" s="229" t="s">
        <v>3</v>
      </c>
      <c r="N476" s="229" t="s">
        <v>4</v>
      </c>
      <c r="O476" s="229" t="s">
        <v>5</v>
      </c>
      <c r="P476" s="229" t="s">
        <v>6</v>
      </c>
      <c r="Q476" s="229" t="s">
        <v>7</v>
      </c>
      <c r="R476" s="229" t="s">
        <v>8</v>
      </c>
      <c r="AL476" s="3"/>
      <c r="AM476" s="3"/>
    </row>
    <row r="477" spans="1:39" ht="15.75">
      <c r="A477" s="230"/>
      <c r="B477" s="82" t="s">
        <v>98</v>
      </c>
      <c r="C477" s="82" t="s">
        <v>99</v>
      </c>
      <c r="D477" s="82" t="s">
        <v>100</v>
      </c>
      <c r="E477" s="82" t="s">
        <v>101</v>
      </c>
      <c r="F477" s="82" t="s">
        <v>102</v>
      </c>
      <c r="G477" s="82" t="s">
        <v>103</v>
      </c>
      <c r="H477" s="82" t="s">
        <v>104</v>
      </c>
      <c r="I477" s="82" t="s">
        <v>105</v>
      </c>
      <c r="J477" s="126" t="s">
        <v>106</v>
      </c>
      <c r="K477" s="230"/>
      <c r="L477" s="230"/>
      <c r="M477" s="230"/>
      <c r="N477" s="230"/>
      <c r="O477" s="230"/>
      <c r="P477" s="230"/>
      <c r="Q477" s="230"/>
      <c r="R477" s="230"/>
      <c r="AL477" s="3"/>
      <c r="AM477" s="3"/>
    </row>
    <row r="478" spans="1:39" ht="15.75">
      <c r="A478" s="82">
        <v>2202</v>
      </c>
      <c r="B478" s="83">
        <v>26</v>
      </c>
      <c r="C478" s="83"/>
      <c r="D478" s="83"/>
      <c r="E478" s="83"/>
      <c r="F478" s="83"/>
      <c r="G478" s="83"/>
      <c r="H478" s="83"/>
      <c r="I478" s="83"/>
      <c r="J478" s="127"/>
      <c r="K478" s="84"/>
      <c r="L478" s="85"/>
      <c r="M478" s="86"/>
      <c r="N478" s="87"/>
      <c r="O478" s="88"/>
      <c r="P478" s="176">
        <f>B478</f>
        <v>26</v>
      </c>
      <c r="Q478" s="90"/>
      <c r="R478" s="88"/>
      <c r="AL478" s="3"/>
      <c r="AM478" s="3"/>
    </row>
    <row r="479" spans="1:39" ht="15.75">
      <c r="A479" s="82">
        <v>2301</v>
      </c>
      <c r="B479" s="83"/>
      <c r="C479" s="83">
        <v>20</v>
      </c>
      <c r="D479" s="83"/>
      <c r="E479" s="83"/>
      <c r="F479" s="83"/>
      <c r="G479" s="83"/>
      <c r="H479" s="83"/>
      <c r="I479" s="83"/>
      <c r="J479" s="127"/>
      <c r="K479" s="84"/>
      <c r="L479" s="91"/>
      <c r="M479" s="92"/>
      <c r="N479" s="93"/>
      <c r="O479" s="94">
        <f>IF(C479=0,"",C479/B478)</f>
        <v>0.76923076923076927</v>
      </c>
      <c r="P479" s="83">
        <v>20</v>
      </c>
      <c r="Q479" s="96">
        <f t="shared" ref="Q479:Q486" si="52">IF(P479=0,"",P479/P478)</f>
        <v>0.76923076923076927</v>
      </c>
      <c r="R479" s="96">
        <f t="shared" ref="R479:R487" si="53">IF(P479=0,"",100%-Q479)</f>
        <v>0.23076923076923073</v>
      </c>
      <c r="AL479" s="3"/>
      <c r="AM479" s="3"/>
    </row>
    <row r="480" spans="1:39" ht="15.75">
      <c r="A480" s="82">
        <v>2302</v>
      </c>
      <c r="B480" s="83"/>
      <c r="C480" s="83"/>
      <c r="D480" s="83">
        <v>18</v>
      </c>
      <c r="E480" s="83"/>
      <c r="F480" s="83"/>
      <c r="G480" s="83"/>
      <c r="H480" s="83"/>
      <c r="I480" s="83"/>
      <c r="J480" s="127"/>
      <c r="K480" s="84"/>
      <c r="L480" s="91"/>
      <c r="M480" s="92"/>
      <c r="N480" s="93"/>
      <c r="O480" s="94">
        <f>IF(D480=0,"",D480/C479)</f>
        <v>0.9</v>
      </c>
      <c r="P480" s="83">
        <v>18</v>
      </c>
      <c r="Q480" s="96">
        <f t="shared" si="52"/>
        <v>0.9</v>
      </c>
      <c r="R480" s="96">
        <f t="shared" si="53"/>
        <v>9.9999999999999978E-2</v>
      </c>
      <c r="S480" s="97">
        <f>P480/P478</f>
        <v>0.69230769230769229</v>
      </c>
      <c r="AL480" s="3"/>
      <c r="AM480" s="3"/>
    </row>
    <row r="481" spans="1:39" ht="15.75">
      <c r="A481" s="82">
        <v>2401</v>
      </c>
      <c r="B481" s="83"/>
      <c r="C481" s="83"/>
      <c r="D481" s="83"/>
      <c r="E481" s="83">
        <v>17</v>
      </c>
      <c r="F481" s="83"/>
      <c r="G481" s="83"/>
      <c r="H481" s="83"/>
      <c r="I481" s="83"/>
      <c r="J481" s="127"/>
      <c r="K481" s="84"/>
      <c r="L481" s="91"/>
      <c r="M481" s="92"/>
      <c r="N481" s="93"/>
      <c r="O481" s="94">
        <f>IF(E481=0,"",E481/D480)</f>
        <v>0.94444444444444442</v>
      </c>
      <c r="P481" s="83">
        <v>17</v>
      </c>
      <c r="Q481" s="96">
        <f t="shared" si="52"/>
        <v>0.94444444444444442</v>
      </c>
      <c r="R481" s="96">
        <f t="shared" si="53"/>
        <v>5.555555555555558E-2</v>
      </c>
      <c r="AL481" s="3"/>
      <c r="AM481" s="3"/>
    </row>
    <row r="482" spans="1:39" ht="15.75">
      <c r="A482" s="82">
        <v>2402</v>
      </c>
      <c r="B482" s="83"/>
      <c r="C482" s="83"/>
      <c r="D482" s="83"/>
      <c r="E482" s="83"/>
      <c r="F482" s="83">
        <v>15</v>
      </c>
      <c r="G482" s="83"/>
      <c r="H482" s="83"/>
      <c r="I482" s="83"/>
      <c r="J482" s="127"/>
      <c r="K482" s="84"/>
      <c r="L482" s="91"/>
      <c r="M482" s="92"/>
      <c r="N482" s="93"/>
      <c r="O482" s="94">
        <f>IF(F482=0,"",F482/E481)</f>
        <v>0.88235294117647056</v>
      </c>
      <c r="P482" s="83">
        <v>16</v>
      </c>
      <c r="Q482" s="96">
        <f t="shared" si="52"/>
        <v>0.94117647058823528</v>
      </c>
      <c r="R482" s="96">
        <f t="shared" si="53"/>
        <v>5.8823529411764719E-2</v>
      </c>
      <c r="AL482" s="3"/>
      <c r="AM482" s="3"/>
    </row>
    <row r="483" spans="1:39" ht="15.75">
      <c r="A483" s="82">
        <v>2501</v>
      </c>
      <c r="B483" s="83"/>
      <c r="C483" s="83"/>
      <c r="D483" s="83"/>
      <c r="E483" s="83"/>
      <c r="F483" s="83"/>
      <c r="G483" s="83"/>
      <c r="H483" s="83"/>
      <c r="I483" s="83"/>
      <c r="J483" s="127"/>
      <c r="K483" s="84"/>
      <c r="L483" s="91"/>
      <c r="M483" s="92"/>
      <c r="N483" s="93"/>
      <c r="O483" s="94" t="str">
        <f>IF(G483=0,"",G483/F482)</f>
        <v/>
      </c>
      <c r="P483" s="83"/>
      <c r="Q483" s="96" t="str">
        <f t="shared" si="52"/>
        <v/>
      </c>
      <c r="R483" s="96" t="str">
        <f t="shared" si="53"/>
        <v/>
      </c>
      <c r="AL483" s="3"/>
      <c r="AM483" s="3"/>
    </row>
    <row r="484" spans="1:39" ht="15.75">
      <c r="A484" s="82">
        <v>2502</v>
      </c>
      <c r="B484" s="83"/>
      <c r="C484" s="83"/>
      <c r="D484" s="83"/>
      <c r="E484" s="83"/>
      <c r="F484" s="83"/>
      <c r="G484" s="83"/>
      <c r="H484" s="83"/>
      <c r="I484" s="83"/>
      <c r="J484" s="127"/>
      <c r="K484" s="84"/>
      <c r="L484" s="91"/>
      <c r="M484" s="92"/>
      <c r="N484" s="93"/>
      <c r="O484" s="94" t="str">
        <f>IF(H484=0,"",H484/G483)</f>
        <v/>
      </c>
      <c r="P484" s="83"/>
      <c r="Q484" s="96" t="str">
        <f t="shared" si="52"/>
        <v/>
      </c>
      <c r="R484" s="96" t="str">
        <f t="shared" si="53"/>
        <v/>
      </c>
      <c r="AL484" s="3"/>
      <c r="AM484" s="3"/>
    </row>
    <row r="485" spans="1:39" ht="15.75">
      <c r="A485" s="82">
        <v>2601</v>
      </c>
      <c r="B485" s="83"/>
      <c r="C485" s="83"/>
      <c r="D485" s="83"/>
      <c r="E485" s="83"/>
      <c r="F485" s="83"/>
      <c r="G485" s="83"/>
      <c r="H485" s="83"/>
      <c r="I485" s="83"/>
      <c r="J485" s="127"/>
      <c r="K485" s="84"/>
      <c r="L485" s="91"/>
      <c r="M485" s="92"/>
      <c r="N485" s="93"/>
      <c r="O485" s="94" t="str">
        <f>IF(I485=0,"",I485/H484)</f>
        <v/>
      </c>
      <c r="P485" s="83"/>
      <c r="Q485" s="96" t="str">
        <f t="shared" si="52"/>
        <v/>
      </c>
      <c r="R485" s="96" t="str">
        <f t="shared" si="53"/>
        <v/>
      </c>
      <c r="AL485" s="3"/>
      <c r="AM485" s="3"/>
    </row>
    <row r="486" spans="1:39" ht="15.75">
      <c r="A486" s="82">
        <v>2602</v>
      </c>
      <c r="B486" s="83"/>
      <c r="C486" s="83"/>
      <c r="D486" s="83"/>
      <c r="E486" s="83"/>
      <c r="F486" s="83"/>
      <c r="G486" s="83"/>
      <c r="H486" s="83"/>
      <c r="I486" s="83"/>
      <c r="J486" s="127"/>
      <c r="K486" s="84"/>
      <c r="L486" s="91"/>
      <c r="M486" s="92"/>
      <c r="N486" s="93"/>
      <c r="O486" s="94" t="str">
        <f>IF(J486=0,"",J486/I485)</f>
        <v/>
      </c>
      <c r="P486" s="83"/>
      <c r="Q486" s="96" t="str">
        <f t="shared" si="52"/>
        <v/>
      </c>
      <c r="R486" s="96" t="str">
        <f t="shared" si="53"/>
        <v/>
      </c>
      <c r="AL486" s="3"/>
      <c r="AM486" s="3"/>
    </row>
    <row r="487" spans="1:39" ht="15.75">
      <c r="A487" s="82">
        <v>2701</v>
      </c>
      <c r="B487" s="83"/>
      <c r="C487" s="83"/>
      <c r="D487" s="83"/>
      <c r="E487" s="83"/>
      <c r="F487" s="83"/>
      <c r="G487" s="83"/>
      <c r="H487" s="83"/>
      <c r="I487" s="83"/>
      <c r="J487" s="127"/>
      <c r="K487" s="84"/>
      <c r="L487" s="91"/>
      <c r="M487" s="92"/>
      <c r="N487" s="92"/>
      <c r="O487" s="100"/>
      <c r="P487" s="83"/>
      <c r="Q487" s="92"/>
      <c r="R487" s="152" t="str">
        <f t="shared" si="53"/>
        <v/>
      </c>
      <c r="AL487" s="3"/>
      <c r="AM487" s="3"/>
    </row>
    <row r="488" spans="1:39" ht="15.75">
      <c r="A488" s="82">
        <v>2702</v>
      </c>
      <c r="B488" s="83"/>
      <c r="C488" s="83"/>
      <c r="D488" s="83"/>
      <c r="E488" s="83"/>
      <c r="F488" s="83"/>
      <c r="G488" s="83"/>
      <c r="H488" s="83"/>
      <c r="I488" s="83"/>
      <c r="J488" s="127"/>
      <c r="K488" s="84"/>
      <c r="L488" s="91"/>
      <c r="M488" s="92"/>
      <c r="N488" s="99"/>
      <c r="O488" s="140"/>
      <c r="P488" s="194"/>
      <c r="Q488" s="104"/>
      <c r="R488" s="103"/>
      <c r="AL488" s="3"/>
      <c r="AM488" s="3"/>
    </row>
    <row r="489" spans="1:39" ht="15.75">
      <c r="A489" s="82">
        <v>2801</v>
      </c>
      <c r="B489" s="83"/>
      <c r="C489" s="83"/>
      <c r="D489" s="83"/>
      <c r="E489" s="83"/>
      <c r="F489" s="83"/>
      <c r="G489" s="83"/>
      <c r="H489" s="83"/>
      <c r="I489" s="83"/>
      <c r="J489" s="127"/>
      <c r="K489" s="84"/>
      <c r="L489" s="91"/>
      <c r="M489" s="92"/>
      <c r="N489" s="99"/>
      <c r="O489" s="103"/>
      <c r="P489" s="194"/>
      <c r="Q489" s="104"/>
      <c r="R489" s="103"/>
      <c r="AL489" s="3"/>
      <c r="AM489" s="3"/>
    </row>
    <row r="490" spans="1:39" ht="15.75">
      <c r="A490" s="82">
        <v>2802</v>
      </c>
      <c r="B490" s="83"/>
      <c r="C490" s="83"/>
      <c r="D490" s="83"/>
      <c r="E490" s="83"/>
      <c r="F490" s="83"/>
      <c r="G490" s="83"/>
      <c r="H490" s="83"/>
      <c r="I490" s="83"/>
      <c r="J490" s="127"/>
      <c r="K490" s="84"/>
      <c r="L490" s="91"/>
      <c r="M490" s="92"/>
      <c r="N490" s="99"/>
      <c r="O490" s="103"/>
      <c r="P490" s="194"/>
      <c r="Q490" s="104"/>
      <c r="R490" s="103"/>
      <c r="AL490" s="3"/>
      <c r="AM490" s="3"/>
    </row>
    <row r="491" spans="1:39" ht="15.75">
      <c r="A491" s="82">
        <v>2901</v>
      </c>
      <c r="B491" s="83"/>
      <c r="C491" s="83"/>
      <c r="D491" s="83"/>
      <c r="E491" s="83"/>
      <c r="F491" s="83"/>
      <c r="G491" s="83"/>
      <c r="H491" s="83"/>
      <c r="I491" s="83"/>
      <c r="J491" s="127"/>
      <c r="K491" s="84"/>
      <c r="L491" s="91"/>
      <c r="M491" s="92"/>
      <c r="N491" s="99"/>
      <c r="O491" s="5"/>
      <c r="P491" s="26"/>
      <c r="Q491" s="25"/>
      <c r="R491" s="140"/>
      <c r="AL491" s="3"/>
      <c r="AM491" s="3"/>
    </row>
    <row r="492" spans="1:39" ht="12.75" customHeight="1">
      <c r="A492" s="82">
        <v>2902</v>
      </c>
      <c r="B492" s="83"/>
      <c r="C492" s="83"/>
      <c r="D492" s="83"/>
      <c r="E492" s="83"/>
      <c r="F492" s="83"/>
      <c r="G492" s="83"/>
      <c r="H492" s="83"/>
      <c r="I492" s="83"/>
      <c r="J492" s="127"/>
      <c r="K492" s="84"/>
      <c r="L492" s="91"/>
      <c r="M492" s="92"/>
      <c r="N492" s="99"/>
      <c r="O492" s="108" t="s">
        <v>80</v>
      </c>
      <c r="P492" s="109"/>
      <c r="Q492" s="110" t="str">
        <f>IF(SUM(K484:K488)=0,"",SUM(K484:K488))</f>
        <v/>
      </c>
      <c r="R492" s="111" t="s">
        <v>10</v>
      </c>
      <c r="AL492" s="3"/>
      <c r="AM492" s="3"/>
    </row>
    <row r="493" spans="1:39" ht="12.75" customHeight="1">
      <c r="B493" s="83"/>
      <c r="C493" s="83"/>
      <c r="D493" s="83"/>
      <c r="E493" s="83"/>
      <c r="F493" s="83"/>
      <c r="G493" s="83"/>
      <c r="H493" s="83"/>
      <c r="I493" s="83"/>
      <c r="J493" s="127"/>
      <c r="K493" s="84"/>
      <c r="L493" s="91"/>
      <c r="M493" s="92"/>
      <c r="N493" s="99"/>
      <c r="O493" s="112" t="s">
        <v>81</v>
      </c>
      <c r="P493" s="113" t="e">
        <f>IF(P492/C478=0,"",P492/C478)</f>
        <v>#DIV/0!</v>
      </c>
      <c r="Q493" s="114" t="e">
        <f>IF(P492/Q492=0,"",P492/Q492)</f>
        <v>#VALUE!</v>
      </c>
      <c r="R493" s="115" t="s">
        <v>82</v>
      </c>
      <c r="AL493" s="3"/>
      <c r="AM493" s="3"/>
    </row>
    <row r="494" spans="1:39" ht="12.75" customHeight="1">
      <c r="B494" s="83"/>
      <c r="C494" s="83"/>
      <c r="D494" s="83"/>
      <c r="E494" s="83"/>
      <c r="F494" s="83"/>
      <c r="G494" s="83"/>
      <c r="H494" s="83"/>
      <c r="I494" s="83"/>
      <c r="J494" s="127"/>
      <c r="K494" s="84"/>
      <c r="L494" s="116"/>
      <c r="M494" s="117"/>
      <c r="N494" s="118"/>
      <c r="O494" s="119"/>
      <c r="P494" s="120"/>
      <c r="Q494" s="120"/>
      <c r="R494" s="121"/>
      <c r="AL494" s="3"/>
      <c r="AM494" s="3"/>
    </row>
    <row r="495" spans="1:39" ht="18">
      <c r="A495" s="34"/>
      <c r="B495" s="26"/>
      <c r="C495" s="231" t="s">
        <v>108</v>
      </c>
      <c r="D495" s="232"/>
      <c r="E495" s="232"/>
      <c r="F495" s="232"/>
      <c r="G495" s="232"/>
      <c r="H495" s="232"/>
      <c r="I495" s="232"/>
      <c r="J495" s="233"/>
      <c r="K495" s="122">
        <f>SUM(K485:K491)</f>
        <v>0</v>
      </c>
      <c r="L495" s="123" t="str">
        <f>IF(K485=0,"",K485/B478)</f>
        <v/>
      </c>
      <c r="M495" s="123" t="str">
        <f>IF(K495=0,"",K495/B478)</f>
        <v/>
      </c>
      <c r="N495" s="123" t="e">
        <f>M495-L495</f>
        <v>#VALUE!</v>
      </c>
      <c r="O495" s="5"/>
      <c r="P495" s="26"/>
      <c r="Q495" s="25"/>
      <c r="R495" s="5"/>
      <c r="AL495" s="3"/>
      <c r="AM495" s="3"/>
    </row>
    <row r="496" spans="1:39" ht="12.75" customHeight="1">
      <c r="L496" s="5"/>
      <c r="M496" s="5"/>
      <c r="O496" s="5"/>
      <c r="P496" s="6"/>
      <c r="Q496" s="6"/>
      <c r="R496" s="5"/>
      <c r="AL496" s="3"/>
      <c r="AM496" s="3"/>
    </row>
    <row r="497" spans="1:39" ht="12.75" customHeight="1">
      <c r="L497" s="5"/>
      <c r="M497" s="5"/>
      <c r="O497" s="5"/>
      <c r="P497" s="6"/>
      <c r="Q497" s="6"/>
      <c r="R497" s="5"/>
      <c r="AL497" s="3"/>
      <c r="AM497" s="3"/>
    </row>
    <row r="498" spans="1:39" ht="26.25">
      <c r="A498" s="250" t="s">
        <v>96</v>
      </c>
      <c r="B498" s="242"/>
      <c r="C498" s="242"/>
      <c r="D498" s="242"/>
      <c r="E498" s="242"/>
      <c r="F498" s="242"/>
      <c r="G498" s="242"/>
      <c r="H498" s="242"/>
      <c r="I498" s="242"/>
      <c r="J498" s="242"/>
      <c r="K498" s="217" t="s">
        <v>142</v>
      </c>
      <c r="L498" s="5"/>
      <c r="M498" s="5"/>
      <c r="N498" s="26"/>
      <c r="O498" s="5"/>
      <c r="P498" s="26"/>
      <c r="Q498" s="26"/>
      <c r="R498" s="26"/>
      <c r="S498" s="216"/>
      <c r="AL498" s="3"/>
      <c r="AM498" s="3"/>
    </row>
    <row r="499" spans="1:39" ht="20.25">
      <c r="A499" s="234" t="s">
        <v>9</v>
      </c>
      <c r="B499" s="235" t="s">
        <v>97</v>
      </c>
      <c r="C499" s="232"/>
      <c r="D499" s="232"/>
      <c r="E499" s="232"/>
      <c r="F499" s="232"/>
      <c r="G499" s="232"/>
      <c r="H499" s="232"/>
      <c r="I499" s="232"/>
      <c r="J499" s="233"/>
      <c r="K499" s="236" t="s">
        <v>10</v>
      </c>
      <c r="L499" s="229" t="s">
        <v>2</v>
      </c>
      <c r="M499" s="229" t="s">
        <v>3</v>
      </c>
      <c r="N499" s="229" t="s">
        <v>4</v>
      </c>
      <c r="O499" s="229" t="s">
        <v>5</v>
      </c>
      <c r="P499" s="229" t="s">
        <v>6</v>
      </c>
      <c r="Q499" s="229" t="s">
        <v>7</v>
      </c>
      <c r="R499" s="229" t="s">
        <v>8</v>
      </c>
      <c r="S499" s="216"/>
      <c r="AL499" s="3"/>
      <c r="AM499" s="3"/>
    </row>
    <row r="500" spans="1:39" ht="15.75">
      <c r="A500" s="230"/>
      <c r="B500" s="82" t="s">
        <v>98</v>
      </c>
      <c r="C500" s="82" t="s">
        <v>99</v>
      </c>
      <c r="D500" s="82" t="s">
        <v>100</v>
      </c>
      <c r="E500" s="82" t="s">
        <v>101</v>
      </c>
      <c r="F500" s="82" t="s">
        <v>102</v>
      </c>
      <c r="G500" s="82" t="s">
        <v>103</v>
      </c>
      <c r="H500" s="82" t="s">
        <v>104</v>
      </c>
      <c r="I500" s="82" t="s">
        <v>105</v>
      </c>
      <c r="J500" s="126" t="s">
        <v>106</v>
      </c>
      <c r="K500" s="230"/>
      <c r="L500" s="230"/>
      <c r="M500" s="230"/>
      <c r="N500" s="230"/>
      <c r="O500" s="230"/>
      <c r="P500" s="230"/>
      <c r="Q500" s="230"/>
      <c r="R500" s="230"/>
      <c r="S500" s="216"/>
      <c r="AL500" s="3"/>
      <c r="AM500" s="3"/>
    </row>
    <row r="501" spans="1:39" ht="15.75">
      <c r="A501" s="82">
        <v>2302</v>
      </c>
      <c r="B501" s="83">
        <v>22</v>
      </c>
      <c r="C501" s="83"/>
      <c r="D501" s="83"/>
      <c r="E501" s="83"/>
      <c r="F501" s="83"/>
      <c r="G501" s="83"/>
      <c r="H501" s="83"/>
      <c r="I501" s="83"/>
      <c r="J501" s="127"/>
      <c r="K501" s="130"/>
      <c r="L501" s="85"/>
      <c r="M501" s="86"/>
      <c r="N501" s="87"/>
      <c r="O501" s="88"/>
      <c r="P501" s="176">
        <f>B501</f>
        <v>22</v>
      </c>
      <c r="Q501" s="90"/>
      <c r="R501" s="88"/>
      <c r="S501" s="216"/>
      <c r="AL501" s="3"/>
      <c r="AM501" s="3"/>
    </row>
    <row r="502" spans="1:39" ht="15.75">
      <c r="A502" s="82">
        <v>2401</v>
      </c>
      <c r="B502" s="83"/>
      <c r="C502" s="83">
        <v>20</v>
      </c>
      <c r="D502" s="83"/>
      <c r="E502" s="83"/>
      <c r="F502" s="83"/>
      <c r="G502" s="83"/>
      <c r="H502" s="83"/>
      <c r="I502" s="83"/>
      <c r="J502" s="127"/>
      <c r="K502" s="130"/>
      <c r="L502" s="91"/>
      <c r="M502" s="92" t="s">
        <v>28</v>
      </c>
      <c r="N502" s="93"/>
      <c r="O502" s="94">
        <f>IF(C502=0,"",C502/B501)</f>
        <v>0.90909090909090906</v>
      </c>
      <c r="P502" s="83">
        <v>21</v>
      </c>
      <c r="Q502" s="96">
        <f t="shared" ref="Q502:Q509" si="54">IF(P502=0,"",P502/P501)</f>
        <v>0.95454545454545459</v>
      </c>
      <c r="R502" s="96">
        <f t="shared" ref="R502:R510" si="55">IF(P502=0,"",100%-Q502)</f>
        <v>4.5454545454545414E-2</v>
      </c>
      <c r="S502" s="216"/>
      <c r="AL502" s="3"/>
      <c r="AM502" s="3"/>
    </row>
    <row r="503" spans="1:39" ht="15.75">
      <c r="A503" s="82">
        <v>2402</v>
      </c>
      <c r="B503" s="83"/>
      <c r="C503" s="83"/>
      <c r="D503" s="83">
        <v>20</v>
      </c>
      <c r="E503" s="83"/>
      <c r="F503" s="83"/>
      <c r="G503" s="83"/>
      <c r="H503" s="83"/>
      <c r="I503" s="83"/>
      <c r="J503" s="127"/>
      <c r="K503" s="130"/>
      <c r="L503" s="91"/>
      <c r="M503" s="92"/>
      <c r="N503" s="93"/>
      <c r="O503" s="94">
        <f>IF(D503=0,"",D503/C502)</f>
        <v>1</v>
      </c>
      <c r="P503" s="83">
        <v>21</v>
      </c>
      <c r="Q503" s="96">
        <f t="shared" si="54"/>
        <v>1</v>
      </c>
      <c r="R503" s="96">
        <f t="shared" si="55"/>
        <v>0</v>
      </c>
      <c r="S503" s="97">
        <f>P503/P501</f>
        <v>0.95454545454545459</v>
      </c>
      <c r="AL503" s="3"/>
      <c r="AM503" s="3"/>
    </row>
    <row r="504" spans="1:39" ht="15.75">
      <c r="A504" s="82">
        <v>2501</v>
      </c>
      <c r="B504" s="83"/>
      <c r="C504" s="83"/>
      <c r="D504" s="83"/>
      <c r="E504" s="83"/>
      <c r="F504" s="83"/>
      <c r="G504" s="83"/>
      <c r="H504" s="83"/>
      <c r="I504" s="83"/>
      <c r="J504" s="127"/>
      <c r="K504" s="130"/>
      <c r="L504" s="91"/>
      <c r="M504" s="92"/>
      <c r="N504" s="93"/>
      <c r="O504" s="94" t="str">
        <f>IF(E504=0,"",E504/D503)</f>
        <v/>
      </c>
      <c r="P504" s="83"/>
      <c r="Q504" s="96" t="str">
        <f t="shared" si="54"/>
        <v/>
      </c>
      <c r="R504" s="96" t="str">
        <f t="shared" si="55"/>
        <v/>
      </c>
      <c r="S504" s="216"/>
      <c r="AL504" s="3"/>
      <c r="AM504" s="3"/>
    </row>
    <row r="505" spans="1:39" ht="15.75">
      <c r="A505" s="82">
        <v>2502</v>
      </c>
      <c r="B505" s="83"/>
      <c r="C505" s="83"/>
      <c r="D505" s="83"/>
      <c r="E505" s="83"/>
      <c r="F505" s="83"/>
      <c r="G505" s="83"/>
      <c r="H505" s="83"/>
      <c r="I505" s="83"/>
      <c r="J505" s="127"/>
      <c r="K505" s="130"/>
      <c r="L505" s="91"/>
      <c r="M505" s="92"/>
      <c r="N505" s="93"/>
      <c r="O505" s="94" t="str">
        <f>IF(F505=0,"",F505/E504)</f>
        <v/>
      </c>
      <c r="P505" s="83"/>
      <c r="Q505" s="96" t="str">
        <f t="shared" si="54"/>
        <v/>
      </c>
      <c r="R505" s="96" t="str">
        <f t="shared" si="55"/>
        <v/>
      </c>
      <c r="S505" s="216"/>
      <c r="AL505" s="3"/>
      <c r="AM505" s="3"/>
    </row>
    <row r="506" spans="1:39" ht="15.75">
      <c r="A506" s="82">
        <v>2601</v>
      </c>
      <c r="B506" s="83"/>
      <c r="C506" s="83"/>
      <c r="D506" s="83"/>
      <c r="E506" s="83"/>
      <c r="F506" s="83"/>
      <c r="G506" s="83"/>
      <c r="H506" s="83"/>
      <c r="I506" s="83"/>
      <c r="J506" s="127"/>
      <c r="K506" s="130"/>
      <c r="L506" s="91"/>
      <c r="M506" s="92"/>
      <c r="N506" s="93"/>
      <c r="O506" s="94" t="str">
        <f>IF(G506=0,"",G506/F505)</f>
        <v/>
      </c>
      <c r="P506" s="83"/>
      <c r="Q506" s="96" t="str">
        <f t="shared" si="54"/>
        <v/>
      </c>
      <c r="R506" s="96" t="str">
        <f t="shared" si="55"/>
        <v/>
      </c>
      <c r="S506" s="216"/>
      <c r="AL506" s="3"/>
      <c r="AM506" s="3"/>
    </row>
    <row r="507" spans="1:39" ht="15.75">
      <c r="A507" s="82">
        <v>2602</v>
      </c>
      <c r="B507" s="83"/>
      <c r="C507" s="83"/>
      <c r="D507" s="83"/>
      <c r="E507" s="83"/>
      <c r="F507" s="83"/>
      <c r="G507" s="83"/>
      <c r="H507" s="83"/>
      <c r="I507" s="83"/>
      <c r="J507" s="127"/>
      <c r="K507" s="130"/>
      <c r="L507" s="91"/>
      <c r="M507" s="92"/>
      <c r="N507" s="93"/>
      <c r="O507" s="94" t="str">
        <f>IF(H507=0,"",H507/G506)</f>
        <v/>
      </c>
      <c r="P507" s="83"/>
      <c r="Q507" s="96" t="str">
        <f t="shared" si="54"/>
        <v/>
      </c>
      <c r="R507" s="96" t="str">
        <f t="shared" si="55"/>
        <v/>
      </c>
      <c r="S507" s="216"/>
      <c r="AL507" s="3"/>
      <c r="AM507" s="3"/>
    </row>
    <row r="508" spans="1:39" ht="15.75">
      <c r="A508" s="82">
        <v>2701</v>
      </c>
      <c r="B508" s="83"/>
      <c r="C508" s="83"/>
      <c r="D508" s="83"/>
      <c r="E508" s="83"/>
      <c r="F508" s="83"/>
      <c r="G508" s="83"/>
      <c r="H508" s="83"/>
      <c r="I508" s="83"/>
      <c r="J508" s="127"/>
      <c r="K508" s="130"/>
      <c r="L508" s="91"/>
      <c r="M508" s="92"/>
      <c r="N508" s="93"/>
      <c r="O508" s="94" t="str">
        <f>IF(I508=0,"",I508/H507)</f>
        <v/>
      </c>
      <c r="P508" s="83"/>
      <c r="Q508" s="96" t="str">
        <f t="shared" si="54"/>
        <v/>
      </c>
      <c r="R508" s="96" t="str">
        <f t="shared" si="55"/>
        <v/>
      </c>
      <c r="S508" s="216"/>
      <c r="AL508" s="3"/>
      <c r="AM508" s="3"/>
    </row>
    <row r="509" spans="1:39" ht="15.75">
      <c r="A509" s="82">
        <v>2702</v>
      </c>
      <c r="B509" s="83"/>
      <c r="C509" s="83"/>
      <c r="D509" s="83"/>
      <c r="E509" s="83"/>
      <c r="F509" s="83"/>
      <c r="G509" s="83"/>
      <c r="H509" s="83"/>
      <c r="I509" s="83"/>
      <c r="J509" s="127"/>
      <c r="K509" s="130"/>
      <c r="L509" s="91"/>
      <c r="M509" s="92"/>
      <c r="N509" s="93"/>
      <c r="O509" s="94" t="str">
        <f>IF(J509=0,"",J509/I508)</f>
        <v/>
      </c>
      <c r="P509" s="83"/>
      <c r="Q509" s="96" t="str">
        <f t="shared" si="54"/>
        <v/>
      </c>
      <c r="R509" s="96" t="str">
        <f t="shared" si="55"/>
        <v/>
      </c>
      <c r="S509" s="216"/>
      <c r="AL509" s="3"/>
      <c r="AM509" s="3"/>
    </row>
    <row r="510" spans="1:39" ht="15.75">
      <c r="A510" s="82">
        <v>2801</v>
      </c>
      <c r="B510" s="83"/>
      <c r="C510" s="83"/>
      <c r="D510" s="83"/>
      <c r="E510" s="83"/>
      <c r="F510" s="83"/>
      <c r="G510" s="83"/>
      <c r="H510" s="83"/>
      <c r="I510" s="83"/>
      <c r="J510" s="127"/>
      <c r="K510" s="130"/>
      <c r="L510" s="91"/>
      <c r="M510" s="92"/>
      <c r="N510" s="92"/>
      <c r="O510" s="100"/>
      <c r="P510" s="83"/>
      <c r="Q510" s="92"/>
      <c r="R510" s="152" t="str">
        <f t="shared" si="55"/>
        <v/>
      </c>
      <c r="S510" s="216"/>
      <c r="AL510" s="3"/>
      <c r="AM510" s="3"/>
    </row>
    <row r="511" spans="1:39" ht="15.75">
      <c r="A511" s="82">
        <v>2802</v>
      </c>
      <c r="B511" s="83"/>
      <c r="C511" s="83"/>
      <c r="D511" s="83"/>
      <c r="E511" s="83"/>
      <c r="F511" s="83"/>
      <c r="G511" s="83"/>
      <c r="H511" s="83"/>
      <c r="I511" s="83"/>
      <c r="J511" s="127"/>
      <c r="K511" s="130"/>
      <c r="L511" s="91"/>
      <c r="M511" s="92"/>
      <c r="N511" s="99"/>
      <c r="O511" s="140"/>
      <c r="P511" s="194"/>
      <c r="Q511" s="104"/>
      <c r="R511" s="103"/>
      <c r="S511" s="216"/>
      <c r="AL511" s="3"/>
      <c r="AM511" s="3"/>
    </row>
    <row r="512" spans="1:39" ht="15.75">
      <c r="A512" s="82">
        <v>2901</v>
      </c>
      <c r="B512" s="83"/>
      <c r="C512" s="83"/>
      <c r="D512" s="83"/>
      <c r="E512" s="83"/>
      <c r="F512" s="83"/>
      <c r="G512" s="83"/>
      <c r="H512" s="83"/>
      <c r="I512" s="83"/>
      <c r="J512" s="127"/>
      <c r="K512" s="130"/>
      <c r="L512" s="91"/>
      <c r="M512" s="92"/>
      <c r="N512" s="99"/>
      <c r="O512" s="103"/>
      <c r="P512" s="194"/>
      <c r="Q512" s="104"/>
      <c r="R512" s="103"/>
      <c r="S512" s="216"/>
      <c r="AL512" s="3"/>
      <c r="AM512" s="3"/>
    </row>
    <row r="513" spans="1:39" ht="15.75">
      <c r="A513" s="82">
        <v>2902</v>
      </c>
      <c r="B513" s="83"/>
      <c r="C513" s="83"/>
      <c r="D513" s="83"/>
      <c r="E513" s="83"/>
      <c r="F513" s="83"/>
      <c r="G513" s="83"/>
      <c r="H513" s="83"/>
      <c r="I513" s="83"/>
      <c r="J513" s="127"/>
      <c r="K513" s="130"/>
      <c r="L513" s="91"/>
      <c r="M513" s="92"/>
      <c r="N513" s="99"/>
      <c r="O513" s="103"/>
      <c r="P513" s="194"/>
      <c r="Q513" s="104"/>
      <c r="R513" s="103"/>
      <c r="S513" s="216"/>
      <c r="AL513" s="3"/>
      <c r="AM513" s="3"/>
    </row>
    <row r="514" spans="1:39" ht="15.75">
      <c r="A514" s="82">
        <v>3001</v>
      </c>
      <c r="B514" s="83"/>
      <c r="C514" s="83"/>
      <c r="D514" s="83"/>
      <c r="E514" s="83"/>
      <c r="F514" s="83"/>
      <c r="G514" s="83"/>
      <c r="H514" s="83"/>
      <c r="I514" s="83"/>
      <c r="J514" s="127"/>
      <c r="K514" s="130"/>
      <c r="L514" s="91"/>
      <c r="M514" s="92"/>
      <c r="N514" s="99"/>
      <c r="O514" s="5"/>
      <c r="P514" s="26"/>
      <c r="Q514" s="25"/>
      <c r="R514" s="140"/>
      <c r="S514" s="216"/>
      <c r="AL514" s="3"/>
      <c r="AM514" s="3"/>
    </row>
    <row r="515" spans="1:39" ht="15.75">
      <c r="A515" s="82">
        <v>3002</v>
      </c>
      <c r="B515" s="83"/>
      <c r="C515" s="83"/>
      <c r="D515" s="83"/>
      <c r="E515" s="83"/>
      <c r="F515" s="83"/>
      <c r="G515" s="83"/>
      <c r="H515" s="83"/>
      <c r="I515" s="83"/>
      <c r="J515" s="127"/>
      <c r="K515" s="130"/>
      <c r="L515" s="91"/>
      <c r="M515" s="92"/>
      <c r="N515" s="99"/>
      <c r="O515" s="108" t="s">
        <v>80</v>
      </c>
      <c r="P515" s="109"/>
      <c r="Q515" s="110" t="str">
        <f>IF(SUM(K507:K511)=0,"",SUM(K507:K511))</f>
        <v/>
      </c>
      <c r="R515" s="111" t="s">
        <v>10</v>
      </c>
      <c r="S515" s="216"/>
      <c r="AL515" s="3"/>
      <c r="AM515" s="3"/>
    </row>
    <row r="516" spans="1:39">
      <c r="A516" s="216"/>
      <c r="B516" s="83"/>
      <c r="C516" s="83"/>
      <c r="D516" s="83"/>
      <c r="E516" s="83"/>
      <c r="F516" s="83"/>
      <c r="G516" s="83"/>
      <c r="H516" s="83"/>
      <c r="I516" s="83"/>
      <c r="J516" s="127"/>
      <c r="K516" s="130"/>
      <c r="L516" s="91"/>
      <c r="M516" s="92"/>
      <c r="N516" s="99"/>
      <c r="O516" s="112" t="s">
        <v>81</v>
      </c>
      <c r="P516" s="113" t="e">
        <f>IF(P515/C501=0,"",P515/C501)</f>
        <v>#DIV/0!</v>
      </c>
      <c r="Q516" s="114" t="e">
        <f>IF(P515/Q515=0,"",P515/Q515)</f>
        <v>#VALUE!</v>
      </c>
      <c r="R516" s="115" t="s">
        <v>82</v>
      </c>
      <c r="S516" s="216"/>
      <c r="AL516" s="3"/>
      <c r="AM516" s="3"/>
    </row>
    <row r="517" spans="1:39">
      <c r="A517" s="216"/>
      <c r="B517" s="83"/>
      <c r="C517" s="83"/>
      <c r="D517" s="83"/>
      <c r="E517" s="83"/>
      <c r="F517" s="83"/>
      <c r="G517" s="83"/>
      <c r="H517" s="83"/>
      <c r="I517" s="83"/>
      <c r="J517" s="127"/>
      <c r="K517" s="130"/>
      <c r="L517" s="116"/>
      <c r="M517" s="117"/>
      <c r="N517" s="118"/>
      <c r="O517" s="119"/>
      <c r="P517" s="120"/>
      <c r="Q517" s="120"/>
      <c r="R517" s="121"/>
      <c r="S517" s="216"/>
      <c r="AL517" s="3"/>
      <c r="AM517" s="3"/>
    </row>
    <row r="518" spans="1:39" ht="18">
      <c r="A518" s="34"/>
      <c r="B518" s="26"/>
      <c r="C518" s="231" t="s">
        <v>108</v>
      </c>
      <c r="D518" s="232"/>
      <c r="E518" s="232"/>
      <c r="F518" s="232"/>
      <c r="G518" s="232"/>
      <c r="H518" s="232"/>
      <c r="I518" s="232"/>
      <c r="J518" s="233"/>
      <c r="K518" s="122">
        <f>SUM(K508:K514)</f>
        <v>0</v>
      </c>
      <c r="L518" s="123" t="str">
        <f>IF(K508=0,"",K508/B501)</f>
        <v/>
      </c>
      <c r="M518" s="123" t="str">
        <f>IF(K518=0,"",K518/B501)</f>
        <v/>
      </c>
      <c r="N518" s="123" t="e">
        <f>M518-L518</f>
        <v>#VALUE!</v>
      </c>
      <c r="O518" s="5"/>
      <c r="P518" s="26"/>
      <c r="Q518" s="25"/>
      <c r="R518" s="5"/>
      <c r="S518" s="216"/>
      <c r="AL518" s="3"/>
      <c r="AM518" s="3"/>
    </row>
    <row r="519" spans="1:39" ht="12.75" customHeight="1">
      <c r="L519" s="5"/>
      <c r="M519" s="5"/>
      <c r="O519" s="5"/>
      <c r="P519" s="6"/>
      <c r="Q519" s="6"/>
      <c r="R519" s="5"/>
      <c r="AL519" s="3"/>
      <c r="AM519" s="3"/>
    </row>
    <row r="520" spans="1:39" ht="12.75" customHeight="1">
      <c r="L520" s="5"/>
      <c r="M520" s="5"/>
      <c r="O520" s="5"/>
      <c r="P520" s="6"/>
      <c r="Q520" s="6"/>
      <c r="R520" s="5"/>
      <c r="AL520" s="3"/>
      <c r="AM520" s="3"/>
    </row>
    <row r="521" spans="1:39" ht="12.75" customHeight="1">
      <c r="A521" s="250" t="s">
        <v>96</v>
      </c>
      <c r="B521" s="242"/>
      <c r="C521" s="242"/>
      <c r="D521" s="242"/>
      <c r="E521" s="242"/>
      <c r="F521" s="242"/>
      <c r="G521" s="242"/>
      <c r="H521" s="242"/>
      <c r="I521" s="242"/>
      <c r="J521" s="242"/>
      <c r="K521" s="224" t="s">
        <v>144</v>
      </c>
      <c r="L521" s="5"/>
      <c r="M521" s="5"/>
      <c r="N521" s="26"/>
      <c r="O521" s="5"/>
      <c r="P521" s="26"/>
      <c r="Q521" s="26"/>
      <c r="R521" s="26"/>
      <c r="S521" s="223"/>
      <c r="AL521" s="3"/>
      <c r="AM521" s="3"/>
    </row>
    <row r="522" spans="1:39" ht="12.75" customHeight="1">
      <c r="A522" s="234" t="s">
        <v>9</v>
      </c>
      <c r="B522" s="235" t="s">
        <v>97</v>
      </c>
      <c r="C522" s="232"/>
      <c r="D522" s="232"/>
      <c r="E522" s="232"/>
      <c r="F522" s="232"/>
      <c r="G522" s="232"/>
      <c r="H522" s="232"/>
      <c r="I522" s="232"/>
      <c r="J522" s="233"/>
      <c r="K522" s="236" t="s">
        <v>10</v>
      </c>
      <c r="L522" s="229" t="s">
        <v>2</v>
      </c>
      <c r="M522" s="229" t="s">
        <v>3</v>
      </c>
      <c r="N522" s="229" t="s">
        <v>4</v>
      </c>
      <c r="O522" s="229" t="s">
        <v>5</v>
      </c>
      <c r="P522" s="229" t="s">
        <v>6</v>
      </c>
      <c r="Q522" s="229" t="s">
        <v>7</v>
      </c>
      <c r="R522" s="229" t="s">
        <v>8</v>
      </c>
      <c r="S522" s="223"/>
      <c r="AL522" s="3"/>
      <c r="AM522" s="3"/>
    </row>
    <row r="523" spans="1:39" ht="12.75" customHeight="1">
      <c r="A523" s="230"/>
      <c r="B523" s="82" t="s">
        <v>98</v>
      </c>
      <c r="C523" s="82" t="s">
        <v>99</v>
      </c>
      <c r="D523" s="82" t="s">
        <v>100</v>
      </c>
      <c r="E523" s="82" t="s">
        <v>101</v>
      </c>
      <c r="F523" s="82" t="s">
        <v>102</v>
      </c>
      <c r="G523" s="82" t="s">
        <v>103</v>
      </c>
      <c r="H523" s="82" t="s">
        <v>104</v>
      </c>
      <c r="I523" s="82" t="s">
        <v>105</v>
      </c>
      <c r="J523" s="126" t="s">
        <v>106</v>
      </c>
      <c r="K523" s="230"/>
      <c r="L523" s="230"/>
      <c r="M523" s="230"/>
      <c r="N523" s="230"/>
      <c r="O523" s="230"/>
      <c r="P523" s="230"/>
      <c r="Q523" s="230"/>
      <c r="R523" s="230"/>
      <c r="S523" s="223"/>
      <c r="AL523" s="3"/>
      <c r="AM523" s="3"/>
    </row>
    <row r="524" spans="1:39" ht="12.75" customHeight="1">
      <c r="A524" s="82">
        <v>2302</v>
      </c>
      <c r="B524" s="83">
        <v>15</v>
      </c>
      <c r="C524" s="83"/>
      <c r="D524" s="83"/>
      <c r="E524" s="83"/>
      <c r="F524" s="83"/>
      <c r="G524" s="83"/>
      <c r="H524" s="83"/>
      <c r="I524" s="83"/>
      <c r="J524" s="127"/>
      <c r="K524" s="130"/>
      <c r="L524" s="85"/>
      <c r="M524" s="86"/>
      <c r="N524" s="87"/>
      <c r="O524" s="88"/>
      <c r="P524" s="176">
        <f>B524</f>
        <v>15</v>
      </c>
      <c r="Q524" s="90"/>
      <c r="R524" s="88"/>
      <c r="S524" s="223"/>
      <c r="AL524" s="3"/>
      <c r="AM524" s="3"/>
    </row>
    <row r="525" spans="1:39" ht="12.75" customHeight="1">
      <c r="A525" s="82">
        <v>2401</v>
      </c>
      <c r="B525" s="83"/>
      <c r="C525" s="83"/>
      <c r="D525" s="83"/>
      <c r="E525" s="83"/>
      <c r="F525" s="83"/>
      <c r="G525" s="83"/>
      <c r="H525" s="83"/>
      <c r="I525" s="83"/>
      <c r="J525" s="127"/>
      <c r="K525" s="130"/>
      <c r="L525" s="91"/>
      <c r="M525" s="92" t="s">
        <v>28</v>
      </c>
      <c r="N525" s="93"/>
      <c r="O525" s="94" t="str">
        <f>IF(C525=0,"",C525/B524)</f>
        <v/>
      </c>
      <c r="P525" s="83"/>
      <c r="Q525" s="96" t="str">
        <f t="shared" ref="Q525:Q532" si="56">IF(P525=0,"",P525/P524)</f>
        <v/>
      </c>
      <c r="R525" s="96" t="str">
        <f t="shared" ref="R525:R533" si="57">IF(P525=0,"",100%-Q525)</f>
        <v/>
      </c>
      <c r="S525" s="223"/>
      <c r="AL525" s="3"/>
      <c r="AM525" s="3"/>
    </row>
    <row r="526" spans="1:39" ht="12.75" customHeight="1">
      <c r="A526" s="82">
        <v>2402</v>
      </c>
      <c r="B526" s="83"/>
      <c r="C526" s="83"/>
      <c r="D526" s="83"/>
      <c r="E526" s="83"/>
      <c r="F526" s="83"/>
      <c r="G526" s="83"/>
      <c r="H526" s="83"/>
      <c r="I526" s="83"/>
      <c r="J526" s="127"/>
      <c r="K526" s="130"/>
      <c r="L526" s="91"/>
      <c r="M526" s="92"/>
      <c r="N526" s="93"/>
      <c r="O526" s="94" t="str">
        <f>IF(D526=0,"",D526/C525)</f>
        <v/>
      </c>
      <c r="P526" s="83"/>
      <c r="Q526" s="96" t="str">
        <f t="shared" si="56"/>
        <v/>
      </c>
      <c r="R526" s="96" t="str">
        <f t="shared" si="57"/>
        <v/>
      </c>
      <c r="S526" s="97">
        <f>P526/P524</f>
        <v>0</v>
      </c>
      <c r="AL526" s="3"/>
      <c r="AM526" s="3"/>
    </row>
    <row r="527" spans="1:39" ht="12.75" customHeight="1">
      <c r="A527" s="82">
        <v>2501</v>
      </c>
      <c r="B527" s="83"/>
      <c r="C527" s="83"/>
      <c r="D527" s="83"/>
      <c r="E527" s="83"/>
      <c r="F527" s="83"/>
      <c r="G527" s="83"/>
      <c r="H527" s="83"/>
      <c r="I527" s="83"/>
      <c r="J527" s="127"/>
      <c r="K527" s="130"/>
      <c r="L527" s="91"/>
      <c r="M527" s="92"/>
      <c r="N527" s="93"/>
      <c r="O527" s="94" t="str">
        <f>IF(E527=0,"",E527/D526)</f>
        <v/>
      </c>
      <c r="P527" s="83"/>
      <c r="Q527" s="96" t="str">
        <f t="shared" si="56"/>
        <v/>
      </c>
      <c r="R527" s="96" t="str">
        <f t="shared" si="57"/>
        <v/>
      </c>
      <c r="S527" s="223"/>
      <c r="AL527" s="3"/>
      <c r="AM527" s="3"/>
    </row>
    <row r="528" spans="1:39" ht="12.75" customHeight="1">
      <c r="A528" s="82">
        <v>2502</v>
      </c>
      <c r="B528" s="83"/>
      <c r="C528" s="83"/>
      <c r="D528" s="83"/>
      <c r="E528" s="83"/>
      <c r="F528" s="83"/>
      <c r="G528" s="83"/>
      <c r="H528" s="83"/>
      <c r="I528" s="83"/>
      <c r="J528" s="127"/>
      <c r="K528" s="130"/>
      <c r="L528" s="91"/>
      <c r="M528" s="92"/>
      <c r="N528" s="93"/>
      <c r="O528" s="94" t="str">
        <f>IF(F528=0,"",F528/E527)</f>
        <v/>
      </c>
      <c r="P528" s="83"/>
      <c r="Q528" s="96" t="str">
        <f t="shared" si="56"/>
        <v/>
      </c>
      <c r="R528" s="96" t="str">
        <f t="shared" si="57"/>
        <v/>
      </c>
      <c r="S528" s="223"/>
      <c r="AL528" s="3"/>
      <c r="AM528" s="3"/>
    </row>
    <row r="529" spans="1:39" ht="12.75" customHeight="1">
      <c r="A529" s="82">
        <v>2601</v>
      </c>
      <c r="B529" s="83"/>
      <c r="C529" s="83"/>
      <c r="D529" s="83"/>
      <c r="E529" s="83"/>
      <c r="F529" s="83"/>
      <c r="G529" s="83"/>
      <c r="H529" s="83"/>
      <c r="I529" s="83"/>
      <c r="J529" s="127"/>
      <c r="K529" s="130"/>
      <c r="L529" s="91"/>
      <c r="M529" s="92"/>
      <c r="N529" s="93"/>
      <c r="O529" s="94" t="str">
        <f>IF(G529=0,"",G529/F528)</f>
        <v/>
      </c>
      <c r="P529" s="83"/>
      <c r="Q529" s="96" t="str">
        <f t="shared" si="56"/>
        <v/>
      </c>
      <c r="R529" s="96" t="str">
        <f t="shared" si="57"/>
        <v/>
      </c>
      <c r="S529" s="223"/>
      <c r="AL529" s="3"/>
      <c r="AM529" s="3"/>
    </row>
    <row r="530" spans="1:39" ht="12.75" customHeight="1">
      <c r="A530" s="82">
        <v>2602</v>
      </c>
      <c r="B530" s="83"/>
      <c r="C530" s="83"/>
      <c r="D530" s="83"/>
      <c r="E530" s="83"/>
      <c r="F530" s="83"/>
      <c r="G530" s="83"/>
      <c r="H530" s="83"/>
      <c r="I530" s="83"/>
      <c r="J530" s="127"/>
      <c r="K530" s="130"/>
      <c r="L530" s="91"/>
      <c r="M530" s="92"/>
      <c r="N530" s="93"/>
      <c r="O530" s="94" t="str">
        <f>IF(H530=0,"",H530/G529)</f>
        <v/>
      </c>
      <c r="P530" s="83"/>
      <c r="Q530" s="96" t="str">
        <f t="shared" si="56"/>
        <v/>
      </c>
      <c r="R530" s="96" t="str">
        <f t="shared" si="57"/>
        <v/>
      </c>
      <c r="S530" s="223"/>
      <c r="AL530" s="3"/>
      <c r="AM530" s="3"/>
    </row>
    <row r="531" spans="1:39" ht="12.75" customHeight="1">
      <c r="A531" s="82">
        <v>2701</v>
      </c>
      <c r="B531" s="83"/>
      <c r="C531" s="83"/>
      <c r="D531" s="83"/>
      <c r="E531" s="83"/>
      <c r="F531" s="83"/>
      <c r="G531" s="83"/>
      <c r="H531" s="83"/>
      <c r="I531" s="83"/>
      <c r="J531" s="127"/>
      <c r="K531" s="130"/>
      <c r="L531" s="91"/>
      <c r="M531" s="92"/>
      <c r="N531" s="93"/>
      <c r="O531" s="94" t="str">
        <f>IF(I531=0,"",I531/H530)</f>
        <v/>
      </c>
      <c r="P531" s="83"/>
      <c r="Q531" s="96" t="str">
        <f t="shared" si="56"/>
        <v/>
      </c>
      <c r="R531" s="96" t="str">
        <f t="shared" si="57"/>
        <v/>
      </c>
      <c r="S531" s="223"/>
      <c r="AL531" s="3"/>
      <c r="AM531" s="3"/>
    </row>
    <row r="532" spans="1:39" ht="12.75" customHeight="1">
      <c r="A532" s="82">
        <v>2702</v>
      </c>
      <c r="B532" s="83"/>
      <c r="C532" s="83"/>
      <c r="D532" s="83"/>
      <c r="E532" s="83"/>
      <c r="F532" s="83"/>
      <c r="G532" s="83"/>
      <c r="H532" s="83"/>
      <c r="I532" s="83"/>
      <c r="J532" s="127"/>
      <c r="K532" s="130"/>
      <c r="L532" s="91"/>
      <c r="M532" s="92"/>
      <c r="N532" s="93"/>
      <c r="O532" s="94" t="str">
        <f>IF(J532=0,"",J532/I531)</f>
        <v/>
      </c>
      <c r="P532" s="83"/>
      <c r="Q532" s="96" t="str">
        <f t="shared" si="56"/>
        <v/>
      </c>
      <c r="R532" s="96" t="str">
        <f t="shared" si="57"/>
        <v/>
      </c>
      <c r="S532" s="223"/>
      <c r="AL532" s="3"/>
      <c r="AM532" s="3"/>
    </row>
    <row r="533" spans="1:39" ht="12.75" customHeight="1">
      <c r="A533" s="82">
        <v>2801</v>
      </c>
      <c r="B533" s="83"/>
      <c r="C533" s="83"/>
      <c r="D533" s="83"/>
      <c r="E533" s="83"/>
      <c r="F533" s="83"/>
      <c r="G533" s="83"/>
      <c r="H533" s="83"/>
      <c r="I533" s="83"/>
      <c r="J533" s="127"/>
      <c r="K533" s="130"/>
      <c r="L533" s="91"/>
      <c r="M533" s="92"/>
      <c r="N533" s="92"/>
      <c r="O533" s="100"/>
      <c r="P533" s="83"/>
      <c r="Q533" s="92"/>
      <c r="R533" s="152" t="str">
        <f t="shared" si="57"/>
        <v/>
      </c>
      <c r="S533" s="223"/>
      <c r="AL533" s="3"/>
      <c r="AM533" s="3"/>
    </row>
    <row r="534" spans="1:39" ht="12.75" customHeight="1">
      <c r="A534" s="82">
        <v>2802</v>
      </c>
      <c r="B534" s="83"/>
      <c r="C534" s="83"/>
      <c r="D534" s="83"/>
      <c r="E534" s="83"/>
      <c r="F534" s="83"/>
      <c r="G534" s="83"/>
      <c r="H534" s="83"/>
      <c r="I534" s="83"/>
      <c r="J534" s="127"/>
      <c r="K534" s="130"/>
      <c r="L534" s="91"/>
      <c r="M534" s="92"/>
      <c r="N534" s="99"/>
      <c r="O534" s="140"/>
      <c r="P534" s="194"/>
      <c r="Q534" s="104"/>
      <c r="R534" s="103"/>
      <c r="S534" s="223"/>
      <c r="AL534" s="3"/>
      <c r="AM534" s="3"/>
    </row>
    <row r="535" spans="1:39" ht="12.75" customHeight="1">
      <c r="A535" s="82">
        <v>2901</v>
      </c>
      <c r="B535" s="83"/>
      <c r="C535" s="83"/>
      <c r="D535" s="83"/>
      <c r="E535" s="83"/>
      <c r="F535" s="83"/>
      <c r="G535" s="83"/>
      <c r="H535" s="83"/>
      <c r="I535" s="83"/>
      <c r="J535" s="127"/>
      <c r="K535" s="130"/>
      <c r="L535" s="91"/>
      <c r="M535" s="92"/>
      <c r="N535" s="99"/>
      <c r="O535" s="103"/>
      <c r="P535" s="194"/>
      <c r="Q535" s="104"/>
      <c r="R535" s="103"/>
      <c r="S535" s="223"/>
      <c r="AL535" s="3"/>
      <c r="AM535" s="3"/>
    </row>
    <row r="536" spans="1:39" ht="12.75" customHeight="1">
      <c r="A536" s="82">
        <v>2902</v>
      </c>
      <c r="B536" s="83"/>
      <c r="C536" s="83"/>
      <c r="D536" s="83"/>
      <c r="E536" s="83"/>
      <c r="F536" s="83"/>
      <c r="G536" s="83"/>
      <c r="H536" s="83"/>
      <c r="I536" s="83"/>
      <c r="J536" s="127"/>
      <c r="K536" s="130"/>
      <c r="L536" s="91"/>
      <c r="M536" s="92"/>
      <c r="N536" s="99"/>
      <c r="O536" s="103"/>
      <c r="P536" s="194"/>
      <c r="Q536" s="104"/>
      <c r="R536" s="103"/>
      <c r="S536" s="223"/>
      <c r="AL536" s="3"/>
      <c r="AM536" s="3"/>
    </row>
    <row r="537" spans="1:39" ht="12.75" customHeight="1">
      <c r="A537" s="82">
        <v>3001</v>
      </c>
      <c r="B537" s="83"/>
      <c r="C537" s="83"/>
      <c r="D537" s="83"/>
      <c r="E537" s="83"/>
      <c r="F537" s="83"/>
      <c r="G537" s="83"/>
      <c r="H537" s="83"/>
      <c r="I537" s="83"/>
      <c r="J537" s="127"/>
      <c r="K537" s="130"/>
      <c r="L537" s="91"/>
      <c r="M537" s="92"/>
      <c r="N537" s="99"/>
      <c r="O537" s="5"/>
      <c r="P537" s="26"/>
      <c r="Q537" s="25"/>
      <c r="R537" s="140"/>
      <c r="S537" s="223"/>
      <c r="AL537" s="3"/>
      <c r="AM537" s="3"/>
    </row>
    <row r="538" spans="1:39" ht="12.75" customHeight="1">
      <c r="A538" s="82">
        <v>3002</v>
      </c>
      <c r="B538" s="83"/>
      <c r="C538" s="83"/>
      <c r="D538" s="83"/>
      <c r="E538" s="83"/>
      <c r="F538" s="83"/>
      <c r="G538" s="83"/>
      <c r="H538" s="83"/>
      <c r="I538" s="83"/>
      <c r="J538" s="127"/>
      <c r="K538" s="130"/>
      <c r="L538" s="91"/>
      <c r="M538" s="92"/>
      <c r="N538" s="99"/>
      <c r="O538" s="108" t="s">
        <v>80</v>
      </c>
      <c r="P538" s="109"/>
      <c r="Q538" s="110" t="str">
        <f>IF(SUM(K530:K534)=0,"",SUM(K530:K534))</f>
        <v/>
      </c>
      <c r="R538" s="111" t="s">
        <v>10</v>
      </c>
      <c r="S538" s="223"/>
      <c r="AL538" s="3"/>
      <c r="AM538" s="3"/>
    </row>
    <row r="539" spans="1:39" ht="12.75" customHeight="1">
      <c r="A539" s="223"/>
      <c r="B539" s="83"/>
      <c r="C539" s="83"/>
      <c r="D539" s="83"/>
      <c r="E539" s="83"/>
      <c r="F539" s="83"/>
      <c r="G539" s="83"/>
      <c r="H539" s="83"/>
      <c r="I539" s="83"/>
      <c r="J539" s="127"/>
      <c r="K539" s="130"/>
      <c r="L539" s="91"/>
      <c r="M539" s="92"/>
      <c r="N539" s="99"/>
      <c r="O539" s="112" t="s">
        <v>81</v>
      </c>
      <c r="P539" s="113" t="e">
        <f>IF(P538/C524=0,"",P538/C524)</f>
        <v>#DIV/0!</v>
      </c>
      <c r="Q539" s="114" t="e">
        <f>IF(P538/Q538=0,"",P538/Q538)</f>
        <v>#VALUE!</v>
      </c>
      <c r="R539" s="115" t="s">
        <v>82</v>
      </c>
      <c r="S539" s="223"/>
      <c r="AL539" s="3"/>
      <c r="AM539" s="3"/>
    </row>
    <row r="540" spans="1:39" ht="12.75" customHeight="1">
      <c r="A540" s="223"/>
      <c r="B540" s="83"/>
      <c r="C540" s="83"/>
      <c r="D540" s="83"/>
      <c r="E540" s="83"/>
      <c r="F540" s="83"/>
      <c r="G540" s="83"/>
      <c r="H540" s="83"/>
      <c r="I540" s="83"/>
      <c r="J540" s="127"/>
      <c r="K540" s="130"/>
      <c r="L540" s="116"/>
      <c r="M540" s="117"/>
      <c r="N540" s="118"/>
      <c r="O540" s="119"/>
      <c r="P540" s="120"/>
      <c r="Q540" s="120"/>
      <c r="R540" s="121"/>
      <c r="S540" s="223"/>
      <c r="AL540" s="3"/>
      <c r="AM540" s="3"/>
    </row>
    <row r="541" spans="1:39" ht="12.75" customHeight="1">
      <c r="A541" s="34"/>
      <c r="B541" s="26"/>
      <c r="C541" s="231" t="s">
        <v>108</v>
      </c>
      <c r="D541" s="232"/>
      <c r="E541" s="232"/>
      <c r="F541" s="232"/>
      <c r="G541" s="232"/>
      <c r="H541" s="232"/>
      <c r="I541" s="232"/>
      <c r="J541" s="233"/>
      <c r="K541" s="122">
        <f>SUM(K531:K537)</f>
        <v>0</v>
      </c>
      <c r="L541" s="123" t="str">
        <f>IF(K531=0,"",K531/B524)</f>
        <v/>
      </c>
      <c r="M541" s="123" t="str">
        <f>IF(K541=0,"",K541/B524)</f>
        <v/>
      </c>
      <c r="N541" s="123" t="e">
        <f>M541-L541</f>
        <v>#VALUE!</v>
      </c>
      <c r="O541" s="5"/>
      <c r="P541" s="26"/>
      <c r="Q541" s="25"/>
      <c r="R541" s="5"/>
      <c r="S541" s="223"/>
      <c r="AL541" s="3"/>
      <c r="AM541" s="3"/>
    </row>
    <row r="542" spans="1:39" ht="12.75" customHeight="1">
      <c r="L542" s="5"/>
      <c r="M542" s="5"/>
      <c r="O542" s="5"/>
      <c r="P542" s="6"/>
      <c r="Q542" s="6"/>
      <c r="R542" s="5"/>
      <c r="AL542" s="3"/>
      <c r="AM542" s="3"/>
    </row>
    <row r="543" spans="1:39" ht="12.75" customHeight="1">
      <c r="L543" s="5"/>
      <c r="M543" s="5"/>
      <c r="O543" s="5"/>
      <c r="P543" s="6"/>
      <c r="Q543" s="6"/>
      <c r="R543" s="5"/>
      <c r="AL543" s="3"/>
      <c r="AM543" s="3"/>
    </row>
    <row r="544" spans="1:39" ht="12.75" customHeight="1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>
      <c r="L1000" s="5"/>
      <c r="M1000" s="5"/>
      <c r="O1000" s="5"/>
      <c r="P1000" s="6"/>
      <c r="Q1000" s="6"/>
      <c r="R1000" s="5"/>
      <c r="AL1000" s="3"/>
      <c r="AM1000" s="3"/>
    </row>
  </sheetData>
  <mergeCells count="190">
    <mergeCell ref="Q522:Q523"/>
    <mergeCell ref="R522:R523"/>
    <mergeCell ref="C541:J541"/>
    <mergeCell ref="A521:J521"/>
    <mergeCell ref="A522:A523"/>
    <mergeCell ref="B522:J522"/>
    <mergeCell ref="K522:K523"/>
    <mergeCell ref="L522:L523"/>
    <mergeCell ref="M522:M523"/>
    <mergeCell ref="N522:N523"/>
    <mergeCell ref="O522:O523"/>
    <mergeCell ref="P522:P523"/>
    <mergeCell ref="Q499:Q500"/>
    <mergeCell ref="R499:R500"/>
    <mergeCell ref="C518:J518"/>
    <mergeCell ref="A498:J498"/>
    <mergeCell ref="A499:A500"/>
    <mergeCell ref="B499:J499"/>
    <mergeCell ref="K499:K500"/>
    <mergeCell ref="L499:L500"/>
    <mergeCell ref="M499:M500"/>
    <mergeCell ref="N499:N500"/>
    <mergeCell ref="O499:O500"/>
    <mergeCell ref="P499:P500"/>
    <mergeCell ref="B53:J53"/>
    <mergeCell ref="U55:V55"/>
    <mergeCell ref="B68:J68"/>
    <mergeCell ref="B85:J85"/>
    <mergeCell ref="B102:J102"/>
    <mergeCell ref="B120:J120"/>
    <mergeCell ref="B140:J140"/>
    <mergeCell ref="M200:M201"/>
    <mergeCell ref="N200:N201"/>
    <mergeCell ref="O200:O201"/>
    <mergeCell ref="P200:P201"/>
    <mergeCell ref="Q200:Q201"/>
    <mergeCell ref="R200:R201"/>
    <mergeCell ref="B161:J161"/>
    <mergeCell ref="B179:J179"/>
    <mergeCell ref="A199:J199"/>
    <mergeCell ref="A200:A201"/>
    <mergeCell ref="B200:J200"/>
    <mergeCell ref="K200:K201"/>
    <mergeCell ref="L200:L201"/>
    <mergeCell ref="N223:N224"/>
    <mergeCell ref="O223:O224"/>
    <mergeCell ref="P223:P224"/>
    <mergeCell ref="Q223:Q224"/>
    <mergeCell ref="R223:R224"/>
    <mergeCell ref="C219:J219"/>
    <mergeCell ref="A222:J222"/>
    <mergeCell ref="A223:A224"/>
    <mergeCell ref="B223:J223"/>
    <mergeCell ref="K223:K224"/>
    <mergeCell ref="L223:L224"/>
    <mergeCell ref="M223:M224"/>
    <mergeCell ref="C334:J334"/>
    <mergeCell ref="B337:G337"/>
    <mergeCell ref="H337:J337"/>
    <mergeCell ref="N246:N247"/>
    <mergeCell ref="O246:O247"/>
    <mergeCell ref="P246:P247"/>
    <mergeCell ref="Q246:Q247"/>
    <mergeCell ref="R246:R247"/>
    <mergeCell ref="C242:J242"/>
    <mergeCell ref="A245:J245"/>
    <mergeCell ref="A246:A247"/>
    <mergeCell ref="B246:J246"/>
    <mergeCell ref="K246:K247"/>
    <mergeCell ref="L246:L247"/>
    <mergeCell ref="M246:M247"/>
    <mergeCell ref="N269:N270"/>
    <mergeCell ref="O269:O270"/>
    <mergeCell ref="P269:P270"/>
    <mergeCell ref="Q269:Q270"/>
    <mergeCell ref="R269:R270"/>
    <mergeCell ref="C265:J265"/>
    <mergeCell ref="A268:J268"/>
    <mergeCell ref="A269:A270"/>
    <mergeCell ref="B269:J269"/>
    <mergeCell ref="A338:A339"/>
    <mergeCell ref="B338:J338"/>
    <mergeCell ref="K338:K339"/>
    <mergeCell ref="L338:L339"/>
    <mergeCell ref="N361:N362"/>
    <mergeCell ref="O361:O362"/>
    <mergeCell ref="P361:P362"/>
    <mergeCell ref="Q361:Q362"/>
    <mergeCell ref="R361:R362"/>
    <mergeCell ref="C357:J357"/>
    <mergeCell ref="A360:J360"/>
    <mergeCell ref="A361:A362"/>
    <mergeCell ref="B361:J361"/>
    <mergeCell ref="K361:K362"/>
    <mergeCell ref="L361:L362"/>
    <mergeCell ref="M361:M362"/>
    <mergeCell ref="M338:M339"/>
    <mergeCell ref="N338:N339"/>
    <mergeCell ref="O338:O339"/>
    <mergeCell ref="P338:P339"/>
    <mergeCell ref="Q338:Q339"/>
    <mergeCell ref="R338:R339"/>
    <mergeCell ref="N384:N385"/>
    <mergeCell ref="O384:O385"/>
    <mergeCell ref="P384:P385"/>
    <mergeCell ref="Q384:Q385"/>
    <mergeCell ref="R384:R385"/>
    <mergeCell ref="C380:J380"/>
    <mergeCell ref="A383:J383"/>
    <mergeCell ref="A384:A385"/>
    <mergeCell ref="B384:J384"/>
    <mergeCell ref="K384:K385"/>
    <mergeCell ref="L384:L385"/>
    <mergeCell ref="M384:M385"/>
    <mergeCell ref="N407:N408"/>
    <mergeCell ref="O407:O408"/>
    <mergeCell ref="P407:P408"/>
    <mergeCell ref="Q407:Q408"/>
    <mergeCell ref="R407:R408"/>
    <mergeCell ref="C403:J403"/>
    <mergeCell ref="A406:J406"/>
    <mergeCell ref="A407:A408"/>
    <mergeCell ref="B407:J407"/>
    <mergeCell ref="K407:K408"/>
    <mergeCell ref="L407:L408"/>
    <mergeCell ref="M407:M408"/>
    <mergeCell ref="N430:N431"/>
    <mergeCell ref="O430:O431"/>
    <mergeCell ref="P430:P431"/>
    <mergeCell ref="Q430:Q431"/>
    <mergeCell ref="R430:R431"/>
    <mergeCell ref="C426:J426"/>
    <mergeCell ref="A429:J429"/>
    <mergeCell ref="A430:A431"/>
    <mergeCell ref="B430:J430"/>
    <mergeCell ref="K430:K431"/>
    <mergeCell ref="L430:L431"/>
    <mergeCell ref="M430:M431"/>
    <mergeCell ref="N453:N454"/>
    <mergeCell ref="O453:O454"/>
    <mergeCell ref="P453:P454"/>
    <mergeCell ref="Q453:Q454"/>
    <mergeCell ref="R453:R454"/>
    <mergeCell ref="C449:J449"/>
    <mergeCell ref="A452:J452"/>
    <mergeCell ref="A453:A454"/>
    <mergeCell ref="B453:J453"/>
    <mergeCell ref="K453:K454"/>
    <mergeCell ref="L453:L454"/>
    <mergeCell ref="M453:M454"/>
    <mergeCell ref="K269:K270"/>
    <mergeCell ref="L269:L270"/>
    <mergeCell ref="M269:M270"/>
    <mergeCell ref="N292:N293"/>
    <mergeCell ref="O292:O293"/>
    <mergeCell ref="P292:P293"/>
    <mergeCell ref="Q292:Q293"/>
    <mergeCell ref="R292:R293"/>
    <mergeCell ref="C288:J288"/>
    <mergeCell ref="A291:J291"/>
    <mergeCell ref="A292:A293"/>
    <mergeCell ref="B292:J292"/>
    <mergeCell ref="K292:K293"/>
    <mergeCell ref="L292:L293"/>
    <mergeCell ref="M292:M293"/>
    <mergeCell ref="N315:N316"/>
    <mergeCell ref="O315:O316"/>
    <mergeCell ref="P315:P316"/>
    <mergeCell ref="Q315:Q316"/>
    <mergeCell ref="R315:R316"/>
    <mergeCell ref="C311:J311"/>
    <mergeCell ref="A314:J314"/>
    <mergeCell ref="A315:A316"/>
    <mergeCell ref="B315:J315"/>
    <mergeCell ref="K315:K316"/>
    <mergeCell ref="L315:L316"/>
    <mergeCell ref="M315:M316"/>
    <mergeCell ref="C495:J495"/>
    <mergeCell ref="N476:N477"/>
    <mergeCell ref="O476:O477"/>
    <mergeCell ref="P476:P477"/>
    <mergeCell ref="Q476:Q477"/>
    <mergeCell ref="R476:R477"/>
    <mergeCell ref="C472:J472"/>
    <mergeCell ref="A475:J475"/>
    <mergeCell ref="A476:A477"/>
    <mergeCell ref="B476:J476"/>
    <mergeCell ref="K476:K477"/>
    <mergeCell ref="L476:L477"/>
    <mergeCell ref="M476:M477"/>
  </mergeCells>
  <pageMargins left="0.7" right="0.7" top="0.75" bottom="0.75" header="0" footer="0"/>
  <pageSetup orientation="landscape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8080"/>
  </sheetPr>
  <dimension ref="A1:T1000"/>
  <sheetViews>
    <sheetView topLeftCell="A361" workbookViewId="0">
      <selection activeCell="R394" sqref="R394"/>
    </sheetView>
  </sheetViews>
  <sheetFormatPr baseColWidth="10" defaultColWidth="12.5703125" defaultRowHeight="15" customHeight="1"/>
  <cols>
    <col min="1" max="1" width="10" customWidth="1"/>
    <col min="2" max="9" width="4.5703125" customWidth="1"/>
    <col min="10" max="10" width="15.7109375" customWidth="1"/>
    <col min="11" max="12" width="10.7109375" customWidth="1"/>
    <col min="13" max="13" width="14.140625" customWidth="1"/>
    <col min="14" max="26" width="10" customWidth="1"/>
  </cols>
  <sheetData>
    <row r="1" spans="1:18" ht="12.75" customHeight="1"/>
    <row r="2" spans="1:18" ht="12.75" customHeight="1"/>
    <row r="3" spans="1:18" ht="26.25" customHeight="1">
      <c r="A3" s="78" t="s">
        <v>96</v>
      </c>
      <c r="C3" s="78"/>
      <c r="D3" s="78"/>
      <c r="E3" s="78"/>
      <c r="F3" s="78"/>
      <c r="G3" s="78"/>
      <c r="H3" s="78"/>
      <c r="I3" s="78"/>
      <c r="J3" s="145" t="s">
        <v>64</v>
      </c>
      <c r="L3" s="5"/>
      <c r="M3" s="5"/>
      <c r="N3" s="26"/>
      <c r="O3" s="5"/>
      <c r="P3" s="26"/>
      <c r="Q3" s="26"/>
      <c r="R3" s="26"/>
    </row>
    <row r="4" spans="1:18" ht="20.25" customHeight="1">
      <c r="A4" s="234" t="s">
        <v>9</v>
      </c>
      <c r="B4" s="235" t="s">
        <v>97</v>
      </c>
      <c r="C4" s="232"/>
      <c r="D4" s="232"/>
      <c r="E4" s="232"/>
      <c r="F4" s="232"/>
      <c r="G4" s="232"/>
      <c r="H4" s="232"/>
      <c r="I4" s="232"/>
      <c r="J4" s="236" t="s">
        <v>10</v>
      </c>
      <c r="K4" s="229" t="s">
        <v>2</v>
      </c>
      <c r="L4" s="229" t="s">
        <v>3</v>
      </c>
      <c r="M4" s="237" t="s">
        <v>4</v>
      </c>
      <c r="N4" s="229" t="s">
        <v>5</v>
      </c>
      <c r="O4" s="238" t="s">
        <v>6</v>
      </c>
      <c r="P4" s="238" t="s">
        <v>7</v>
      </c>
      <c r="Q4" s="229" t="s">
        <v>8</v>
      </c>
    </row>
    <row r="5" spans="1:18" ht="15.75" customHeight="1">
      <c r="A5" s="230"/>
      <c r="B5" s="82" t="s">
        <v>98</v>
      </c>
      <c r="C5" s="82" t="s">
        <v>99</v>
      </c>
      <c r="D5" s="82" t="s">
        <v>100</v>
      </c>
      <c r="E5" s="82" t="s">
        <v>101</v>
      </c>
      <c r="F5" s="82" t="s">
        <v>102</v>
      </c>
      <c r="G5" s="82" t="s">
        <v>103</v>
      </c>
      <c r="H5" s="82" t="s">
        <v>104</v>
      </c>
      <c r="I5" s="82" t="s">
        <v>105</v>
      </c>
      <c r="J5" s="230"/>
      <c r="K5" s="230"/>
      <c r="L5" s="230"/>
      <c r="M5" s="230"/>
      <c r="N5" s="230"/>
      <c r="O5" s="230"/>
      <c r="P5" s="230"/>
      <c r="Q5" s="230"/>
    </row>
    <row r="6" spans="1:18" ht="15.75" customHeight="1">
      <c r="A6" s="82">
        <v>1001</v>
      </c>
      <c r="B6" s="83">
        <v>22</v>
      </c>
      <c r="C6" s="83"/>
      <c r="D6" s="83"/>
      <c r="E6" s="83"/>
      <c r="F6" s="83"/>
      <c r="G6" s="83"/>
      <c r="H6" s="83"/>
      <c r="I6" s="83"/>
      <c r="J6" s="162"/>
      <c r="K6" s="154"/>
      <c r="L6" s="55"/>
      <c r="M6" s="56"/>
      <c r="N6" s="146"/>
      <c r="O6" s="89">
        <f>B6</f>
        <v>22</v>
      </c>
      <c r="P6" s="147"/>
      <c r="Q6" s="146"/>
    </row>
    <row r="7" spans="1:18" ht="15.75" customHeight="1">
      <c r="A7" s="82">
        <v>1002</v>
      </c>
      <c r="B7" s="83"/>
      <c r="C7" s="83">
        <v>18</v>
      </c>
      <c r="D7" s="83"/>
      <c r="E7" s="83"/>
      <c r="F7" s="83"/>
      <c r="G7" s="83"/>
      <c r="H7" s="83"/>
      <c r="I7" s="83"/>
      <c r="J7" s="162"/>
      <c r="K7" s="155"/>
      <c r="L7" s="5"/>
      <c r="M7" s="156"/>
      <c r="N7" s="94">
        <f>IF(C7=0,"",C7/B6)</f>
        <v>0.81818181818181823</v>
      </c>
      <c r="O7" s="95">
        <v>18</v>
      </c>
      <c r="P7" s="96">
        <f t="shared" ref="P7:P13" si="0">IF(O7=0,"",O7/O6)</f>
        <v>0.81818181818181823</v>
      </c>
      <c r="Q7" s="96">
        <f t="shared" ref="Q7:Q13" si="1">IF(O7=0,"",100%-P7)</f>
        <v>0.18181818181818177</v>
      </c>
    </row>
    <row r="8" spans="1:18" ht="15.75" customHeight="1">
      <c r="A8" s="82">
        <v>1101</v>
      </c>
      <c r="B8" s="83"/>
      <c r="C8" s="83"/>
      <c r="D8" s="83">
        <v>14</v>
      </c>
      <c r="E8" s="83"/>
      <c r="F8" s="83"/>
      <c r="G8" s="83"/>
      <c r="H8" s="83"/>
      <c r="I8" s="83"/>
      <c r="J8" s="84"/>
      <c r="K8" s="91"/>
      <c r="L8" s="5"/>
      <c r="M8" s="156"/>
      <c r="N8" s="94">
        <f>IF(D8=0,"",D8/C7)</f>
        <v>0.77777777777777779</v>
      </c>
      <c r="O8" s="95">
        <v>18</v>
      </c>
      <c r="P8" s="96">
        <f t="shared" si="0"/>
        <v>1</v>
      </c>
      <c r="Q8" s="96">
        <f t="shared" si="1"/>
        <v>0</v>
      </c>
      <c r="R8" s="11">
        <f>O8/O6</f>
        <v>0.81818181818181823</v>
      </c>
    </row>
    <row r="9" spans="1:18" ht="15.75" customHeight="1">
      <c r="A9" s="82">
        <v>1102</v>
      </c>
      <c r="B9" s="83"/>
      <c r="C9" s="83"/>
      <c r="D9" s="83"/>
      <c r="E9" s="83">
        <v>14</v>
      </c>
      <c r="F9" s="83"/>
      <c r="G9" s="83"/>
      <c r="H9" s="83"/>
      <c r="I9" s="83"/>
      <c r="J9" s="84"/>
      <c r="K9" s="91"/>
      <c r="L9" s="5"/>
      <c r="M9" s="156"/>
      <c r="N9" s="94">
        <f>IF(E9=0,"",E9/D8)</f>
        <v>1</v>
      </c>
      <c r="O9" s="95">
        <v>18</v>
      </c>
      <c r="P9" s="96">
        <f t="shared" si="0"/>
        <v>1</v>
      </c>
      <c r="Q9" s="96">
        <f t="shared" si="1"/>
        <v>0</v>
      </c>
    </row>
    <row r="10" spans="1:18" ht="15.75" customHeight="1">
      <c r="A10" s="82">
        <v>1201</v>
      </c>
      <c r="B10" s="83"/>
      <c r="C10" s="83"/>
      <c r="D10" s="83"/>
      <c r="E10" s="83"/>
      <c r="F10" s="83">
        <v>11</v>
      </c>
      <c r="G10" s="83"/>
      <c r="H10" s="83"/>
      <c r="I10" s="83"/>
      <c r="J10" s="84"/>
      <c r="K10" s="91"/>
      <c r="L10" s="5"/>
      <c r="M10" s="156"/>
      <c r="N10" s="94">
        <f>IF(F10=0,"",F10/E9)</f>
        <v>0.7857142857142857</v>
      </c>
      <c r="O10" s="95">
        <v>16</v>
      </c>
      <c r="P10" s="96">
        <f t="shared" si="0"/>
        <v>0.88888888888888884</v>
      </c>
      <c r="Q10" s="96">
        <f t="shared" si="1"/>
        <v>0.11111111111111116</v>
      </c>
    </row>
    <row r="11" spans="1:18" ht="15.75" customHeight="1">
      <c r="A11" s="82">
        <v>1202</v>
      </c>
      <c r="B11" s="83"/>
      <c r="C11" s="83"/>
      <c r="D11" s="83"/>
      <c r="E11" s="83"/>
      <c r="F11" s="83"/>
      <c r="G11" s="83">
        <v>11</v>
      </c>
      <c r="H11" s="83"/>
      <c r="I11" s="83"/>
      <c r="J11" s="84"/>
      <c r="K11" s="91"/>
      <c r="L11" s="5"/>
      <c r="M11" s="156"/>
      <c r="N11" s="94">
        <f>IF(G11=0,"",G11/F10)</f>
        <v>1</v>
      </c>
      <c r="O11" s="95">
        <v>15</v>
      </c>
      <c r="P11" s="96">
        <f t="shared" si="0"/>
        <v>0.9375</v>
      </c>
      <c r="Q11" s="96">
        <f t="shared" si="1"/>
        <v>6.25E-2</v>
      </c>
    </row>
    <row r="12" spans="1:18" ht="15.75" customHeight="1">
      <c r="A12" s="82">
        <v>1301</v>
      </c>
      <c r="B12" s="83"/>
      <c r="C12" s="83"/>
      <c r="D12" s="83"/>
      <c r="E12" s="83"/>
      <c r="F12" s="83"/>
      <c r="G12" s="83"/>
      <c r="H12" s="83">
        <v>7</v>
      </c>
      <c r="I12" s="83"/>
      <c r="J12" s="84"/>
      <c r="K12" s="91"/>
      <c r="L12" s="5"/>
      <c r="M12" s="156"/>
      <c r="N12" s="94">
        <f>IF(H12=0,"",H12/G11)</f>
        <v>0.63636363636363635</v>
      </c>
      <c r="O12" s="95">
        <v>14</v>
      </c>
      <c r="P12" s="96">
        <f t="shared" si="0"/>
        <v>0.93333333333333335</v>
      </c>
      <c r="Q12" s="96">
        <f t="shared" si="1"/>
        <v>6.6666666666666652E-2</v>
      </c>
    </row>
    <row r="13" spans="1:18" ht="15.75" customHeight="1">
      <c r="A13" s="82">
        <v>1302</v>
      </c>
      <c r="B13" s="83"/>
      <c r="C13" s="83"/>
      <c r="D13" s="83"/>
      <c r="E13" s="83"/>
      <c r="F13" s="83"/>
      <c r="G13" s="83"/>
      <c r="H13" s="83"/>
      <c r="I13" s="83">
        <v>7</v>
      </c>
      <c r="J13" s="84">
        <v>4</v>
      </c>
      <c r="K13" s="91"/>
      <c r="L13" s="5"/>
      <c r="M13" s="156"/>
      <c r="N13" s="94">
        <f>IF(I13=0,"",I13/H12)</f>
        <v>1</v>
      </c>
      <c r="O13" s="95">
        <v>16</v>
      </c>
      <c r="P13" s="96">
        <f t="shared" si="0"/>
        <v>1.1428571428571428</v>
      </c>
      <c r="Q13" s="96">
        <f t="shared" si="1"/>
        <v>-0.14285714285714279</v>
      </c>
    </row>
    <row r="14" spans="1:18" ht="15.75" customHeight="1">
      <c r="A14" s="82">
        <v>1401</v>
      </c>
      <c r="B14" s="161"/>
      <c r="C14" s="83"/>
      <c r="D14" s="83"/>
      <c r="E14" s="83"/>
      <c r="F14" s="83"/>
      <c r="G14" s="83"/>
      <c r="H14" s="83"/>
      <c r="I14" s="83">
        <v>5</v>
      </c>
      <c r="J14" s="84">
        <v>5</v>
      </c>
      <c r="K14" s="91"/>
      <c r="L14" s="5"/>
      <c r="M14" s="5"/>
      <c r="O14" s="95">
        <v>11</v>
      </c>
      <c r="P14" s="102"/>
      <c r="Q14" s="160"/>
    </row>
    <row r="15" spans="1:18" ht="15.75" customHeight="1">
      <c r="A15" s="82">
        <v>1402</v>
      </c>
      <c r="B15" s="161"/>
      <c r="C15" s="83"/>
      <c r="D15" s="83"/>
      <c r="E15" s="83"/>
      <c r="F15" s="83"/>
      <c r="G15" s="83"/>
      <c r="H15" s="83"/>
      <c r="I15" s="83">
        <v>1</v>
      </c>
      <c r="J15" s="84">
        <v>1</v>
      </c>
      <c r="K15" s="91"/>
      <c r="L15" s="5"/>
      <c r="M15" s="26"/>
      <c r="N15" s="157"/>
      <c r="O15" s="158">
        <v>5</v>
      </c>
      <c r="P15" s="159"/>
      <c r="Q15" s="156"/>
    </row>
    <row r="16" spans="1:18" ht="15.75" customHeight="1">
      <c r="A16" s="82">
        <v>1501</v>
      </c>
      <c r="B16" s="161"/>
      <c r="C16" s="83"/>
      <c r="D16" s="83"/>
      <c r="E16" s="83"/>
      <c r="F16" s="83"/>
      <c r="G16" s="83"/>
      <c r="H16" s="83"/>
      <c r="I16" s="83">
        <v>1</v>
      </c>
      <c r="J16" s="84">
        <v>1</v>
      </c>
      <c r="K16" s="91"/>
      <c r="L16" s="5"/>
      <c r="M16" s="26"/>
      <c r="N16" s="140"/>
      <c r="O16" s="163">
        <v>1</v>
      </c>
      <c r="P16" s="164"/>
      <c r="Q16" s="140"/>
    </row>
    <row r="17" spans="1:18" ht="15.75" customHeight="1">
      <c r="A17" s="82">
        <v>1502</v>
      </c>
      <c r="B17" s="161"/>
      <c r="C17" s="83"/>
      <c r="D17" s="83"/>
      <c r="E17" s="83"/>
      <c r="F17" s="83"/>
      <c r="G17" s="83"/>
      <c r="H17" s="83"/>
      <c r="I17" s="83"/>
      <c r="J17" s="84"/>
      <c r="K17" s="91"/>
      <c r="L17" s="5"/>
      <c r="M17" s="26"/>
      <c r="N17" s="140"/>
      <c r="O17" s="163"/>
      <c r="P17" s="164"/>
      <c r="Q17" s="140"/>
    </row>
    <row r="18" spans="1:18" ht="15.75" customHeight="1">
      <c r="A18" s="82">
        <v>1601</v>
      </c>
      <c r="B18" s="161"/>
      <c r="C18" s="83"/>
      <c r="D18" s="83"/>
      <c r="E18" s="83"/>
      <c r="F18" s="83"/>
      <c r="G18" s="83"/>
      <c r="H18" s="83"/>
      <c r="I18" s="83"/>
      <c r="J18" s="84"/>
      <c r="K18" s="91"/>
      <c r="L18" s="5"/>
      <c r="M18" s="26"/>
      <c r="N18" s="140"/>
      <c r="O18" s="163"/>
      <c r="P18" s="164"/>
      <c r="Q18" s="140"/>
    </row>
    <row r="19" spans="1:18" ht="15.75" customHeight="1">
      <c r="A19" s="82">
        <v>1602</v>
      </c>
      <c r="B19" s="161"/>
      <c r="C19" s="83"/>
      <c r="D19" s="83"/>
      <c r="E19" s="83"/>
      <c r="F19" s="83"/>
      <c r="G19" s="83"/>
      <c r="H19" s="83"/>
      <c r="I19" s="83"/>
      <c r="J19" s="84"/>
      <c r="K19" s="91"/>
      <c r="L19" s="5"/>
      <c r="M19" s="26"/>
      <c r="N19" s="5"/>
      <c r="O19" s="26"/>
      <c r="P19" s="25"/>
      <c r="Q19" s="140"/>
    </row>
    <row r="20" spans="1:18" ht="15.75" customHeight="1">
      <c r="A20" s="82">
        <v>1701</v>
      </c>
      <c r="B20" s="161"/>
      <c r="C20" s="83"/>
      <c r="D20" s="83"/>
      <c r="E20" s="83"/>
      <c r="F20" s="83"/>
      <c r="G20" s="83"/>
      <c r="H20" s="83"/>
      <c r="I20" s="83"/>
      <c r="J20" s="84"/>
      <c r="K20" s="91"/>
      <c r="L20" s="5"/>
      <c r="M20" s="26"/>
      <c r="N20" s="108" t="s">
        <v>80</v>
      </c>
      <c r="O20" s="109">
        <v>8</v>
      </c>
      <c r="P20" s="110">
        <f>J23</f>
        <v>11</v>
      </c>
      <c r="Q20" s="111" t="s">
        <v>10</v>
      </c>
    </row>
    <row r="21" spans="1:18" ht="15.75" customHeight="1">
      <c r="A21" s="82">
        <v>1702</v>
      </c>
      <c r="B21" s="161"/>
      <c r="C21" s="161"/>
      <c r="D21" s="161"/>
      <c r="E21" s="161"/>
      <c r="F21" s="161"/>
      <c r="G21" s="161"/>
      <c r="H21" s="161"/>
      <c r="I21" s="161"/>
      <c r="J21" s="162"/>
      <c r="K21" s="155"/>
      <c r="L21" s="5"/>
      <c r="M21" s="26"/>
      <c r="N21" s="112" t="s">
        <v>81</v>
      </c>
      <c r="O21" s="113">
        <f>IF(O20/B6=0,"",O20/B6)</f>
        <v>0.36363636363636365</v>
      </c>
      <c r="P21" s="114">
        <f>IF(O20/P20=0,"",O20/P20)</f>
        <v>0.72727272727272729</v>
      </c>
      <c r="Q21" s="115" t="s">
        <v>82</v>
      </c>
    </row>
    <row r="22" spans="1:18" ht="15.75" customHeight="1">
      <c r="A22" s="82">
        <v>1801</v>
      </c>
      <c r="B22" s="161"/>
      <c r="C22" s="161"/>
      <c r="D22" s="161"/>
      <c r="E22" s="161"/>
      <c r="F22" s="161"/>
      <c r="G22" s="161"/>
      <c r="H22" s="161"/>
      <c r="I22" s="161"/>
      <c r="J22" s="162"/>
      <c r="K22" s="166"/>
      <c r="L22" s="119"/>
      <c r="M22" s="120"/>
      <c r="N22" s="119"/>
      <c r="O22" s="120"/>
      <c r="P22" s="120"/>
      <c r="Q22" s="121"/>
    </row>
    <row r="23" spans="1:18" ht="18" customHeight="1">
      <c r="A23" s="34"/>
      <c r="B23" s="26"/>
      <c r="C23" s="231" t="s">
        <v>108</v>
      </c>
      <c r="D23" s="232"/>
      <c r="E23" s="232"/>
      <c r="F23" s="232"/>
      <c r="G23" s="232"/>
      <c r="H23" s="232"/>
      <c r="I23" s="233"/>
      <c r="J23" s="122">
        <f>SUM(J6:J19)</f>
        <v>11</v>
      </c>
      <c r="K23" s="123">
        <f>IF(J13=0,"",J13/B6)</f>
        <v>0.18181818181818182</v>
      </c>
      <c r="L23" s="123">
        <f>IF(J23=0,"",J23/B6)</f>
        <v>0.5</v>
      </c>
      <c r="M23" s="123">
        <f>IF(J14=0,"",L23-K23)</f>
        <v>0.31818181818181818</v>
      </c>
      <c r="N23" s="5"/>
      <c r="O23" s="26"/>
      <c r="P23" s="25"/>
      <c r="Q23" s="5"/>
    </row>
    <row r="24" spans="1:18" ht="12.75" customHeight="1"/>
    <row r="25" spans="1:18" ht="12.75" customHeight="1"/>
    <row r="26" spans="1:18" ht="26.25" customHeight="1">
      <c r="A26" s="78" t="s">
        <v>96</v>
      </c>
      <c r="C26" s="78"/>
      <c r="D26" s="78"/>
      <c r="E26" s="78"/>
      <c r="F26" s="78"/>
      <c r="G26" s="78"/>
      <c r="H26" s="78"/>
      <c r="I26" s="78"/>
      <c r="J26" s="145" t="s">
        <v>71</v>
      </c>
      <c r="L26" s="5"/>
      <c r="M26" s="5"/>
      <c r="N26" s="26"/>
      <c r="O26" s="5"/>
      <c r="P26" s="26"/>
      <c r="Q26" s="26"/>
      <c r="R26" s="26"/>
    </row>
    <row r="27" spans="1:18" ht="20.25" customHeight="1">
      <c r="A27" s="234" t="s">
        <v>9</v>
      </c>
      <c r="B27" s="235" t="s">
        <v>97</v>
      </c>
      <c r="C27" s="232"/>
      <c r="D27" s="232"/>
      <c r="E27" s="232"/>
      <c r="F27" s="232"/>
      <c r="G27" s="232"/>
      <c r="H27" s="232"/>
      <c r="I27" s="232"/>
      <c r="J27" s="236" t="s">
        <v>10</v>
      </c>
      <c r="K27" s="229" t="s">
        <v>2</v>
      </c>
      <c r="L27" s="229" t="s">
        <v>3</v>
      </c>
      <c r="M27" s="237" t="s">
        <v>4</v>
      </c>
      <c r="N27" s="229" t="s">
        <v>5</v>
      </c>
      <c r="O27" s="238" t="s">
        <v>6</v>
      </c>
      <c r="P27" s="238" t="s">
        <v>7</v>
      </c>
      <c r="Q27" s="229" t="s">
        <v>8</v>
      </c>
    </row>
    <row r="28" spans="1:18" ht="15.75" customHeight="1">
      <c r="A28" s="230"/>
      <c r="B28" s="82" t="s">
        <v>98</v>
      </c>
      <c r="C28" s="82" t="s">
        <v>99</v>
      </c>
      <c r="D28" s="82" t="s">
        <v>100</v>
      </c>
      <c r="E28" s="82" t="s">
        <v>101</v>
      </c>
      <c r="F28" s="82" t="s">
        <v>102</v>
      </c>
      <c r="G28" s="82" t="s">
        <v>103</v>
      </c>
      <c r="H28" s="82" t="s">
        <v>104</v>
      </c>
      <c r="I28" s="82" t="s">
        <v>105</v>
      </c>
      <c r="J28" s="230"/>
      <c r="K28" s="230"/>
      <c r="L28" s="230"/>
      <c r="M28" s="230"/>
      <c r="N28" s="230"/>
      <c r="O28" s="230"/>
      <c r="P28" s="230"/>
      <c r="Q28" s="230"/>
    </row>
    <row r="29" spans="1:18" ht="15.75" customHeight="1">
      <c r="A29" s="82">
        <v>1101</v>
      </c>
      <c r="B29" s="83">
        <v>22</v>
      </c>
      <c r="C29" s="83"/>
      <c r="D29" s="83"/>
      <c r="E29" s="83"/>
      <c r="F29" s="83"/>
      <c r="G29" s="83"/>
      <c r="H29" s="83"/>
      <c r="I29" s="83"/>
      <c r="J29" s="162"/>
      <c r="K29" s="154"/>
      <c r="L29" s="55"/>
      <c r="M29" s="56"/>
      <c r="N29" s="146"/>
      <c r="O29" s="89">
        <f>B29</f>
        <v>22</v>
      </c>
      <c r="P29" s="147"/>
      <c r="Q29" s="146"/>
    </row>
    <row r="30" spans="1:18" ht="15.75" customHeight="1">
      <c r="A30" s="82">
        <v>1102</v>
      </c>
      <c r="B30" s="83"/>
      <c r="C30" s="83">
        <v>21</v>
      </c>
      <c r="D30" s="83"/>
      <c r="E30" s="83"/>
      <c r="F30" s="83"/>
      <c r="G30" s="83"/>
      <c r="H30" s="83"/>
      <c r="I30" s="83"/>
      <c r="J30" s="162"/>
      <c r="K30" s="155"/>
      <c r="L30" s="5"/>
      <c r="M30" s="156"/>
      <c r="N30" s="94">
        <f>IF(C30=0,"",C30/B29)</f>
        <v>0.95454545454545459</v>
      </c>
      <c r="O30" s="95">
        <v>20</v>
      </c>
      <c r="P30" s="96">
        <f t="shared" ref="P30:P36" si="2">IF(O30=0,"",O30/O29)</f>
        <v>0.90909090909090906</v>
      </c>
      <c r="Q30" s="96">
        <f t="shared" ref="Q30:Q36" si="3">IF(O30=0,"",100%-P30)</f>
        <v>9.0909090909090939E-2</v>
      </c>
    </row>
    <row r="31" spans="1:18" ht="15.75" customHeight="1">
      <c r="A31" s="82">
        <v>1201</v>
      </c>
      <c r="B31" s="83"/>
      <c r="C31" s="83"/>
      <c r="D31" s="83">
        <v>18</v>
      </c>
      <c r="E31" s="83"/>
      <c r="F31" s="83"/>
      <c r="G31" s="83"/>
      <c r="H31" s="83"/>
      <c r="I31" s="83"/>
      <c r="J31" s="84"/>
      <c r="K31" s="91"/>
      <c r="L31" s="5"/>
      <c r="M31" s="156"/>
      <c r="N31" s="94">
        <f>IF(D31=0,"",D31/C30)</f>
        <v>0.8571428571428571</v>
      </c>
      <c r="O31" s="95">
        <v>19</v>
      </c>
      <c r="P31" s="96">
        <f t="shared" si="2"/>
        <v>0.95</v>
      </c>
      <c r="Q31" s="96">
        <f t="shared" si="3"/>
        <v>5.0000000000000044E-2</v>
      </c>
      <c r="R31" s="11">
        <f>O31/O29</f>
        <v>0.86363636363636365</v>
      </c>
    </row>
    <row r="32" spans="1:18" ht="15.75" customHeight="1">
      <c r="A32" s="82">
        <v>1202</v>
      </c>
      <c r="B32" s="83"/>
      <c r="C32" s="83"/>
      <c r="D32" s="83"/>
      <c r="E32" s="83">
        <v>16</v>
      </c>
      <c r="F32" s="83"/>
      <c r="G32" s="83"/>
      <c r="H32" s="83"/>
      <c r="I32" s="83"/>
      <c r="J32" s="84"/>
      <c r="K32" s="91"/>
      <c r="L32" s="5"/>
      <c r="M32" s="156"/>
      <c r="N32" s="94">
        <f>IF(E32=0,"",E32/D31)</f>
        <v>0.88888888888888884</v>
      </c>
      <c r="O32" s="95">
        <v>19</v>
      </c>
      <c r="P32" s="96">
        <f t="shared" si="2"/>
        <v>1</v>
      </c>
      <c r="Q32" s="96">
        <f t="shared" si="3"/>
        <v>0</v>
      </c>
    </row>
    <row r="33" spans="1:17" ht="15.75" customHeight="1">
      <c r="A33" s="82">
        <v>1301</v>
      </c>
      <c r="B33" s="83"/>
      <c r="C33" s="83"/>
      <c r="D33" s="83"/>
      <c r="E33" s="83"/>
      <c r="F33" s="83">
        <v>16</v>
      </c>
      <c r="G33" s="83"/>
      <c r="H33" s="83"/>
      <c r="I33" s="83"/>
      <c r="J33" s="84"/>
      <c r="K33" s="91"/>
      <c r="L33" s="5"/>
      <c r="M33" s="156"/>
      <c r="N33" s="94">
        <f>IF(F33=0,"",F33/E32)</f>
        <v>1</v>
      </c>
      <c r="O33" s="95">
        <v>17</v>
      </c>
      <c r="P33" s="96">
        <f t="shared" si="2"/>
        <v>0.89473684210526316</v>
      </c>
      <c r="Q33" s="96">
        <f t="shared" si="3"/>
        <v>0.10526315789473684</v>
      </c>
    </row>
    <row r="34" spans="1:17" ht="15.75" customHeight="1">
      <c r="A34" s="82">
        <v>1302</v>
      </c>
      <c r="B34" s="83"/>
      <c r="C34" s="83"/>
      <c r="D34" s="83"/>
      <c r="E34" s="83"/>
      <c r="F34" s="83"/>
      <c r="G34" s="83">
        <v>16</v>
      </c>
      <c r="H34" s="83"/>
      <c r="I34" s="83"/>
      <c r="J34" s="84"/>
      <c r="K34" s="91"/>
      <c r="L34" s="5"/>
      <c r="M34" s="156"/>
      <c r="N34" s="94">
        <f>IF(G34=0,"",G34/F33)</f>
        <v>1</v>
      </c>
      <c r="O34" s="95">
        <v>17</v>
      </c>
      <c r="P34" s="96">
        <f t="shared" si="2"/>
        <v>1</v>
      </c>
      <c r="Q34" s="96">
        <f t="shared" si="3"/>
        <v>0</v>
      </c>
    </row>
    <row r="35" spans="1:17" ht="15.75" customHeight="1">
      <c r="A35" s="82">
        <v>1401</v>
      </c>
      <c r="B35" s="83"/>
      <c r="C35" s="83"/>
      <c r="D35" s="83"/>
      <c r="E35" s="83"/>
      <c r="F35" s="83"/>
      <c r="G35" s="83"/>
      <c r="H35" s="83">
        <v>16</v>
      </c>
      <c r="I35" s="83"/>
      <c r="J35" s="84"/>
      <c r="K35" s="91"/>
      <c r="L35" s="5"/>
      <c r="M35" s="156"/>
      <c r="N35" s="94">
        <f>IF(H35=0,"",H35/G34)</f>
        <v>1</v>
      </c>
      <c r="O35" s="95">
        <v>16</v>
      </c>
      <c r="P35" s="96">
        <f t="shared" si="2"/>
        <v>0.94117647058823528</v>
      </c>
      <c r="Q35" s="96">
        <f t="shared" si="3"/>
        <v>5.8823529411764719E-2</v>
      </c>
    </row>
    <row r="36" spans="1:17" ht="15.75" customHeight="1">
      <c r="A36" s="82">
        <v>1402</v>
      </c>
      <c r="B36" s="83"/>
      <c r="C36" s="83"/>
      <c r="D36" s="83"/>
      <c r="E36" s="83"/>
      <c r="F36" s="83"/>
      <c r="G36" s="83"/>
      <c r="H36" s="83"/>
      <c r="I36" s="83">
        <v>15</v>
      </c>
      <c r="J36" s="84">
        <v>7</v>
      </c>
      <c r="K36" s="91"/>
      <c r="L36" s="5"/>
      <c r="M36" s="156"/>
      <c r="N36" s="94">
        <f>IF(I36=0,"",I36/H35)</f>
        <v>0.9375</v>
      </c>
      <c r="O36" s="95">
        <v>16</v>
      </c>
      <c r="P36" s="96">
        <f t="shared" si="2"/>
        <v>1</v>
      </c>
      <c r="Q36" s="96">
        <f t="shared" si="3"/>
        <v>0</v>
      </c>
    </row>
    <row r="37" spans="1:17" ht="15.75" customHeight="1">
      <c r="A37" s="82">
        <v>1501</v>
      </c>
      <c r="B37" s="161"/>
      <c r="C37" s="83"/>
      <c r="D37" s="83"/>
      <c r="E37" s="83"/>
      <c r="F37" s="83"/>
      <c r="G37" s="83"/>
      <c r="H37" s="83"/>
      <c r="I37" s="83">
        <v>5</v>
      </c>
      <c r="J37" s="84">
        <v>3</v>
      </c>
      <c r="K37" s="91"/>
      <c r="L37" s="5"/>
      <c r="M37" s="5"/>
      <c r="O37" s="95">
        <v>5</v>
      </c>
      <c r="P37" s="102"/>
      <c r="Q37" s="160"/>
    </row>
    <row r="38" spans="1:17" ht="15.75" customHeight="1">
      <c r="A38" s="82">
        <v>1502</v>
      </c>
      <c r="B38" s="161"/>
      <c r="C38" s="83"/>
      <c r="D38" s="83"/>
      <c r="E38" s="83"/>
      <c r="F38" s="83"/>
      <c r="G38" s="83"/>
      <c r="H38" s="83"/>
      <c r="I38" s="83">
        <v>2</v>
      </c>
      <c r="J38" s="84">
        <v>1</v>
      </c>
      <c r="K38" s="91"/>
      <c r="L38" s="5"/>
      <c r="M38" s="26"/>
      <c r="N38" s="157"/>
      <c r="O38" s="158">
        <v>3</v>
      </c>
      <c r="P38" s="159"/>
      <c r="Q38" s="156"/>
    </row>
    <row r="39" spans="1:17" ht="15.75" customHeight="1">
      <c r="A39" s="82">
        <v>1601</v>
      </c>
      <c r="B39" s="161"/>
      <c r="C39" s="83"/>
      <c r="D39" s="83"/>
      <c r="E39" s="83"/>
      <c r="F39" s="83"/>
      <c r="G39" s="83"/>
      <c r="H39" s="83"/>
      <c r="I39" s="83">
        <v>0</v>
      </c>
      <c r="J39" s="84">
        <v>2</v>
      </c>
      <c r="K39" s="91"/>
      <c r="L39" s="5"/>
      <c r="M39" s="26"/>
      <c r="N39" s="140"/>
      <c r="O39" s="163">
        <v>2</v>
      </c>
      <c r="P39" s="164"/>
      <c r="Q39" s="140"/>
    </row>
    <row r="40" spans="1:17" ht="15.75" customHeight="1">
      <c r="A40" s="82">
        <v>1602</v>
      </c>
      <c r="B40" s="161"/>
      <c r="C40" s="83"/>
      <c r="D40" s="83"/>
      <c r="E40" s="83"/>
      <c r="F40" s="83"/>
      <c r="G40" s="83"/>
      <c r="H40" s="83"/>
      <c r="I40" s="83"/>
      <c r="J40" s="84"/>
      <c r="K40" s="91"/>
      <c r="L40" s="5"/>
      <c r="M40" s="26"/>
      <c r="N40" s="140"/>
      <c r="O40" s="163"/>
      <c r="P40" s="164"/>
      <c r="Q40" s="140"/>
    </row>
    <row r="41" spans="1:17" ht="15.75" customHeight="1">
      <c r="A41" s="82">
        <v>1701</v>
      </c>
      <c r="B41" s="161"/>
      <c r="C41" s="83"/>
      <c r="D41" s="83"/>
      <c r="E41" s="83"/>
      <c r="F41" s="83"/>
      <c r="G41" s="83"/>
      <c r="H41" s="83"/>
      <c r="I41" s="83"/>
      <c r="J41" s="84"/>
      <c r="K41" s="91"/>
      <c r="L41" s="5"/>
      <c r="M41" s="26"/>
      <c r="N41" s="140"/>
      <c r="O41" s="163"/>
      <c r="P41" s="164"/>
      <c r="Q41" s="140"/>
    </row>
    <row r="42" spans="1:17" ht="15.75" customHeight="1">
      <c r="A42" s="82">
        <v>1702</v>
      </c>
      <c r="B42" s="161"/>
      <c r="C42" s="83"/>
      <c r="D42" s="83"/>
      <c r="E42" s="83"/>
      <c r="F42" s="83"/>
      <c r="G42" s="83"/>
      <c r="H42" s="83"/>
      <c r="I42" s="83"/>
      <c r="J42" s="84"/>
      <c r="K42" s="91"/>
      <c r="L42" s="5"/>
      <c r="M42" s="26"/>
      <c r="N42" s="5"/>
      <c r="O42" s="26"/>
      <c r="P42" s="25"/>
      <c r="Q42" s="140"/>
    </row>
    <row r="43" spans="1:17" ht="15.75" customHeight="1">
      <c r="A43" s="82">
        <v>1801</v>
      </c>
      <c r="B43" s="161"/>
      <c r="C43" s="83"/>
      <c r="D43" s="83"/>
      <c r="E43" s="83"/>
      <c r="F43" s="83"/>
      <c r="G43" s="83"/>
      <c r="H43" s="83"/>
      <c r="I43" s="83"/>
      <c r="J43" s="84"/>
      <c r="K43" s="91"/>
      <c r="L43" s="5"/>
      <c r="M43" s="26"/>
      <c r="N43" s="108" t="s">
        <v>80</v>
      </c>
      <c r="O43" s="109">
        <v>13</v>
      </c>
      <c r="P43" s="110">
        <f>J46</f>
        <v>13</v>
      </c>
      <c r="Q43" s="111" t="s">
        <v>10</v>
      </c>
    </row>
    <row r="44" spans="1:17" ht="15.75" customHeight="1">
      <c r="A44" s="82">
        <v>1802</v>
      </c>
      <c r="B44" s="161"/>
      <c r="C44" s="161"/>
      <c r="D44" s="161"/>
      <c r="E44" s="161"/>
      <c r="F44" s="161"/>
      <c r="G44" s="161"/>
      <c r="H44" s="161"/>
      <c r="I44" s="161"/>
      <c r="J44" s="162"/>
      <c r="K44" s="155"/>
      <c r="L44" s="5"/>
      <c r="M44" s="26"/>
      <c r="N44" s="112" t="s">
        <v>81</v>
      </c>
      <c r="O44" s="113">
        <f>IF(O43/B29=0,"",O43/B29)</f>
        <v>0.59090909090909094</v>
      </c>
      <c r="P44" s="114">
        <f>IF(O43/P43=0,"",O43/P43)</f>
        <v>1</v>
      </c>
      <c r="Q44" s="115" t="s">
        <v>82</v>
      </c>
    </row>
    <row r="45" spans="1:17" ht="15.75" customHeight="1">
      <c r="A45" s="82">
        <v>1901</v>
      </c>
      <c r="B45" s="161"/>
      <c r="C45" s="161"/>
      <c r="D45" s="161"/>
      <c r="E45" s="161"/>
      <c r="F45" s="161"/>
      <c r="G45" s="161"/>
      <c r="H45" s="161"/>
      <c r="I45" s="161"/>
      <c r="J45" s="162"/>
      <c r="K45" s="166"/>
      <c r="L45" s="119"/>
      <c r="M45" s="120"/>
      <c r="N45" s="119"/>
      <c r="O45" s="120"/>
      <c r="P45" s="120"/>
      <c r="Q45" s="121"/>
    </row>
    <row r="46" spans="1:17" ht="18" customHeight="1">
      <c r="A46" s="34"/>
      <c r="B46" s="26"/>
      <c r="C46" s="231" t="s">
        <v>108</v>
      </c>
      <c r="D46" s="232"/>
      <c r="E46" s="232"/>
      <c r="F46" s="232"/>
      <c r="G46" s="232"/>
      <c r="H46" s="232"/>
      <c r="I46" s="233"/>
      <c r="J46" s="122">
        <f>SUM(J29:J42)</f>
        <v>13</v>
      </c>
      <c r="K46" s="123">
        <f>IF(J36=0,"",J36/B29)</f>
        <v>0.31818181818181818</v>
      </c>
      <c r="L46" s="123">
        <f>IF(J46=0,"",J46/B29)</f>
        <v>0.59090909090909094</v>
      </c>
      <c r="M46" s="123">
        <f>IF(J37=0,"",L46-K46)</f>
        <v>0.27272727272727276</v>
      </c>
      <c r="N46" s="5"/>
      <c r="O46" s="26"/>
      <c r="P46" s="25"/>
      <c r="Q46" s="5"/>
    </row>
    <row r="47" spans="1:17" ht="12.75" customHeight="1"/>
    <row r="48" spans="1:17" ht="12.75" customHeight="1"/>
    <row r="49" spans="1:18" ht="26.25" customHeight="1">
      <c r="A49" s="78" t="s">
        <v>96</v>
      </c>
      <c r="C49" s="78"/>
      <c r="D49" s="78"/>
      <c r="E49" s="78"/>
      <c r="F49" s="78"/>
      <c r="G49" s="78"/>
      <c r="H49" s="78"/>
      <c r="I49" s="78"/>
      <c r="J49" s="145" t="s">
        <v>75</v>
      </c>
      <c r="L49" s="5"/>
      <c r="M49" s="5"/>
      <c r="N49" s="26"/>
      <c r="O49" s="5"/>
      <c r="P49" s="26"/>
      <c r="Q49" s="26"/>
      <c r="R49" s="26"/>
    </row>
    <row r="50" spans="1:18" ht="20.25" customHeight="1">
      <c r="A50" s="234" t="s">
        <v>9</v>
      </c>
      <c r="B50" s="235" t="s">
        <v>97</v>
      </c>
      <c r="C50" s="232"/>
      <c r="D50" s="232"/>
      <c r="E50" s="232"/>
      <c r="F50" s="232"/>
      <c r="G50" s="232"/>
      <c r="H50" s="232"/>
      <c r="I50" s="232"/>
      <c r="J50" s="236" t="s">
        <v>10</v>
      </c>
      <c r="K50" s="229" t="s">
        <v>2</v>
      </c>
      <c r="L50" s="229" t="s">
        <v>3</v>
      </c>
      <c r="M50" s="237" t="s">
        <v>4</v>
      </c>
      <c r="N50" s="229" t="s">
        <v>5</v>
      </c>
      <c r="O50" s="238" t="s">
        <v>6</v>
      </c>
      <c r="P50" s="238" t="s">
        <v>7</v>
      </c>
      <c r="Q50" s="229" t="s">
        <v>8</v>
      </c>
    </row>
    <row r="51" spans="1:18" ht="15.75" customHeight="1">
      <c r="A51" s="230"/>
      <c r="B51" s="82" t="s">
        <v>98</v>
      </c>
      <c r="C51" s="82" t="s">
        <v>99</v>
      </c>
      <c r="D51" s="82" t="s">
        <v>100</v>
      </c>
      <c r="E51" s="82" t="s">
        <v>101</v>
      </c>
      <c r="F51" s="82" t="s">
        <v>102</v>
      </c>
      <c r="G51" s="82" t="s">
        <v>103</v>
      </c>
      <c r="H51" s="82" t="s">
        <v>104</v>
      </c>
      <c r="I51" s="82" t="s">
        <v>105</v>
      </c>
      <c r="J51" s="230"/>
      <c r="K51" s="230"/>
      <c r="L51" s="230"/>
      <c r="M51" s="230"/>
      <c r="N51" s="230"/>
      <c r="O51" s="230"/>
      <c r="P51" s="230"/>
      <c r="Q51" s="230"/>
    </row>
    <row r="52" spans="1:18" ht="15.75" customHeight="1">
      <c r="A52" s="82">
        <v>1201</v>
      </c>
      <c r="B52" s="83">
        <v>31</v>
      </c>
      <c r="C52" s="83"/>
      <c r="D52" s="83"/>
      <c r="E52" s="83"/>
      <c r="F52" s="83"/>
      <c r="G52" s="83"/>
      <c r="H52" s="83"/>
      <c r="I52" s="83"/>
      <c r="J52" s="162"/>
      <c r="K52" s="154"/>
      <c r="L52" s="55"/>
      <c r="M52" s="56"/>
      <c r="N52" s="146"/>
      <c r="O52" s="89">
        <f>B52</f>
        <v>31</v>
      </c>
      <c r="P52" s="147"/>
      <c r="Q52" s="146"/>
    </row>
    <row r="53" spans="1:18" ht="15.75" customHeight="1">
      <c r="A53" s="82">
        <v>1202</v>
      </c>
      <c r="B53" s="83"/>
      <c r="C53" s="83">
        <v>22</v>
      </c>
      <c r="D53" s="83"/>
      <c r="E53" s="83"/>
      <c r="F53" s="83"/>
      <c r="G53" s="83"/>
      <c r="H53" s="83"/>
      <c r="I53" s="83"/>
      <c r="J53" s="162"/>
      <c r="K53" s="155"/>
      <c r="L53" s="5"/>
      <c r="M53" s="156"/>
      <c r="N53" s="94">
        <f>IF(C53=0,"",C53/B52)</f>
        <v>0.70967741935483875</v>
      </c>
      <c r="O53" s="95">
        <v>22</v>
      </c>
      <c r="P53" s="96">
        <f t="shared" ref="P53:P59" si="4">IF(O53=0,"",O53/O52)</f>
        <v>0.70967741935483875</v>
      </c>
      <c r="Q53" s="96">
        <f t="shared" ref="Q53:Q59" si="5">IF(O53=0,"",100%-P53)</f>
        <v>0.29032258064516125</v>
      </c>
    </row>
    <row r="54" spans="1:18" ht="15.75" customHeight="1">
      <c r="A54" s="82">
        <v>1301</v>
      </c>
      <c r="B54" s="83"/>
      <c r="C54" s="83"/>
      <c r="D54" s="83">
        <v>12</v>
      </c>
      <c r="E54" s="83"/>
      <c r="F54" s="83"/>
      <c r="G54" s="83"/>
      <c r="H54" s="83"/>
      <c r="I54" s="83"/>
      <c r="J54" s="162"/>
      <c r="K54" s="155"/>
      <c r="L54" s="5"/>
      <c r="M54" s="156"/>
      <c r="N54" s="94">
        <f>IF(D54=0,"",D54/C53)</f>
        <v>0.54545454545454541</v>
      </c>
      <c r="O54" s="95">
        <v>16</v>
      </c>
      <c r="P54" s="96">
        <f t="shared" si="4"/>
        <v>0.72727272727272729</v>
      </c>
      <c r="Q54" s="96">
        <f t="shared" si="5"/>
        <v>0.27272727272727271</v>
      </c>
      <c r="R54" s="11">
        <f>O54/O52</f>
        <v>0.5161290322580645</v>
      </c>
    </row>
    <row r="55" spans="1:18" ht="15.75" customHeight="1">
      <c r="A55" s="82">
        <v>1302</v>
      </c>
      <c r="B55" s="83"/>
      <c r="C55" s="83"/>
      <c r="D55" s="83"/>
      <c r="E55" s="83">
        <v>11</v>
      </c>
      <c r="F55" s="83"/>
      <c r="G55" s="83"/>
      <c r="H55" s="83"/>
      <c r="I55" s="83"/>
      <c r="J55" s="162"/>
      <c r="K55" s="155"/>
      <c r="L55" s="5"/>
      <c r="M55" s="156"/>
      <c r="N55" s="94">
        <f>IF(E55=0,"",E55/D54)</f>
        <v>0.91666666666666663</v>
      </c>
      <c r="O55" s="95">
        <v>16</v>
      </c>
      <c r="P55" s="96">
        <f t="shared" si="4"/>
        <v>1</v>
      </c>
      <c r="Q55" s="96">
        <f t="shared" si="5"/>
        <v>0</v>
      </c>
    </row>
    <row r="56" spans="1:18" ht="15.75" customHeight="1">
      <c r="A56" s="82">
        <v>1401</v>
      </c>
      <c r="B56" s="83"/>
      <c r="C56" s="83"/>
      <c r="D56" s="83"/>
      <c r="E56" s="83"/>
      <c r="F56" s="83">
        <v>11</v>
      </c>
      <c r="G56" s="83"/>
      <c r="H56" s="83"/>
      <c r="I56" s="83"/>
      <c r="J56" s="162"/>
      <c r="K56" s="155"/>
      <c r="L56" s="5"/>
      <c r="M56" s="156"/>
      <c r="N56" s="94">
        <f>IF(F56=0,"",F56/E55)</f>
        <v>1</v>
      </c>
      <c r="O56" s="95">
        <v>15</v>
      </c>
      <c r="P56" s="96">
        <f t="shared" si="4"/>
        <v>0.9375</v>
      </c>
      <c r="Q56" s="96">
        <f t="shared" si="5"/>
        <v>6.25E-2</v>
      </c>
    </row>
    <row r="57" spans="1:18" ht="15.75" customHeight="1">
      <c r="A57" s="82">
        <v>1402</v>
      </c>
      <c r="B57" s="83"/>
      <c r="C57" s="83"/>
      <c r="D57" s="83"/>
      <c r="E57" s="83"/>
      <c r="F57" s="83"/>
      <c r="G57" s="83">
        <v>9</v>
      </c>
      <c r="H57" s="83"/>
      <c r="I57" s="83"/>
      <c r="J57" s="162"/>
      <c r="K57" s="155"/>
      <c r="L57" s="5"/>
      <c r="M57" s="156"/>
      <c r="N57" s="94">
        <f>IF(G57=0,"",G57/F56)</f>
        <v>0.81818181818181823</v>
      </c>
      <c r="O57" s="95">
        <v>15</v>
      </c>
      <c r="P57" s="96">
        <f t="shared" si="4"/>
        <v>1</v>
      </c>
      <c r="Q57" s="96">
        <f t="shared" si="5"/>
        <v>0</v>
      </c>
    </row>
    <row r="58" spans="1:18" ht="15.75" customHeight="1">
      <c r="A58" s="82">
        <v>1501</v>
      </c>
      <c r="B58" s="83"/>
      <c r="C58" s="83"/>
      <c r="D58" s="83"/>
      <c r="E58" s="83"/>
      <c r="F58" s="83"/>
      <c r="G58" s="83"/>
      <c r="H58" s="83">
        <v>9</v>
      </c>
      <c r="I58" s="83"/>
      <c r="J58" s="162"/>
      <c r="K58" s="155"/>
      <c r="L58" s="5"/>
      <c r="M58" s="156"/>
      <c r="N58" s="94">
        <f>IF(H58=0,"",H58/G57)</f>
        <v>1</v>
      </c>
      <c r="O58" s="95">
        <v>15</v>
      </c>
      <c r="P58" s="96">
        <f t="shared" si="4"/>
        <v>1</v>
      </c>
      <c r="Q58" s="96">
        <f t="shared" si="5"/>
        <v>0</v>
      </c>
    </row>
    <row r="59" spans="1:18" ht="15.75" customHeight="1">
      <c r="A59" s="82">
        <v>1502</v>
      </c>
      <c r="B59" s="83"/>
      <c r="C59" s="83"/>
      <c r="D59" s="83"/>
      <c r="E59" s="83"/>
      <c r="F59" s="83"/>
      <c r="G59" s="83"/>
      <c r="H59" s="83"/>
      <c r="I59" s="83">
        <v>9</v>
      </c>
      <c r="J59" s="162">
        <v>3</v>
      </c>
      <c r="K59" s="155"/>
      <c r="L59" s="5"/>
      <c r="M59" s="156"/>
      <c r="N59" s="94">
        <f>IF(I59=0,"",I59/H58)</f>
        <v>1</v>
      </c>
      <c r="O59" s="95">
        <v>14</v>
      </c>
      <c r="P59" s="96">
        <f t="shared" si="4"/>
        <v>0.93333333333333335</v>
      </c>
      <c r="Q59" s="96">
        <f t="shared" si="5"/>
        <v>6.6666666666666652E-2</v>
      </c>
    </row>
    <row r="60" spans="1:18" ht="15.75" customHeight="1">
      <c r="A60" s="82">
        <v>1601</v>
      </c>
      <c r="B60" s="161"/>
      <c r="C60" s="161"/>
      <c r="D60" s="161"/>
      <c r="E60" s="161"/>
      <c r="F60" s="161"/>
      <c r="G60" s="161"/>
      <c r="H60" s="161"/>
      <c r="I60" s="161">
        <v>1</v>
      </c>
      <c r="J60" s="162">
        <v>3</v>
      </c>
      <c r="K60" s="155"/>
      <c r="L60" s="5"/>
      <c r="M60" s="5"/>
      <c r="O60" s="95">
        <v>7</v>
      </c>
      <c r="P60" s="102"/>
      <c r="Q60" s="160"/>
    </row>
    <row r="61" spans="1:18" ht="15.75" customHeight="1">
      <c r="A61" s="82">
        <v>1602</v>
      </c>
      <c r="B61" s="161"/>
      <c r="C61" s="161"/>
      <c r="D61" s="161"/>
      <c r="E61" s="161"/>
      <c r="F61" s="161"/>
      <c r="G61" s="161"/>
      <c r="H61" s="161"/>
      <c r="I61" s="161">
        <v>2</v>
      </c>
      <c r="J61" s="162">
        <v>0</v>
      </c>
      <c r="K61" s="155"/>
      <c r="L61" s="5"/>
      <c r="M61" s="26"/>
      <c r="N61" s="157"/>
      <c r="O61" s="158">
        <v>4</v>
      </c>
      <c r="P61" s="159"/>
      <c r="Q61" s="156"/>
    </row>
    <row r="62" spans="1:18" ht="15.75" customHeight="1">
      <c r="A62" s="82">
        <v>1701</v>
      </c>
      <c r="B62" s="161"/>
      <c r="C62" s="161"/>
      <c r="D62" s="161"/>
      <c r="E62" s="161"/>
      <c r="F62" s="161"/>
      <c r="G62" s="161"/>
      <c r="H62" s="161"/>
      <c r="I62" s="161">
        <v>0</v>
      </c>
      <c r="J62" s="162"/>
      <c r="K62" s="155"/>
      <c r="L62" s="5"/>
      <c r="M62" s="26"/>
      <c r="N62" s="140"/>
      <c r="O62" s="163">
        <v>2</v>
      </c>
      <c r="P62" s="164"/>
      <c r="Q62" s="140"/>
    </row>
    <row r="63" spans="1:18" ht="15.75" customHeight="1">
      <c r="A63" s="82">
        <v>1702</v>
      </c>
      <c r="B63" s="161"/>
      <c r="C63" s="161"/>
      <c r="D63" s="161"/>
      <c r="E63" s="161"/>
      <c r="F63" s="161"/>
      <c r="G63" s="161"/>
      <c r="H63" s="161"/>
      <c r="I63" s="161">
        <v>0</v>
      </c>
      <c r="J63" s="162"/>
      <c r="K63" s="155"/>
      <c r="L63" s="5"/>
      <c r="M63" s="26"/>
      <c r="N63" s="140"/>
      <c r="O63" s="163">
        <v>1</v>
      </c>
      <c r="P63" s="164"/>
      <c r="Q63" s="140"/>
    </row>
    <row r="64" spans="1:18" ht="15.75" customHeight="1">
      <c r="A64" s="82">
        <v>1801</v>
      </c>
      <c r="B64" s="161"/>
      <c r="C64" s="161"/>
      <c r="D64" s="161"/>
      <c r="E64" s="161"/>
      <c r="F64" s="161"/>
      <c r="G64" s="161"/>
      <c r="H64" s="161"/>
      <c r="I64" s="161"/>
      <c r="J64" s="162"/>
      <c r="K64" s="155"/>
      <c r="L64" s="5"/>
      <c r="M64" s="26"/>
      <c r="N64" s="140"/>
      <c r="O64" s="163"/>
      <c r="P64" s="164"/>
      <c r="Q64" s="140"/>
    </row>
    <row r="65" spans="1:18" ht="15.75" customHeight="1">
      <c r="A65" s="82">
        <v>1802</v>
      </c>
      <c r="B65" s="161"/>
      <c r="C65" s="161"/>
      <c r="D65" s="161"/>
      <c r="E65" s="161"/>
      <c r="F65" s="161"/>
      <c r="G65" s="161"/>
      <c r="H65" s="161"/>
      <c r="I65" s="161"/>
      <c r="J65" s="162"/>
      <c r="K65" s="155"/>
      <c r="L65" s="5"/>
      <c r="M65" s="26"/>
      <c r="N65" s="5"/>
      <c r="O65" s="26"/>
      <c r="P65" s="25"/>
      <c r="Q65" s="140"/>
    </row>
    <row r="66" spans="1:18" ht="15.75" customHeight="1">
      <c r="A66" s="82">
        <v>1901</v>
      </c>
      <c r="B66" s="161"/>
      <c r="C66" s="161"/>
      <c r="D66" s="161"/>
      <c r="E66" s="161"/>
      <c r="F66" s="161"/>
      <c r="G66" s="161"/>
      <c r="H66" s="161"/>
      <c r="I66" s="161"/>
      <c r="J66" s="162"/>
      <c r="K66" s="155"/>
      <c r="L66" s="5"/>
      <c r="M66" s="26"/>
      <c r="N66" s="108" t="s">
        <v>80</v>
      </c>
      <c r="O66" s="109">
        <v>6</v>
      </c>
      <c r="P66" s="110">
        <f>IF(SUM(J54:J61)=0,"",SUM(J54:J61))</f>
        <v>6</v>
      </c>
      <c r="Q66" s="111" t="s">
        <v>10</v>
      </c>
    </row>
    <row r="67" spans="1:18" ht="15.75" customHeight="1">
      <c r="A67" s="82">
        <v>1902</v>
      </c>
      <c r="B67" s="161"/>
      <c r="C67" s="161"/>
      <c r="D67" s="161"/>
      <c r="E67" s="161"/>
      <c r="F67" s="161"/>
      <c r="G67" s="161"/>
      <c r="H67" s="161"/>
      <c r="I67" s="161"/>
      <c r="J67" s="162"/>
      <c r="K67" s="155"/>
      <c r="L67" s="5"/>
      <c r="M67" s="26"/>
      <c r="N67" s="112" t="s">
        <v>81</v>
      </c>
      <c r="O67" s="113">
        <f>IF(O66/B52=0,"",O66/B52)</f>
        <v>0.19354838709677419</v>
      </c>
      <c r="P67" s="114">
        <f>IF(O66/P66=0,"",O66/P66)</f>
        <v>1</v>
      </c>
      <c r="Q67" s="115" t="s">
        <v>82</v>
      </c>
    </row>
    <row r="68" spans="1:18" ht="15.75" customHeight="1">
      <c r="A68" s="82">
        <v>2001</v>
      </c>
      <c r="B68" s="161"/>
      <c r="C68" s="161"/>
      <c r="D68" s="161"/>
      <c r="E68" s="161"/>
      <c r="F68" s="161"/>
      <c r="G68" s="161"/>
      <c r="H68" s="161"/>
      <c r="I68" s="161"/>
      <c r="J68" s="162"/>
      <c r="K68" s="166"/>
      <c r="L68" s="119"/>
      <c r="M68" s="120"/>
      <c r="N68" s="119"/>
      <c r="O68" s="120"/>
      <c r="P68" s="120"/>
      <c r="Q68" s="121"/>
    </row>
    <row r="69" spans="1:18" ht="18" customHeight="1">
      <c r="A69" s="34"/>
      <c r="B69" s="26"/>
      <c r="C69" s="231" t="s">
        <v>108</v>
      </c>
      <c r="D69" s="232"/>
      <c r="E69" s="232"/>
      <c r="F69" s="232"/>
      <c r="G69" s="232"/>
      <c r="H69" s="232"/>
      <c r="I69" s="233"/>
      <c r="J69" s="122">
        <f>SUM(J52:J65)</f>
        <v>6</v>
      </c>
      <c r="K69" s="123">
        <f>IF(J60=0,"",J60/B52)</f>
        <v>9.6774193548387094E-2</v>
      </c>
      <c r="L69" s="123">
        <f>IF(J69=0,"",J69/B52)</f>
        <v>0.19354838709677419</v>
      </c>
      <c r="M69" s="123">
        <f>IF(J60=0,"",L69-K69)</f>
        <v>9.6774193548387094E-2</v>
      </c>
      <c r="N69" s="5"/>
      <c r="O69" s="26"/>
      <c r="P69" s="25"/>
      <c r="Q69" s="5"/>
    </row>
    <row r="70" spans="1:18" ht="12.75" customHeight="1"/>
    <row r="71" spans="1:18" ht="12.75" customHeight="1"/>
    <row r="72" spans="1:18" ht="26.25" customHeight="1">
      <c r="A72" s="78" t="s">
        <v>96</v>
      </c>
      <c r="C72" s="78"/>
      <c r="D72" s="78"/>
      <c r="E72" s="78"/>
      <c r="F72" s="78"/>
      <c r="G72" s="78"/>
      <c r="H72" s="78"/>
      <c r="I72" s="78"/>
      <c r="J72" s="145" t="s">
        <v>83</v>
      </c>
      <c r="L72" s="5"/>
      <c r="M72" s="5"/>
      <c r="N72" s="26"/>
      <c r="O72" s="5"/>
      <c r="P72" s="26"/>
      <c r="Q72" s="26"/>
      <c r="R72" s="26"/>
    </row>
    <row r="73" spans="1:18" ht="20.25" customHeight="1">
      <c r="A73" s="234" t="s">
        <v>9</v>
      </c>
      <c r="B73" s="235" t="s">
        <v>97</v>
      </c>
      <c r="C73" s="232"/>
      <c r="D73" s="232"/>
      <c r="E73" s="232"/>
      <c r="F73" s="232"/>
      <c r="G73" s="232"/>
      <c r="H73" s="232"/>
      <c r="I73" s="232"/>
      <c r="J73" s="236" t="s">
        <v>10</v>
      </c>
      <c r="K73" s="229" t="s">
        <v>2</v>
      </c>
      <c r="L73" s="229" t="s">
        <v>3</v>
      </c>
      <c r="M73" s="237" t="s">
        <v>4</v>
      </c>
      <c r="N73" s="229" t="s">
        <v>5</v>
      </c>
      <c r="O73" s="238" t="s">
        <v>6</v>
      </c>
      <c r="P73" s="238" t="s">
        <v>7</v>
      </c>
      <c r="Q73" s="229" t="s">
        <v>8</v>
      </c>
    </row>
    <row r="74" spans="1:18" ht="15.75" customHeight="1">
      <c r="A74" s="230"/>
      <c r="B74" s="82" t="s">
        <v>98</v>
      </c>
      <c r="C74" s="82" t="s">
        <v>99</v>
      </c>
      <c r="D74" s="82" t="s">
        <v>100</v>
      </c>
      <c r="E74" s="82" t="s">
        <v>101</v>
      </c>
      <c r="F74" s="82" t="s">
        <v>102</v>
      </c>
      <c r="G74" s="82" t="s">
        <v>103</v>
      </c>
      <c r="H74" s="82" t="s">
        <v>104</v>
      </c>
      <c r="I74" s="82" t="s">
        <v>105</v>
      </c>
      <c r="J74" s="230"/>
      <c r="K74" s="230"/>
      <c r="L74" s="230"/>
      <c r="M74" s="230"/>
      <c r="N74" s="230"/>
      <c r="O74" s="230"/>
      <c r="P74" s="230"/>
      <c r="Q74" s="230"/>
    </row>
    <row r="75" spans="1:18" ht="15.75" customHeight="1">
      <c r="A75" s="82">
        <v>1301</v>
      </c>
      <c r="B75" s="83">
        <v>17</v>
      </c>
      <c r="C75" s="83"/>
      <c r="D75" s="83"/>
      <c r="E75" s="83"/>
      <c r="F75" s="83"/>
      <c r="G75" s="83"/>
      <c r="H75" s="83"/>
      <c r="I75" s="83"/>
      <c r="J75" s="162"/>
      <c r="K75" s="154"/>
      <c r="L75" s="55"/>
      <c r="M75" s="56"/>
      <c r="N75" s="146"/>
      <c r="O75" s="89">
        <f>B75</f>
        <v>17</v>
      </c>
      <c r="P75" s="147"/>
      <c r="Q75" s="146"/>
    </row>
    <row r="76" spans="1:18" ht="15.75" customHeight="1">
      <c r="A76" s="82">
        <v>1302</v>
      </c>
      <c r="B76" s="83"/>
      <c r="C76" s="83">
        <v>10</v>
      </c>
      <c r="D76" s="83"/>
      <c r="E76" s="83"/>
      <c r="F76" s="83"/>
      <c r="G76" s="83"/>
      <c r="H76" s="83"/>
      <c r="I76" s="83"/>
      <c r="J76" s="162"/>
      <c r="K76" s="155"/>
      <c r="L76" s="5"/>
      <c r="M76" s="156"/>
      <c r="N76" s="94">
        <f>IF(C76=0,"",C76/B75)</f>
        <v>0.58823529411764708</v>
      </c>
      <c r="O76" s="95">
        <v>10</v>
      </c>
      <c r="P76" s="96">
        <f t="shared" ref="P76:P81" si="6">IF(O76=0,"",O76/O75)</f>
        <v>0.58823529411764708</v>
      </c>
      <c r="Q76" s="96">
        <f t="shared" ref="Q76:Q81" si="7">IF(O76=0,"",100%-P76)</f>
        <v>0.41176470588235292</v>
      </c>
    </row>
    <row r="77" spans="1:18" ht="15.75" customHeight="1">
      <c r="A77" s="82">
        <v>1401</v>
      </c>
      <c r="B77" s="83"/>
      <c r="C77" s="83"/>
      <c r="D77" s="83">
        <v>10</v>
      </c>
      <c r="E77" s="83"/>
      <c r="F77" s="83"/>
      <c r="G77" s="83"/>
      <c r="H77" s="83"/>
      <c r="I77" s="83"/>
      <c r="J77" s="84"/>
      <c r="K77" s="91"/>
      <c r="L77" s="5"/>
      <c r="M77" s="156"/>
      <c r="N77" s="94">
        <f>IF(D77=0,"",D77/C76)</f>
        <v>1</v>
      </c>
      <c r="O77" s="95">
        <v>10</v>
      </c>
      <c r="P77" s="96">
        <f t="shared" si="6"/>
        <v>1</v>
      </c>
      <c r="Q77" s="96">
        <f t="shared" si="7"/>
        <v>0</v>
      </c>
      <c r="R77" s="11">
        <f>O77/O75</f>
        <v>0.58823529411764708</v>
      </c>
    </row>
    <row r="78" spans="1:18" ht="15.75" customHeight="1">
      <c r="A78" s="82">
        <v>1402</v>
      </c>
      <c r="B78" s="83"/>
      <c r="C78" s="83"/>
      <c r="D78" s="83"/>
      <c r="E78" s="83">
        <v>10</v>
      </c>
      <c r="F78" s="83"/>
      <c r="G78" s="83"/>
      <c r="H78" s="83"/>
      <c r="I78" s="83"/>
      <c r="J78" s="84"/>
      <c r="K78" s="91"/>
      <c r="L78" s="5"/>
      <c r="M78" s="156"/>
      <c r="N78" s="94">
        <f>IF(E78=0,"",E78/D77)</f>
        <v>1</v>
      </c>
      <c r="O78" s="95">
        <v>10</v>
      </c>
      <c r="P78" s="96">
        <f t="shared" si="6"/>
        <v>1</v>
      </c>
      <c r="Q78" s="96">
        <f t="shared" si="7"/>
        <v>0</v>
      </c>
    </row>
    <row r="79" spans="1:18" ht="15.75" customHeight="1">
      <c r="A79" s="82">
        <v>1501</v>
      </c>
      <c r="B79" s="83"/>
      <c r="C79" s="83"/>
      <c r="D79" s="83"/>
      <c r="E79" s="83"/>
      <c r="F79" s="83">
        <v>6</v>
      </c>
      <c r="G79" s="83"/>
      <c r="H79" s="83"/>
      <c r="I79" s="83"/>
      <c r="J79" s="84"/>
      <c r="K79" s="91"/>
      <c r="L79" s="5"/>
      <c r="M79" s="156"/>
      <c r="N79" s="94">
        <f>IF(F79=0,"",F79/E78)</f>
        <v>0.6</v>
      </c>
      <c r="O79" s="95">
        <v>8</v>
      </c>
      <c r="P79" s="96">
        <f t="shared" si="6"/>
        <v>0.8</v>
      </c>
      <c r="Q79" s="96">
        <f t="shared" si="7"/>
        <v>0.19999999999999996</v>
      </c>
    </row>
    <row r="80" spans="1:18" ht="15.75" customHeight="1">
      <c r="A80" s="82">
        <v>1502</v>
      </c>
      <c r="B80" s="83"/>
      <c r="C80" s="83"/>
      <c r="D80" s="83"/>
      <c r="E80" s="83"/>
      <c r="F80" s="83"/>
      <c r="G80" s="83">
        <v>6</v>
      </c>
      <c r="H80" s="83"/>
      <c r="I80" s="83"/>
      <c r="J80" s="84"/>
      <c r="K80" s="91"/>
      <c r="L80" s="5"/>
      <c r="M80" s="156"/>
      <c r="N80" s="94">
        <f>IF(G80=0,"",G80/F79)</f>
        <v>1</v>
      </c>
      <c r="O80" s="95">
        <v>8</v>
      </c>
      <c r="P80" s="96">
        <f t="shared" si="6"/>
        <v>1</v>
      </c>
      <c r="Q80" s="96">
        <f t="shared" si="7"/>
        <v>0</v>
      </c>
    </row>
    <row r="81" spans="1:20" ht="15.75" customHeight="1">
      <c r="A81" s="82">
        <v>1601</v>
      </c>
      <c r="B81" s="83"/>
      <c r="C81" s="83"/>
      <c r="D81" s="83"/>
      <c r="E81" s="83"/>
      <c r="F81" s="83"/>
      <c r="G81" s="83"/>
      <c r="H81" s="83">
        <v>1</v>
      </c>
      <c r="I81" s="83"/>
      <c r="J81" s="84"/>
      <c r="K81" s="91"/>
      <c r="L81" s="5"/>
      <c r="M81" s="156"/>
      <c r="N81" s="94">
        <f>IF(H81=0,"",H81/G80)</f>
        <v>0.16666666666666666</v>
      </c>
      <c r="O81" s="95">
        <v>6</v>
      </c>
      <c r="P81" s="96">
        <f t="shared" si="6"/>
        <v>0.75</v>
      </c>
      <c r="Q81" s="96">
        <f t="shared" si="7"/>
        <v>0.25</v>
      </c>
    </row>
    <row r="82" spans="1:20" ht="15.75" customHeight="1">
      <c r="A82" s="82">
        <v>1602</v>
      </c>
      <c r="B82" s="83"/>
      <c r="C82" s="83"/>
      <c r="D82" s="83"/>
      <c r="E82" s="83"/>
      <c r="F82" s="83"/>
      <c r="G82" s="83"/>
      <c r="H82" s="83"/>
      <c r="I82" s="83">
        <v>0</v>
      </c>
      <c r="J82" s="84"/>
      <c r="K82" s="91"/>
      <c r="L82" s="5"/>
      <c r="M82" s="156"/>
      <c r="N82" s="94" t="str">
        <f>IF(I82=0,"",I82/H81)</f>
        <v/>
      </c>
      <c r="O82" s="95">
        <v>6</v>
      </c>
      <c r="P82" s="96"/>
      <c r="Q82" s="96"/>
    </row>
    <row r="83" spans="1:20" ht="15.75" customHeight="1">
      <c r="A83" s="82">
        <v>1701</v>
      </c>
      <c r="B83" s="161"/>
      <c r="C83" s="83"/>
      <c r="D83" s="83"/>
      <c r="E83" s="83"/>
      <c r="F83" s="83"/>
      <c r="G83" s="83"/>
      <c r="H83" s="83"/>
      <c r="I83" s="83">
        <v>0</v>
      </c>
      <c r="J83" s="84">
        <v>1</v>
      </c>
      <c r="K83" s="91"/>
      <c r="L83" s="5"/>
      <c r="M83" s="5"/>
      <c r="O83" s="95">
        <v>3</v>
      </c>
      <c r="P83" s="102"/>
      <c r="Q83" s="160"/>
    </row>
    <row r="84" spans="1:20" ht="15.75" customHeight="1">
      <c r="A84" s="82">
        <v>1702</v>
      </c>
      <c r="B84" s="161"/>
      <c r="C84" s="83"/>
      <c r="D84" s="83"/>
      <c r="E84" s="83"/>
      <c r="F84" s="83"/>
      <c r="G84" s="83"/>
      <c r="H84" s="83"/>
      <c r="I84" s="83">
        <v>0</v>
      </c>
      <c r="J84" s="84"/>
      <c r="K84" s="91"/>
      <c r="L84" s="5"/>
      <c r="M84" s="26"/>
      <c r="N84" s="157"/>
      <c r="O84" s="158">
        <v>1</v>
      </c>
      <c r="P84" s="159"/>
      <c r="Q84" s="156"/>
    </row>
    <row r="85" spans="1:20" ht="15.75" customHeight="1">
      <c r="A85" s="82">
        <v>1801</v>
      </c>
      <c r="B85" s="161"/>
      <c r="C85" s="83"/>
      <c r="D85" s="83"/>
      <c r="E85" s="83"/>
      <c r="F85" s="83"/>
      <c r="G85" s="83"/>
      <c r="H85" s="83"/>
      <c r="I85" s="83">
        <v>1</v>
      </c>
      <c r="J85" s="84">
        <v>1</v>
      </c>
      <c r="K85" s="91"/>
      <c r="L85" s="5"/>
      <c r="M85" s="26"/>
      <c r="N85" s="140"/>
      <c r="O85" s="163">
        <v>1</v>
      </c>
      <c r="P85" s="164"/>
      <c r="Q85" s="140"/>
    </row>
    <row r="86" spans="1:20" ht="15.75" customHeight="1">
      <c r="A86" s="82">
        <v>1802</v>
      </c>
      <c r="B86" s="161"/>
      <c r="C86" s="83"/>
      <c r="D86" s="83"/>
      <c r="E86" s="83"/>
      <c r="F86" s="83"/>
      <c r="G86" s="83"/>
      <c r="H86" s="83"/>
      <c r="I86" s="83"/>
      <c r="J86" s="84"/>
      <c r="K86" s="91"/>
      <c r="L86" s="5"/>
      <c r="M86" s="26"/>
      <c r="N86" s="140"/>
      <c r="O86" s="163"/>
      <c r="P86" s="164"/>
      <c r="Q86" s="140"/>
    </row>
    <row r="87" spans="1:20" ht="15.75" customHeight="1">
      <c r="A87" s="82">
        <v>1901</v>
      </c>
      <c r="B87" s="161"/>
      <c r="C87" s="83"/>
      <c r="D87" s="83"/>
      <c r="E87" s="83"/>
      <c r="F87" s="83"/>
      <c r="G87" s="83"/>
      <c r="H87" s="83"/>
      <c r="I87" s="83"/>
      <c r="J87" s="84"/>
      <c r="K87" s="91"/>
      <c r="L87" s="5"/>
      <c r="M87" s="26"/>
      <c r="N87" s="140"/>
      <c r="O87" s="163"/>
      <c r="P87" s="164"/>
      <c r="Q87" s="140"/>
    </row>
    <row r="88" spans="1:20" ht="15.75" customHeight="1">
      <c r="A88" s="82">
        <v>1902</v>
      </c>
      <c r="B88" s="161"/>
      <c r="C88" s="83"/>
      <c r="D88" s="83"/>
      <c r="E88" s="83"/>
      <c r="F88" s="83"/>
      <c r="G88" s="83"/>
      <c r="H88" s="83"/>
      <c r="I88" s="83"/>
      <c r="J88" s="84"/>
      <c r="K88" s="91"/>
      <c r="L88" s="5"/>
      <c r="M88" s="26"/>
      <c r="N88" s="5"/>
      <c r="O88" s="26"/>
      <c r="P88" s="25"/>
      <c r="Q88" s="140"/>
    </row>
    <row r="89" spans="1:20" ht="15.75" customHeight="1">
      <c r="A89" s="82">
        <v>2001</v>
      </c>
      <c r="B89" s="161"/>
      <c r="C89" s="83"/>
      <c r="D89" s="83"/>
      <c r="E89" s="83"/>
      <c r="F89" s="83"/>
      <c r="G89" s="83"/>
      <c r="H89" s="83"/>
      <c r="I89" s="83"/>
      <c r="J89" s="84"/>
      <c r="K89" s="91"/>
      <c r="L89" s="5"/>
      <c r="M89" s="26"/>
      <c r="N89" s="108" t="s">
        <v>80</v>
      </c>
      <c r="O89" s="109">
        <v>5</v>
      </c>
      <c r="P89" s="215">
        <f>IF(SUM(J81:J88)=0,"",SUM(J81:J88))</f>
        <v>2</v>
      </c>
      <c r="Q89" s="111" t="s">
        <v>10</v>
      </c>
    </row>
    <row r="90" spans="1:20" ht="15.75" customHeight="1">
      <c r="A90" s="82">
        <v>2002</v>
      </c>
      <c r="B90" s="161"/>
      <c r="C90" s="161"/>
      <c r="D90" s="161"/>
      <c r="E90" s="161"/>
      <c r="F90" s="161"/>
      <c r="G90" s="161"/>
      <c r="H90" s="161"/>
      <c r="I90" s="161"/>
      <c r="J90" s="162"/>
      <c r="K90" s="155"/>
      <c r="L90" s="5"/>
      <c r="M90" s="26"/>
      <c r="N90" s="112" t="s">
        <v>81</v>
      </c>
      <c r="O90" s="113">
        <f>IF(O89/B75=0,"",O89/B75)</f>
        <v>0.29411764705882354</v>
      </c>
      <c r="P90" s="220">
        <f>IF(O89/P89=0,"",O89/P89)</f>
        <v>2.5</v>
      </c>
      <c r="Q90" s="115" t="s">
        <v>82</v>
      </c>
    </row>
    <row r="91" spans="1:20" ht="15.75" customHeight="1">
      <c r="A91" s="82">
        <v>2101</v>
      </c>
      <c r="B91" s="161"/>
      <c r="C91" s="161"/>
      <c r="D91" s="161"/>
      <c r="E91" s="161"/>
      <c r="F91" s="161"/>
      <c r="G91" s="161"/>
      <c r="H91" s="161"/>
      <c r="I91" s="161"/>
      <c r="J91" s="162"/>
      <c r="K91" s="166"/>
      <c r="L91" s="119"/>
      <c r="M91" s="120"/>
      <c r="N91" s="119"/>
      <c r="O91" s="120"/>
      <c r="P91" s="120"/>
      <c r="Q91" s="121"/>
    </row>
    <row r="92" spans="1:20" ht="18" customHeight="1">
      <c r="A92" s="34"/>
      <c r="B92" s="26"/>
      <c r="C92" s="231" t="s">
        <v>108</v>
      </c>
      <c r="D92" s="232"/>
      <c r="E92" s="232"/>
      <c r="F92" s="232"/>
      <c r="G92" s="232"/>
      <c r="H92" s="232"/>
      <c r="I92" s="233"/>
      <c r="J92" s="122">
        <f>SUM(J75:J88)</f>
        <v>2</v>
      </c>
      <c r="K92" s="123" t="str">
        <f>IF(J82=0,"0%",J82/B75)</f>
        <v>0%</v>
      </c>
      <c r="L92" s="123">
        <f>IF(J92=0,"",J92/B75)</f>
        <v>0.11764705882352941</v>
      </c>
      <c r="M92" s="123">
        <f>IF(J83=0,"",L92-K92)</f>
        <v>0.11764705882352941</v>
      </c>
      <c r="N92" s="5"/>
      <c r="O92" s="26"/>
      <c r="P92" s="25"/>
      <c r="Q92" s="5"/>
      <c r="T92" s="5"/>
    </row>
    <row r="93" spans="1:20" ht="12.75" customHeight="1">
      <c r="L93" s="5"/>
    </row>
    <row r="94" spans="1:20" ht="12.75" customHeight="1"/>
    <row r="95" spans="1:20" ht="26.25" customHeight="1">
      <c r="A95" s="78" t="s">
        <v>96</v>
      </c>
      <c r="C95" s="78"/>
      <c r="D95" s="78"/>
      <c r="E95" s="78"/>
      <c r="F95" s="78"/>
      <c r="G95" s="78"/>
      <c r="H95" s="78"/>
      <c r="I95" s="78"/>
      <c r="J95" s="145" t="s">
        <v>87</v>
      </c>
      <c r="L95" s="5"/>
      <c r="M95" s="5"/>
      <c r="N95" s="26"/>
      <c r="O95" s="5"/>
      <c r="P95" s="26"/>
      <c r="Q95" s="26"/>
      <c r="R95" s="26"/>
    </row>
    <row r="96" spans="1:20" ht="20.25" customHeight="1">
      <c r="A96" s="234" t="s">
        <v>9</v>
      </c>
      <c r="B96" s="235" t="s">
        <v>97</v>
      </c>
      <c r="C96" s="232"/>
      <c r="D96" s="232"/>
      <c r="E96" s="232"/>
      <c r="F96" s="232"/>
      <c r="G96" s="232"/>
      <c r="H96" s="232"/>
      <c r="I96" s="232"/>
      <c r="J96" s="236" t="s">
        <v>10</v>
      </c>
      <c r="K96" s="229" t="s">
        <v>2</v>
      </c>
      <c r="L96" s="229" t="s">
        <v>3</v>
      </c>
      <c r="M96" s="237" t="s">
        <v>4</v>
      </c>
      <c r="N96" s="229" t="s">
        <v>5</v>
      </c>
      <c r="O96" s="238" t="s">
        <v>6</v>
      </c>
      <c r="P96" s="238" t="s">
        <v>7</v>
      </c>
      <c r="Q96" s="229" t="s">
        <v>8</v>
      </c>
    </row>
    <row r="97" spans="1:18" ht="15.75" customHeight="1">
      <c r="A97" s="230"/>
      <c r="B97" s="82" t="s">
        <v>98</v>
      </c>
      <c r="C97" s="82" t="s">
        <v>99</v>
      </c>
      <c r="D97" s="82" t="s">
        <v>100</v>
      </c>
      <c r="E97" s="82" t="s">
        <v>101</v>
      </c>
      <c r="F97" s="82" t="s">
        <v>102</v>
      </c>
      <c r="G97" s="82" t="s">
        <v>103</v>
      </c>
      <c r="H97" s="82" t="s">
        <v>104</v>
      </c>
      <c r="I97" s="82" t="s">
        <v>105</v>
      </c>
      <c r="J97" s="230"/>
      <c r="K97" s="230"/>
      <c r="L97" s="230"/>
      <c r="M97" s="230"/>
      <c r="N97" s="230"/>
      <c r="O97" s="230"/>
      <c r="P97" s="230"/>
      <c r="Q97" s="230"/>
    </row>
    <row r="98" spans="1:18" ht="15.75" customHeight="1">
      <c r="A98" s="82" t="s">
        <v>87</v>
      </c>
      <c r="B98" s="83">
        <v>27</v>
      </c>
      <c r="C98" s="83"/>
      <c r="D98" s="83"/>
      <c r="E98" s="83"/>
      <c r="F98" s="83"/>
      <c r="G98" s="83"/>
      <c r="H98" s="83"/>
      <c r="I98" s="83"/>
      <c r="J98" s="162"/>
      <c r="K98" s="154"/>
      <c r="L98" s="55"/>
      <c r="M98" s="56"/>
      <c r="N98" s="146"/>
      <c r="O98" s="89">
        <f>B98</f>
        <v>27</v>
      </c>
      <c r="P98" s="147"/>
      <c r="Q98" s="146"/>
    </row>
    <row r="99" spans="1:18" ht="15.75" customHeight="1">
      <c r="A99" s="82" t="s">
        <v>89</v>
      </c>
      <c r="B99" s="83"/>
      <c r="C99" s="83">
        <v>15</v>
      </c>
      <c r="D99" s="83"/>
      <c r="E99" s="83"/>
      <c r="F99" s="83"/>
      <c r="G99" s="83"/>
      <c r="H99" s="83"/>
      <c r="I99" s="83"/>
      <c r="J99" s="162"/>
      <c r="K99" s="155"/>
      <c r="L99" s="5"/>
      <c r="M99" s="156"/>
      <c r="N99" s="94">
        <f>IF(C99=0,"",C99/B98)</f>
        <v>0.55555555555555558</v>
      </c>
      <c r="O99" s="95">
        <v>17</v>
      </c>
      <c r="P99" s="96">
        <f t="shared" ref="P99:P105" si="8">IF(O99=0,"",O99/O98)</f>
        <v>0.62962962962962965</v>
      </c>
      <c r="Q99" s="96">
        <f t="shared" ref="Q99:Q105" si="9">IF(O99=0,"",100%-P99)</f>
        <v>0.37037037037037035</v>
      </c>
    </row>
    <row r="100" spans="1:18" ht="15.75" customHeight="1">
      <c r="A100" s="82">
        <v>1501</v>
      </c>
      <c r="B100" s="83"/>
      <c r="C100" s="83"/>
      <c r="D100" s="83">
        <v>15</v>
      </c>
      <c r="E100" s="83"/>
      <c r="F100" s="83"/>
      <c r="G100" s="83"/>
      <c r="H100" s="83"/>
      <c r="I100" s="83"/>
      <c r="J100" s="84"/>
      <c r="K100" s="91"/>
      <c r="L100" s="5"/>
      <c r="M100" s="156"/>
      <c r="N100" s="94">
        <f>IF(D100=0,"",D100/C99)</f>
        <v>1</v>
      </c>
      <c r="O100" s="95">
        <v>15</v>
      </c>
      <c r="P100" s="96">
        <f t="shared" si="8"/>
        <v>0.88235294117647056</v>
      </c>
      <c r="Q100" s="96">
        <f t="shared" si="9"/>
        <v>0.11764705882352944</v>
      </c>
      <c r="R100" s="11">
        <f>O100/O98</f>
        <v>0.55555555555555558</v>
      </c>
    </row>
    <row r="101" spans="1:18" ht="15.75" customHeight="1">
      <c r="A101" s="82">
        <v>1502</v>
      </c>
      <c r="B101" s="83"/>
      <c r="C101" s="83"/>
      <c r="D101" s="83"/>
      <c r="E101" s="83">
        <v>11</v>
      </c>
      <c r="F101" s="83"/>
      <c r="G101" s="83"/>
      <c r="H101" s="83"/>
      <c r="I101" s="83"/>
      <c r="J101" s="84"/>
      <c r="K101" s="91"/>
      <c r="L101" s="5"/>
      <c r="M101" s="156"/>
      <c r="N101" s="94">
        <f>IF(E101=0,"",E101/D100)</f>
        <v>0.73333333333333328</v>
      </c>
      <c r="O101" s="95">
        <v>12</v>
      </c>
      <c r="P101" s="96">
        <f t="shared" si="8"/>
        <v>0.8</v>
      </c>
      <c r="Q101" s="96">
        <f t="shared" si="9"/>
        <v>0.19999999999999996</v>
      </c>
    </row>
    <row r="102" spans="1:18" ht="15.75" customHeight="1">
      <c r="A102" s="82">
        <v>1601</v>
      </c>
      <c r="B102" s="83"/>
      <c r="C102" s="83"/>
      <c r="D102" s="83"/>
      <c r="E102" s="83"/>
      <c r="F102" s="83">
        <v>11</v>
      </c>
      <c r="G102" s="83"/>
      <c r="H102" s="83"/>
      <c r="I102" s="83"/>
      <c r="J102" s="84"/>
      <c r="K102" s="91"/>
      <c r="L102" s="5"/>
      <c r="M102" s="156"/>
      <c r="N102" s="94">
        <f>IF(F102=0,"",F102/E101)</f>
        <v>1</v>
      </c>
      <c r="O102" s="95">
        <v>12</v>
      </c>
      <c r="P102" s="96">
        <f t="shared" si="8"/>
        <v>1</v>
      </c>
      <c r="Q102" s="96">
        <f t="shared" si="9"/>
        <v>0</v>
      </c>
    </row>
    <row r="103" spans="1:18" ht="15.75" customHeight="1">
      <c r="A103" s="82">
        <v>1602</v>
      </c>
      <c r="B103" s="83"/>
      <c r="C103" s="83"/>
      <c r="D103" s="83"/>
      <c r="E103" s="83"/>
      <c r="F103" s="83"/>
      <c r="G103" s="83">
        <v>11</v>
      </c>
      <c r="H103" s="83"/>
      <c r="I103" s="83"/>
      <c r="J103" s="84"/>
      <c r="K103" s="91"/>
      <c r="L103" s="5"/>
      <c r="M103" s="156"/>
      <c r="N103" s="94">
        <f>IF(G103=0,"",G103/F102)</f>
        <v>1</v>
      </c>
      <c r="O103" s="95">
        <v>12</v>
      </c>
      <c r="P103" s="96">
        <f t="shared" si="8"/>
        <v>1</v>
      </c>
      <c r="Q103" s="96">
        <f t="shared" si="9"/>
        <v>0</v>
      </c>
    </row>
    <row r="104" spans="1:18" ht="15.75" customHeight="1">
      <c r="A104" s="82">
        <v>1701</v>
      </c>
      <c r="B104" s="83"/>
      <c r="C104" s="83"/>
      <c r="D104" s="83"/>
      <c r="E104" s="83"/>
      <c r="F104" s="83"/>
      <c r="G104" s="83"/>
      <c r="H104" s="83">
        <v>0</v>
      </c>
      <c r="I104" s="83"/>
      <c r="J104" s="84"/>
      <c r="K104" s="91"/>
      <c r="L104" s="5"/>
      <c r="M104" s="156"/>
      <c r="N104" s="94" t="str">
        <f>IF(H104=0,"",H104/G103)</f>
        <v/>
      </c>
      <c r="O104" s="95">
        <v>12</v>
      </c>
      <c r="P104" s="96">
        <f t="shared" si="8"/>
        <v>1</v>
      </c>
      <c r="Q104" s="96">
        <f t="shared" si="9"/>
        <v>0</v>
      </c>
    </row>
    <row r="105" spans="1:18" ht="15.75" customHeight="1">
      <c r="A105" s="82">
        <v>1702</v>
      </c>
      <c r="B105" s="83"/>
      <c r="C105" s="83"/>
      <c r="D105" s="83"/>
      <c r="E105" s="83"/>
      <c r="F105" s="83"/>
      <c r="G105" s="83"/>
      <c r="H105" s="83"/>
      <c r="I105" s="83">
        <v>0</v>
      </c>
      <c r="J105" s="84">
        <v>3</v>
      </c>
      <c r="K105" s="91"/>
      <c r="L105" s="5"/>
      <c r="M105" s="156"/>
      <c r="N105" s="94" t="str">
        <f>IF(I105=0,"",I105/H104)</f>
        <v/>
      </c>
      <c r="O105" s="95">
        <v>10</v>
      </c>
      <c r="P105" s="96">
        <f t="shared" si="8"/>
        <v>0.83333333333333337</v>
      </c>
      <c r="Q105" s="96">
        <f t="shared" si="9"/>
        <v>0.16666666666666663</v>
      </c>
    </row>
    <row r="106" spans="1:18" ht="15.75" customHeight="1">
      <c r="A106" s="82">
        <v>1801</v>
      </c>
      <c r="B106" s="161"/>
      <c r="C106" s="83"/>
      <c r="D106" s="83"/>
      <c r="E106" s="83"/>
      <c r="F106" s="83"/>
      <c r="G106" s="83"/>
      <c r="H106" s="83"/>
      <c r="I106" s="83">
        <v>4</v>
      </c>
      <c r="J106" s="84">
        <v>4</v>
      </c>
      <c r="K106" s="91"/>
      <c r="L106" s="5"/>
      <c r="M106" s="5"/>
      <c r="O106" s="95">
        <v>4</v>
      </c>
      <c r="P106" s="102"/>
      <c r="Q106" s="160"/>
    </row>
    <row r="107" spans="1:18" ht="15.75" customHeight="1">
      <c r="A107" s="82">
        <v>1802</v>
      </c>
      <c r="B107" s="161"/>
      <c r="C107" s="83"/>
      <c r="D107" s="83"/>
      <c r="E107" s="83"/>
      <c r="F107" s="83"/>
      <c r="G107" s="83"/>
      <c r="H107" s="83"/>
      <c r="I107" s="83">
        <v>1</v>
      </c>
      <c r="J107" s="84"/>
      <c r="K107" s="91"/>
      <c r="L107" s="5"/>
      <c r="M107" s="26"/>
      <c r="N107" s="157"/>
      <c r="O107" s="158">
        <v>3</v>
      </c>
      <c r="P107" s="159"/>
      <c r="Q107" s="156"/>
    </row>
    <row r="108" spans="1:18" ht="15.75" customHeight="1">
      <c r="A108" s="82">
        <v>1901</v>
      </c>
      <c r="B108" s="161"/>
      <c r="C108" s="83"/>
      <c r="D108" s="83"/>
      <c r="E108" s="83"/>
      <c r="F108" s="83"/>
      <c r="G108" s="83"/>
      <c r="H108" s="83"/>
      <c r="I108" s="83">
        <v>3</v>
      </c>
      <c r="J108" s="84">
        <v>3</v>
      </c>
      <c r="K108" s="91"/>
      <c r="L108" s="5"/>
      <c r="M108" s="26"/>
      <c r="N108" s="140"/>
      <c r="O108" s="163">
        <v>3</v>
      </c>
      <c r="P108" s="164"/>
      <c r="Q108" s="140"/>
    </row>
    <row r="109" spans="1:18" ht="15.75" customHeight="1">
      <c r="A109" s="82">
        <v>1902</v>
      </c>
      <c r="B109" s="161"/>
      <c r="C109" s="83"/>
      <c r="D109" s="83"/>
      <c r="E109" s="83"/>
      <c r="F109" s="83"/>
      <c r="G109" s="83"/>
      <c r="H109" s="83"/>
      <c r="I109" s="83"/>
      <c r="J109" s="84"/>
      <c r="K109" s="91"/>
      <c r="L109" s="5"/>
      <c r="M109" s="26"/>
      <c r="N109" s="140"/>
      <c r="O109" s="163"/>
      <c r="P109" s="164"/>
      <c r="Q109" s="140"/>
    </row>
    <row r="110" spans="1:18" ht="15.75" customHeight="1">
      <c r="A110" s="82">
        <v>2001</v>
      </c>
      <c r="B110" s="161"/>
      <c r="C110" s="83"/>
      <c r="D110" s="83"/>
      <c r="E110" s="83"/>
      <c r="F110" s="83"/>
      <c r="G110" s="83"/>
      <c r="H110" s="83"/>
      <c r="I110" s="83"/>
      <c r="J110" s="84"/>
      <c r="K110" s="91"/>
      <c r="L110" s="5"/>
      <c r="M110" s="26"/>
      <c r="N110" s="140"/>
      <c r="O110" s="163"/>
      <c r="P110" s="164"/>
      <c r="Q110" s="140"/>
    </row>
    <row r="111" spans="1:18" ht="15.75" customHeight="1">
      <c r="A111" s="82">
        <v>2002</v>
      </c>
      <c r="B111" s="161"/>
      <c r="C111" s="83"/>
      <c r="D111" s="83"/>
      <c r="E111" s="83"/>
      <c r="F111" s="83"/>
      <c r="G111" s="83"/>
      <c r="H111" s="83"/>
      <c r="I111" s="83"/>
      <c r="J111" s="84"/>
      <c r="K111" s="91"/>
      <c r="L111" s="5"/>
      <c r="M111" s="26"/>
      <c r="N111" s="5"/>
      <c r="O111" s="26"/>
      <c r="P111" s="25"/>
      <c r="Q111" s="140"/>
    </row>
    <row r="112" spans="1:18" ht="15.75" customHeight="1">
      <c r="A112" s="82">
        <v>2101</v>
      </c>
      <c r="B112" s="161"/>
      <c r="C112" s="83"/>
      <c r="D112" s="83"/>
      <c r="E112" s="83"/>
      <c r="F112" s="83"/>
      <c r="G112" s="83"/>
      <c r="H112" s="83"/>
      <c r="I112" s="83"/>
      <c r="J112" s="84"/>
      <c r="K112" s="91"/>
      <c r="L112" s="5"/>
      <c r="M112" s="26"/>
      <c r="N112" s="108" t="s">
        <v>80</v>
      </c>
      <c r="O112" s="109">
        <v>8</v>
      </c>
      <c r="P112" s="110">
        <f>IF(SUM(J104:J111)=0,"",SUM(J104:J111))</f>
        <v>10</v>
      </c>
      <c r="Q112" s="111" t="s">
        <v>10</v>
      </c>
    </row>
    <row r="113" spans="1:18" ht="15.75" customHeight="1">
      <c r="A113" s="82">
        <v>2102</v>
      </c>
      <c r="B113" s="161"/>
      <c r="C113" s="161"/>
      <c r="D113" s="161"/>
      <c r="E113" s="161"/>
      <c r="F113" s="161"/>
      <c r="G113" s="161"/>
      <c r="H113" s="161"/>
      <c r="I113" s="161"/>
      <c r="J113" s="162"/>
      <c r="K113" s="155"/>
      <c r="L113" s="5"/>
      <c r="M113" s="26"/>
      <c r="N113" s="112" t="s">
        <v>81</v>
      </c>
      <c r="O113" s="113">
        <f>IF(O112/B98=0,"",O112/B98)</f>
        <v>0.29629629629629628</v>
      </c>
      <c r="P113" s="114">
        <f>IF(O112/P112=0,"",O112/P112)</f>
        <v>0.8</v>
      </c>
      <c r="Q113" s="115" t="s">
        <v>82</v>
      </c>
    </row>
    <row r="114" spans="1:18" ht="15.75" customHeight="1">
      <c r="A114" s="82">
        <v>2201</v>
      </c>
      <c r="B114" s="161"/>
      <c r="C114" s="161"/>
      <c r="D114" s="161"/>
      <c r="E114" s="161"/>
      <c r="F114" s="161"/>
      <c r="G114" s="161"/>
      <c r="H114" s="161"/>
      <c r="I114" s="161"/>
      <c r="J114" s="162"/>
      <c r="K114" s="166"/>
      <c r="L114" s="119"/>
      <c r="M114" s="120"/>
      <c r="N114" s="119"/>
      <c r="O114" s="120"/>
      <c r="P114" s="120"/>
      <c r="Q114" s="121"/>
    </row>
    <row r="115" spans="1:18" ht="18" customHeight="1">
      <c r="A115" s="34"/>
      <c r="B115" s="26"/>
      <c r="C115" s="231" t="s">
        <v>108</v>
      </c>
      <c r="D115" s="232"/>
      <c r="E115" s="232"/>
      <c r="F115" s="232"/>
      <c r="G115" s="232"/>
      <c r="H115" s="232"/>
      <c r="I115" s="233"/>
      <c r="J115" s="122">
        <f>SUM(J98:J111)</f>
        <v>10</v>
      </c>
      <c r="K115" s="123">
        <f>IF(J105=0,"",J105/B98)</f>
        <v>0.1111111111111111</v>
      </c>
      <c r="L115" s="123">
        <f>IF(J115=0,"",J115/B98)</f>
        <v>0.37037037037037035</v>
      </c>
      <c r="M115" s="123">
        <f>IF(J106=0,"",L115-K115)</f>
        <v>0.25925925925925924</v>
      </c>
      <c r="N115" s="5"/>
      <c r="O115" s="26"/>
      <c r="P115" s="25"/>
      <c r="Q115" s="5"/>
    </row>
    <row r="116" spans="1:18" ht="12.75" customHeight="1"/>
    <row r="117" spans="1:18" ht="12.75" customHeight="1"/>
    <row r="118" spans="1:18" ht="26.25" customHeight="1">
      <c r="A118" s="78" t="s">
        <v>96</v>
      </c>
      <c r="C118" s="78"/>
      <c r="D118" s="78"/>
      <c r="E118" s="78"/>
      <c r="F118" s="78"/>
      <c r="G118" s="78"/>
      <c r="H118" s="78"/>
      <c r="I118" s="78"/>
      <c r="J118" s="145" t="s">
        <v>90</v>
      </c>
      <c r="L118" s="5"/>
      <c r="M118" s="5"/>
      <c r="N118" s="26"/>
      <c r="O118" s="5"/>
      <c r="P118" s="26"/>
      <c r="Q118" s="26"/>
      <c r="R118" s="26"/>
    </row>
    <row r="119" spans="1:18" ht="20.25" customHeight="1">
      <c r="A119" s="234" t="s">
        <v>9</v>
      </c>
      <c r="B119" s="235" t="s">
        <v>97</v>
      </c>
      <c r="C119" s="232"/>
      <c r="D119" s="232"/>
      <c r="E119" s="232"/>
      <c r="F119" s="232"/>
      <c r="G119" s="232"/>
      <c r="H119" s="232"/>
      <c r="I119" s="232"/>
      <c r="J119" s="236" t="s">
        <v>10</v>
      </c>
      <c r="K119" s="229" t="s">
        <v>2</v>
      </c>
      <c r="L119" s="229" t="s">
        <v>3</v>
      </c>
      <c r="M119" s="237" t="s">
        <v>4</v>
      </c>
      <c r="N119" s="229" t="s">
        <v>5</v>
      </c>
      <c r="O119" s="238" t="s">
        <v>6</v>
      </c>
      <c r="P119" s="238" t="s">
        <v>7</v>
      </c>
      <c r="Q119" s="229" t="s">
        <v>8</v>
      </c>
    </row>
    <row r="120" spans="1:18" ht="15.75" customHeight="1">
      <c r="A120" s="230"/>
      <c r="B120" s="82" t="s">
        <v>98</v>
      </c>
      <c r="C120" s="82" t="s">
        <v>99</v>
      </c>
      <c r="D120" s="82" t="s">
        <v>100</v>
      </c>
      <c r="E120" s="82" t="s">
        <v>101</v>
      </c>
      <c r="F120" s="82" t="s">
        <v>102</v>
      </c>
      <c r="G120" s="82" t="s">
        <v>103</v>
      </c>
      <c r="H120" s="82" t="s">
        <v>104</v>
      </c>
      <c r="I120" s="82" t="s">
        <v>105</v>
      </c>
      <c r="J120" s="230"/>
      <c r="K120" s="230"/>
      <c r="L120" s="230"/>
      <c r="M120" s="230"/>
      <c r="N120" s="230"/>
      <c r="O120" s="230"/>
      <c r="P120" s="230"/>
      <c r="Q120" s="230"/>
    </row>
    <row r="121" spans="1:18" ht="15.75" customHeight="1">
      <c r="A121" s="82">
        <v>1501</v>
      </c>
      <c r="B121" s="83">
        <v>19</v>
      </c>
      <c r="C121" s="83"/>
      <c r="D121" s="83"/>
      <c r="E121" s="83"/>
      <c r="F121" s="83"/>
      <c r="G121" s="83"/>
      <c r="H121" s="161"/>
      <c r="I121" s="161"/>
      <c r="J121" s="162"/>
      <c r="K121" s="154"/>
      <c r="L121" s="55"/>
      <c r="M121" s="56"/>
      <c r="N121" s="146"/>
      <c r="O121" s="89">
        <f>B121</f>
        <v>19</v>
      </c>
      <c r="P121" s="147"/>
      <c r="Q121" s="146"/>
    </row>
    <row r="122" spans="1:18" ht="15.75" customHeight="1">
      <c r="A122" s="82">
        <v>1502</v>
      </c>
      <c r="B122" s="83"/>
      <c r="C122" s="83">
        <v>12</v>
      </c>
      <c r="D122" s="83"/>
      <c r="E122" s="83"/>
      <c r="F122" s="83"/>
      <c r="G122" s="83"/>
      <c r="H122" s="161"/>
      <c r="I122" s="161"/>
      <c r="J122" s="162"/>
      <c r="K122" s="155"/>
      <c r="L122" s="5"/>
      <c r="M122" s="156"/>
      <c r="N122" s="94">
        <f>IF(C122=0,"",C122/B121)</f>
        <v>0.63157894736842102</v>
      </c>
      <c r="O122" s="95">
        <v>12</v>
      </c>
      <c r="P122" s="96">
        <f t="shared" ref="P122:P129" si="10">IF(O122=0,"",O122/O121)</f>
        <v>0.63157894736842102</v>
      </c>
      <c r="Q122" s="96">
        <f t="shared" ref="Q122:Q129" si="11">IF(O122=0,"",100%-P122)</f>
        <v>0.36842105263157898</v>
      </c>
    </row>
    <row r="123" spans="1:18" ht="15.75" customHeight="1">
      <c r="A123" s="82">
        <v>1601</v>
      </c>
      <c r="B123" s="83"/>
      <c r="C123" s="83"/>
      <c r="D123" s="83">
        <v>6</v>
      </c>
      <c r="E123" s="83"/>
      <c r="F123" s="83"/>
      <c r="G123" s="83"/>
      <c r="H123" s="161"/>
      <c r="I123" s="161"/>
      <c r="J123" s="162"/>
      <c r="K123" s="155"/>
      <c r="L123" s="5"/>
      <c r="M123" s="156"/>
      <c r="N123" s="94">
        <f>IF(D123=0,"",D123/C122)</f>
        <v>0.5</v>
      </c>
      <c r="O123" s="95">
        <v>10</v>
      </c>
      <c r="P123" s="96">
        <f t="shared" si="10"/>
        <v>0.83333333333333337</v>
      </c>
      <c r="Q123" s="96">
        <f t="shared" si="11"/>
        <v>0.16666666666666663</v>
      </c>
      <c r="R123" s="11">
        <f>O123/O121</f>
        <v>0.52631578947368418</v>
      </c>
    </row>
    <row r="124" spans="1:18" ht="15.75" customHeight="1">
      <c r="A124" s="82">
        <v>1602</v>
      </c>
      <c r="B124" s="83"/>
      <c r="C124" s="83"/>
      <c r="D124" s="83"/>
      <c r="E124" s="83">
        <v>5</v>
      </c>
      <c r="F124" s="83"/>
      <c r="G124" s="83"/>
      <c r="H124" s="161"/>
      <c r="I124" s="161"/>
      <c r="J124" s="162"/>
      <c r="K124" s="155"/>
      <c r="L124" s="5"/>
      <c r="M124" s="156"/>
      <c r="N124" s="94">
        <f>IF(E124=0,"",E124/D123)</f>
        <v>0.83333333333333337</v>
      </c>
      <c r="O124" s="95">
        <v>7</v>
      </c>
      <c r="P124" s="96">
        <f t="shared" si="10"/>
        <v>0.7</v>
      </c>
      <c r="Q124" s="96">
        <f t="shared" si="11"/>
        <v>0.30000000000000004</v>
      </c>
    </row>
    <row r="125" spans="1:18" ht="15.75" customHeight="1">
      <c r="A125" s="82">
        <v>1701</v>
      </c>
      <c r="B125" s="83"/>
      <c r="C125" s="83"/>
      <c r="D125" s="83"/>
      <c r="E125" s="83"/>
      <c r="F125" s="83">
        <v>4</v>
      </c>
      <c r="G125" s="83"/>
      <c r="H125" s="161"/>
      <c r="I125" s="161"/>
      <c r="J125" s="162"/>
      <c r="K125" s="155"/>
      <c r="L125" s="5"/>
      <c r="M125" s="156"/>
      <c r="N125" s="94">
        <f>IF(F125=0,"",F125/E124)</f>
        <v>0.8</v>
      </c>
      <c r="O125" s="95">
        <v>7</v>
      </c>
      <c r="P125" s="96">
        <f t="shared" si="10"/>
        <v>1</v>
      </c>
      <c r="Q125" s="96">
        <f t="shared" si="11"/>
        <v>0</v>
      </c>
    </row>
    <row r="126" spans="1:18" ht="15.75" customHeight="1">
      <c r="A126" s="82">
        <v>1702</v>
      </c>
      <c r="B126" s="83"/>
      <c r="C126" s="83"/>
      <c r="D126" s="83"/>
      <c r="E126" s="83"/>
      <c r="F126" s="83"/>
      <c r="G126" s="83">
        <v>4</v>
      </c>
      <c r="H126" s="161"/>
      <c r="I126" s="161"/>
      <c r="J126" s="162"/>
      <c r="K126" s="155"/>
      <c r="L126" s="5"/>
      <c r="M126" s="156"/>
      <c r="N126" s="94">
        <f>IF(G126=0,"",G126/F125)</f>
        <v>1</v>
      </c>
      <c r="O126" s="95">
        <v>7</v>
      </c>
      <c r="P126" s="96">
        <f t="shared" si="10"/>
        <v>1</v>
      </c>
      <c r="Q126" s="96">
        <f t="shared" si="11"/>
        <v>0</v>
      </c>
    </row>
    <row r="127" spans="1:18" ht="15.75" customHeight="1">
      <c r="A127" s="82">
        <v>1801</v>
      </c>
      <c r="B127" s="83"/>
      <c r="C127" s="83"/>
      <c r="D127" s="83"/>
      <c r="E127" s="83"/>
      <c r="F127" s="83"/>
      <c r="G127" s="83"/>
      <c r="H127" s="161">
        <v>4</v>
      </c>
      <c r="I127" s="161"/>
      <c r="J127" s="162">
        <v>2</v>
      </c>
      <c r="K127" s="155"/>
      <c r="L127" s="5"/>
      <c r="M127" s="156"/>
      <c r="N127" s="94">
        <f>IF(H127=0,"",H127/G126)</f>
        <v>1</v>
      </c>
      <c r="O127" s="95">
        <v>7</v>
      </c>
      <c r="P127" s="96">
        <f t="shared" si="10"/>
        <v>1</v>
      </c>
      <c r="Q127" s="96">
        <f t="shared" si="11"/>
        <v>0</v>
      </c>
    </row>
    <row r="128" spans="1:18" ht="15.75" customHeight="1">
      <c r="A128" s="82">
        <v>1802</v>
      </c>
      <c r="B128" s="161"/>
      <c r="C128" s="161"/>
      <c r="D128" s="161"/>
      <c r="E128" s="161"/>
      <c r="F128" s="161"/>
      <c r="G128" s="161"/>
      <c r="H128" s="161"/>
      <c r="I128" s="161">
        <v>4</v>
      </c>
      <c r="J128" s="162"/>
      <c r="K128" s="155"/>
      <c r="L128" s="5"/>
      <c r="M128" s="156"/>
      <c r="N128" s="94">
        <f>IF(I128=0,"",I128/H127)</f>
        <v>1</v>
      </c>
      <c r="O128" s="95">
        <v>6</v>
      </c>
      <c r="P128" s="96">
        <f t="shared" si="10"/>
        <v>0.8571428571428571</v>
      </c>
      <c r="Q128" s="96">
        <f t="shared" si="11"/>
        <v>0.1428571428571429</v>
      </c>
    </row>
    <row r="129" spans="1:19" ht="15.75" customHeight="1">
      <c r="A129" s="82">
        <v>1901</v>
      </c>
      <c r="B129" s="161"/>
      <c r="C129" s="161"/>
      <c r="D129" s="161"/>
      <c r="E129" s="161"/>
      <c r="F129" s="161"/>
      <c r="G129" s="161"/>
      <c r="H129" s="161"/>
      <c r="I129" s="161">
        <v>4</v>
      </c>
      <c r="J129" s="162">
        <v>1</v>
      </c>
      <c r="K129" s="155"/>
      <c r="L129" s="5"/>
      <c r="M129" s="156"/>
      <c r="N129" s="148"/>
      <c r="O129" s="95">
        <v>4</v>
      </c>
      <c r="P129" s="149">
        <f t="shared" si="10"/>
        <v>0.66666666666666663</v>
      </c>
      <c r="Q129" s="149">
        <f t="shared" si="11"/>
        <v>0.33333333333333337</v>
      </c>
    </row>
    <row r="130" spans="1:19" ht="15.75" customHeight="1">
      <c r="A130" s="82">
        <v>1902</v>
      </c>
      <c r="B130" s="161"/>
      <c r="C130" s="161"/>
      <c r="D130" s="161"/>
      <c r="E130" s="161"/>
      <c r="F130" s="161"/>
      <c r="G130" s="161"/>
      <c r="H130" s="161"/>
      <c r="I130" s="161">
        <v>3</v>
      </c>
      <c r="J130" s="162">
        <v>1</v>
      </c>
      <c r="K130" s="155"/>
      <c r="L130" s="5"/>
      <c r="M130" s="26"/>
      <c r="N130" s="157"/>
      <c r="O130" s="158">
        <v>3</v>
      </c>
      <c r="P130" s="159"/>
      <c r="Q130" s="160"/>
    </row>
    <row r="131" spans="1:19" ht="15.75" customHeight="1">
      <c r="A131" s="82">
        <v>2001</v>
      </c>
      <c r="B131" s="161"/>
      <c r="C131" s="161"/>
      <c r="D131" s="161"/>
      <c r="E131" s="161"/>
      <c r="F131" s="161"/>
      <c r="G131" s="161"/>
      <c r="H131" s="161"/>
      <c r="I131" s="161">
        <v>1</v>
      </c>
      <c r="J131" s="162"/>
      <c r="K131" s="155"/>
      <c r="L131" s="5"/>
      <c r="M131" s="26"/>
      <c r="N131" s="140"/>
      <c r="O131" s="163">
        <v>1</v>
      </c>
      <c r="P131" s="164"/>
      <c r="Q131" s="140"/>
    </row>
    <row r="132" spans="1:19" ht="15.75" customHeight="1">
      <c r="A132" s="82">
        <v>2002</v>
      </c>
      <c r="B132" s="161"/>
      <c r="C132" s="161"/>
      <c r="D132" s="161"/>
      <c r="E132" s="161"/>
      <c r="F132" s="161"/>
      <c r="G132" s="161"/>
      <c r="H132" s="161"/>
      <c r="I132" s="161">
        <v>1</v>
      </c>
      <c r="J132" s="162">
        <v>1</v>
      </c>
      <c r="K132" s="155"/>
      <c r="L132" s="5"/>
      <c r="M132" s="26"/>
      <c r="N132" s="140"/>
      <c r="O132" s="163">
        <v>1</v>
      </c>
      <c r="P132" s="164"/>
      <c r="Q132" s="140"/>
    </row>
    <row r="133" spans="1:19" ht="15.75" customHeight="1">
      <c r="A133" s="82">
        <v>2101</v>
      </c>
      <c r="B133" s="161"/>
      <c r="C133" s="161"/>
      <c r="D133" s="161"/>
      <c r="E133" s="161"/>
      <c r="F133" s="161"/>
      <c r="G133" s="161"/>
      <c r="H133" s="161"/>
      <c r="I133" s="161"/>
      <c r="J133" s="162"/>
      <c r="K133" s="155"/>
      <c r="L133" s="5"/>
      <c r="M133" s="26"/>
      <c r="N133" s="140"/>
      <c r="O133" s="163"/>
      <c r="P133" s="164"/>
      <c r="Q133" s="140"/>
    </row>
    <row r="134" spans="1:19" ht="15.75" customHeight="1">
      <c r="A134" s="82">
        <v>2102</v>
      </c>
      <c r="B134" s="161"/>
      <c r="C134" s="161"/>
      <c r="D134" s="161"/>
      <c r="E134" s="161"/>
      <c r="F134" s="161"/>
      <c r="G134" s="161"/>
      <c r="H134" s="161"/>
      <c r="I134" s="161"/>
      <c r="J134" s="162"/>
      <c r="K134" s="155"/>
      <c r="L134" s="5"/>
      <c r="M134" s="26"/>
      <c r="N134" s="5"/>
      <c r="O134" s="26"/>
      <c r="P134" s="25"/>
      <c r="Q134" s="140"/>
    </row>
    <row r="135" spans="1:19" ht="15.75" customHeight="1">
      <c r="A135" s="82">
        <v>2201</v>
      </c>
      <c r="B135" s="161"/>
      <c r="C135" s="161"/>
      <c r="D135" s="161"/>
      <c r="E135" s="161"/>
      <c r="F135" s="161"/>
      <c r="G135" s="161"/>
      <c r="H135" s="161"/>
      <c r="I135" s="161"/>
      <c r="J135" s="162"/>
      <c r="K135" s="155"/>
      <c r="L135" s="5"/>
      <c r="M135" s="26"/>
      <c r="N135" s="108" t="s">
        <v>80</v>
      </c>
      <c r="O135" s="109">
        <v>5</v>
      </c>
      <c r="P135" s="110">
        <f>IF(SUM(J127:J134)=0,"",SUM(J127:J134))</f>
        <v>5</v>
      </c>
      <c r="Q135" s="111" t="s">
        <v>10</v>
      </c>
    </row>
    <row r="136" spans="1:19" ht="15.75" customHeight="1">
      <c r="A136" s="82">
        <v>2202</v>
      </c>
      <c r="B136" s="161"/>
      <c r="C136" s="161"/>
      <c r="D136" s="161"/>
      <c r="E136" s="161"/>
      <c r="F136" s="161"/>
      <c r="G136" s="161"/>
      <c r="H136" s="161"/>
      <c r="I136" s="161"/>
      <c r="J136" s="162"/>
      <c r="K136" s="155"/>
      <c r="L136" s="5"/>
      <c r="M136" s="26"/>
      <c r="N136" s="112" t="s">
        <v>81</v>
      </c>
      <c r="O136" s="113">
        <f>IF(O135/B121=0,"",O135/B121)</f>
        <v>0.26315789473684209</v>
      </c>
      <c r="P136" s="114">
        <f>IF(O135/P135=0,"",O135/P135)</f>
        <v>1</v>
      </c>
      <c r="Q136" s="115" t="s">
        <v>82</v>
      </c>
    </row>
    <row r="137" spans="1:19" ht="15.75" customHeight="1">
      <c r="A137" s="82">
        <v>2301</v>
      </c>
      <c r="B137" s="161"/>
      <c r="C137" s="161"/>
      <c r="D137" s="161"/>
      <c r="E137" s="161"/>
      <c r="F137" s="161"/>
      <c r="G137" s="161"/>
      <c r="H137" s="161"/>
      <c r="I137" s="161"/>
      <c r="J137" s="162"/>
      <c r="K137" s="166"/>
      <c r="L137" s="119"/>
      <c r="M137" s="120"/>
      <c r="N137" s="119"/>
      <c r="O137" s="120"/>
      <c r="P137" s="120"/>
      <c r="Q137" s="121"/>
    </row>
    <row r="138" spans="1:19" ht="18" customHeight="1">
      <c r="A138" s="34"/>
      <c r="B138" s="26"/>
      <c r="C138" s="231" t="s">
        <v>108</v>
      </c>
      <c r="D138" s="232"/>
      <c r="E138" s="232"/>
      <c r="F138" s="232"/>
      <c r="G138" s="232"/>
      <c r="H138" s="232"/>
      <c r="I138" s="233"/>
      <c r="J138" s="122">
        <f>SUM(J121:J134)</f>
        <v>5</v>
      </c>
      <c r="K138" s="123">
        <f>IF(J127=0,"",J127/B121)</f>
        <v>0.10526315789473684</v>
      </c>
      <c r="L138" s="123">
        <f>IF(J138=0,"",J138/B121)</f>
        <v>0.26315789473684209</v>
      </c>
      <c r="M138" s="123">
        <f>IF(J129=0,"",L138-K138)</f>
        <v>0.15789473684210525</v>
      </c>
      <c r="N138" s="5"/>
      <c r="O138" s="26"/>
      <c r="P138" s="25"/>
      <c r="Q138" s="5"/>
    </row>
    <row r="139" spans="1:19" ht="12.75" customHeight="1"/>
    <row r="140" spans="1:19" ht="12.75" customHeight="1"/>
    <row r="141" spans="1:19" ht="26.25" customHeight="1">
      <c r="A141" s="239" t="s">
        <v>111</v>
      </c>
      <c r="B141" s="240"/>
      <c r="C141" s="240"/>
      <c r="D141" s="240"/>
      <c r="E141" s="240"/>
      <c r="F141" s="240"/>
      <c r="G141" s="251" t="s">
        <v>92</v>
      </c>
      <c r="H141" s="240"/>
      <c r="I141" s="240"/>
      <c r="L141" s="26"/>
      <c r="M141" s="5"/>
      <c r="N141" s="5"/>
      <c r="O141" s="26"/>
      <c r="P141" s="5"/>
      <c r="Q141" s="26"/>
      <c r="R141" s="26"/>
      <c r="S141" s="26"/>
    </row>
    <row r="142" spans="1:19" ht="20.25" customHeight="1">
      <c r="A142" s="234" t="s">
        <v>9</v>
      </c>
      <c r="B142" s="235" t="s">
        <v>97</v>
      </c>
      <c r="C142" s="232"/>
      <c r="D142" s="232"/>
      <c r="E142" s="232"/>
      <c r="F142" s="232"/>
      <c r="G142" s="232"/>
      <c r="H142" s="232"/>
      <c r="I142" s="232"/>
      <c r="J142" s="236" t="s">
        <v>10</v>
      </c>
      <c r="K142" s="229" t="s">
        <v>2</v>
      </c>
      <c r="L142" s="229" t="s">
        <v>3</v>
      </c>
      <c r="M142" s="237" t="s">
        <v>4</v>
      </c>
      <c r="N142" s="229" t="s">
        <v>5</v>
      </c>
      <c r="O142" s="238" t="s">
        <v>6</v>
      </c>
      <c r="P142" s="238" t="s">
        <v>7</v>
      </c>
      <c r="Q142" s="229" t="s">
        <v>8</v>
      </c>
    </row>
    <row r="143" spans="1:19" ht="15.75" customHeight="1">
      <c r="A143" s="230"/>
      <c r="B143" s="82" t="s">
        <v>98</v>
      </c>
      <c r="C143" s="82" t="s">
        <v>99</v>
      </c>
      <c r="D143" s="82" t="s">
        <v>100</v>
      </c>
      <c r="E143" s="82" t="s">
        <v>101</v>
      </c>
      <c r="F143" s="82" t="s">
        <v>102</v>
      </c>
      <c r="G143" s="82" t="s">
        <v>103</v>
      </c>
      <c r="H143" s="82" t="s">
        <v>104</v>
      </c>
      <c r="I143" s="82" t="s">
        <v>105</v>
      </c>
      <c r="J143" s="230"/>
      <c r="K143" s="230"/>
      <c r="L143" s="230"/>
      <c r="M143" s="230"/>
      <c r="N143" s="230"/>
      <c r="O143" s="230"/>
      <c r="P143" s="230"/>
      <c r="Q143" s="230"/>
    </row>
    <row r="144" spans="1:19" ht="15.75" customHeight="1">
      <c r="A144" s="82">
        <v>1601</v>
      </c>
      <c r="B144" s="83">
        <v>16</v>
      </c>
      <c r="C144" s="161"/>
      <c r="D144" s="161"/>
      <c r="E144" s="161"/>
      <c r="F144" s="161"/>
      <c r="G144" s="161"/>
      <c r="H144" s="161"/>
      <c r="I144" s="161"/>
      <c r="J144" s="162"/>
      <c r="K144" s="154"/>
      <c r="L144" s="55"/>
      <c r="M144" s="56"/>
      <c r="N144" s="146"/>
      <c r="O144" s="89">
        <f>B144</f>
        <v>16</v>
      </c>
      <c r="P144" s="147"/>
      <c r="Q144" s="146"/>
    </row>
    <row r="145" spans="1:18" ht="15.75" customHeight="1">
      <c r="A145" s="82">
        <v>1602</v>
      </c>
      <c r="B145" s="161"/>
      <c r="C145" s="161">
        <v>11</v>
      </c>
      <c r="D145" s="161"/>
      <c r="E145" s="161"/>
      <c r="F145" s="161"/>
      <c r="G145" s="161"/>
      <c r="H145" s="161"/>
      <c r="I145" s="161"/>
      <c r="J145" s="162"/>
      <c r="K145" s="155"/>
      <c r="L145" s="5"/>
      <c r="M145" s="156"/>
      <c r="N145" s="94">
        <f>IF(C145=0,"",C145/B144)</f>
        <v>0.6875</v>
      </c>
      <c r="O145" s="95">
        <v>11</v>
      </c>
      <c r="P145" s="96">
        <f t="shared" ref="P145:P151" si="12">IF(O145=0,"",O145/O144)</f>
        <v>0.6875</v>
      </c>
      <c r="Q145" s="96">
        <f t="shared" ref="Q145:Q151" si="13">IF(O145=0,"",100%-P145)</f>
        <v>0.3125</v>
      </c>
    </row>
    <row r="146" spans="1:18" ht="15.75" customHeight="1">
      <c r="A146" s="82">
        <v>1701</v>
      </c>
      <c r="B146" s="161"/>
      <c r="C146" s="161"/>
      <c r="D146" s="161">
        <v>5</v>
      </c>
      <c r="E146" s="161"/>
      <c r="F146" s="161"/>
      <c r="G146" s="161"/>
      <c r="H146" s="161"/>
      <c r="I146" s="161"/>
      <c r="J146" s="162"/>
      <c r="K146" s="155"/>
      <c r="L146" s="5"/>
      <c r="M146" s="156"/>
      <c r="N146" s="94">
        <f>IF(D146=0,"",D146/C145)</f>
        <v>0.45454545454545453</v>
      </c>
      <c r="O146" s="95">
        <v>9</v>
      </c>
      <c r="P146" s="96">
        <f t="shared" si="12"/>
        <v>0.81818181818181823</v>
      </c>
      <c r="Q146" s="96">
        <f t="shared" si="13"/>
        <v>0.18181818181818177</v>
      </c>
      <c r="R146" s="97">
        <f>O146/O144</f>
        <v>0.5625</v>
      </c>
    </row>
    <row r="147" spans="1:18" ht="15.75" customHeight="1">
      <c r="A147" s="82">
        <v>1702</v>
      </c>
      <c r="B147" s="161"/>
      <c r="C147" s="161"/>
      <c r="D147" s="161"/>
      <c r="E147" s="161">
        <v>5</v>
      </c>
      <c r="F147" s="161"/>
      <c r="G147" s="161"/>
      <c r="H147" s="161"/>
      <c r="I147" s="161"/>
      <c r="J147" s="162"/>
      <c r="K147" s="155"/>
      <c r="L147" s="5"/>
      <c r="M147" s="156"/>
      <c r="N147" s="94">
        <f>IF(E147=0,"",E147/D146)</f>
        <v>1</v>
      </c>
      <c r="O147" s="95">
        <v>7</v>
      </c>
      <c r="P147" s="96">
        <f t="shared" si="12"/>
        <v>0.77777777777777779</v>
      </c>
      <c r="Q147" s="96">
        <f t="shared" si="13"/>
        <v>0.22222222222222221</v>
      </c>
      <c r="R147" s="99"/>
    </row>
    <row r="148" spans="1:18" ht="15.75" customHeight="1">
      <c r="A148" s="82">
        <v>1801</v>
      </c>
      <c r="B148" s="161"/>
      <c r="C148" s="161"/>
      <c r="D148" s="161"/>
      <c r="E148" s="161"/>
      <c r="F148" s="161">
        <v>5</v>
      </c>
      <c r="G148" s="161"/>
      <c r="H148" s="161"/>
      <c r="I148" s="161"/>
      <c r="J148" s="162"/>
      <c r="K148" s="155"/>
      <c r="L148" s="5"/>
      <c r="M148" s="156"/>
      <c r="N148" s="94">
        <f>IF(F148=0,"",F148/E147)</f>
        <v>1</v>
      </c>
      <c r="O148" s="95">
        <v>7</v>
      </c>
      <c r="P148" s="96">
        <f t="shared" si="12"/>
        <v>1</v>
      </c>
      <c r="Q148" s="96">
        <f t="shared" si="13"/>
        <v>0</v>
      </c>
      <c r="R148" s="99"/>
    </row>
    <row r="149" spans="1:18" ht="15.75" customHeight="1">
      <c r="A149" s="82">
        <v>1802</v>
      </c>
      <c r="B149" s="161"/>
      <c r="C149" s="161"/>
      <c r="D149" s="161"/>
      <c r="E149" s="161"/>
      <c r="F149" s="161"/>
      <c r="G149" s="161">
        <v>4</v>
      </c>
      <c r="H149" s="161"/>
      <c r="I149" s="161"/>
      <c r="J149" s="162"/>
      <c r="K149" s="155"/>
      <c r="L149" s="5"/>
      <c r="M149" s="156"/>
      <c r="N149" s="94">
        <f>IF(G149=0,"",G149/F148)</f>
        <v>0.8</v>
      </c>
      <c r="O149" s="95">
        <v>7</v>
      </c>
      <c r="P149" s="96">
        <f t="shared" si="12"/>
        <v>1</v>
      </c>
      <c r="Q149" s="96">
        <f t="shared" si="13"/>
        <v>0</v>
      </c>
      <c r="R149" s="99"/>
    </row>
    <row r="150" spans="1:18" ht="15.75" customHeight="1">
      <c r="A150" s="82">
        <v>1901</v>
      </c>
      <c r="B150" s="161"/>
      <c r="C150" s="161"/>
      <c r="D150" s="161"/>
      <c r="E150" s="161"/>
      <c r="F150" s="161"/>
      <c r="G150" s="161"/>
      <c r="H150" s="161">
        <v>4</v>
      </c>
      <c r="I150" s="161"/>
      <c r="J150" s="162"/>
      <c r="K150" s="155"/>
      <c r="L150" s="5"/>
      <c r="M150" s="156"/>
      <c r="N150" s="94">
        <f>IF(H150=0,"",H150/G149)</f>
        <v>1</v>
      </c>
      <c r="O150" s="95">
        <v>7</v>
      </c>
      <c r="P150" s="96">
        <f t="shared" si="12"/>
        <v>1</v>
      </c>
      <c r="Q150" s="96">
        <f t="shared" si="13"/>
        <v>0</v>
      </c>
      <c r="R150" s="99"/>
    </row>
    <row r="151" spans="1:18" ht="15.75" customHeight="1">
      <c r="A151" s="82">
        <v>1902</v>
      </c>
      <c r="B151" s="161"/>
      <c r="C151" s="161"/>
      <c r="D151" s="161"/>
      <c r="E151" s="161"/>
      <c r="F151" s="161"/>
      <c r="G151" s="161"/>
      <c r="H151" s="161"/>
      <c r="I151" s="161">
        <v>4</v>
      </c>
      <c r="J151" s="162">
        <v>2</v>
      </c>
      <c r="K151" s="155"/>
      <c r="L151" s="5"/>
      <c r="M151" s="156"/>
      <c r="N151" s="94">
        <f>IF(I151=0,"",I151/H150)</f>
        <v>1</v>
      </c>
      <c r="O151" s="95">
        <v>6</v>
      </c>
      <c r="P151" s="96">
        <f t="shared" si="12"/>
        <v>0.8571428571428571</v>
      </c>
      <c r="Q151" s="96">
        <f t="shared" si="13"/>
        <v>0.1428571428571429</v>
      </c>
      <c r="R151" s="99"/>
    </row>
    <row r="152" spans="1:18" ht="15.75" customHeight="1">
      <c r="A152" s="82">
        <v>2001</v>
      </c>
      <c r="B152" s="161"/>
      <c r="C152" s="161"/>
      <c r="D152" s="161"/>
      <c r="E152" s="161"/>
      <c r="F152" s="161"/>
      <c r="G152" s="161"/>
      <c r="H152" s="161"/>
      <c r="I152" s="161">
        <v>2</v>
      </c>
      <c r="J152" s="162"/>
      <c r="K152" s="155"/>
      <c r="L152" s="5"/>
      <c r="M152" s="156"/>
      <c r="N152" s="148"/>
      <c r="O152" s="95">
        <v>4</v>
      </c>
      <c r="P152" s="149"/>
      <c r="Q152" s="149"/>
      <c r="R152" s="99"/>
    </row>
    <row r="153" spans="1:18" ht="15.75" customHeight="1">
      <c r="A153" s="82">
        <v>2002</v>
      </c>
      <c r="B153" s="161"/>
      <c r="C153" s="161"/>
      <c r="D153" s="161"/>
      <c r="E153" s="161"/>
      <c r="F153" s="161"/>
      <c r="G153" s="161"/>
      <c r="H153" s="161"/>
      <c r="I153" s="161">
        <v>2</v>
      </c>
      <c r="J153" s="162">
        <v>2</v>
      </c>
      <c r="K153" s="155"/>
      <c r="L153" s="5"/>
      <c r="M153" s="26"/>
      <c r="N153" s="157"/>
      <c r="O153" s="158">
        <v>4</v>
      </c>
      <c r="P153" s="159"/>
      <c r="Q153" s="160"/>
      <c r="R153" s="99"/>
    </row>
    <row r="154" spans="1:18" ht="15.75" customHeight="1">
      <c r="A154" s="82">
        <v>2101</v>
      </c>
      <c r="B154" s="161"/>
      <c r="C154" s="161"/>
      <c r="D154" s="161"/>
      <c r="E154" s="161"/>
      <c r="F154" s="161"/>
      <c r="G154" s="161"/>
      <c r="H154" s="161"/>
      <c r="I154" s="161">
        <v>1</v>
      </c>
      <c r="J154" s="162"/>
      <c r="K154" s="155"/>
      <c r="L154" s="5"/>
      <c r="M154" s="26"/>
      <c r="N154" s="140"/>
      <c r="O154" s="163">
        <v>1</v>
      </c>
      <c r="P154" s="164"/>
      <c r="Q154" s="140"/>
      <c r="R154" s="99"/>
    </row>
    <row r="155" spans="1:18" ht="15.75" customHeight="1">
      <c r="A155" s="82">
        <v>2102</v>
      </c>
      <c r="B155" s="161"/>
      <c r="C155" s="161"/>
      <c r="D155" s="161"/>
      <c r="E155" s="161"/>
      <c r="F155" s="161"/>
      <c r="G155" s="161"/>
      <c r="H155" s="161"/>
      <c r="I155" s="161">
        <v>1</v>
      </c>
      <c r="J155" s="162">
        <v>1</v>
      </c>
      <c r="K155" s="155"/>
      <c r="L155" s="5"/>
      <c r="M155" s="26"/>
      <c r="N155" s="140"/>
      <c r="O155" s="163">
        <v>1</v>
      </c>
      <c r="P155" s="164"/>
      <c r="Q155" s="140"/>
      <c r="R155" s="99"/>
    </row>
    <row r="156" spans="1:18" ht="15.75" customHeight="1">
      <c r="A156" s="82">
        <v>2201</v>
      </c>
      <c r="B156" s="161"/>
      <c r="C156" s="161"/>
      <c r="D156" s="161"/>
      <c r="E156" s="161"/>
      <c r="F156" s="161"/>
      <c r="G156" s="161"/>
      <c r="H156" s="161"/>
      <c r="I156" s="161"/>
      <c r="J156" s="162"/>
      <c r="K156" s="155"/>
      <c r="L156" s="5"/>
      <c r="M156" s="26"/>
      <c r="N156" s="140"/>
      <c r="O156" s="163"/>
      <c r="P156" s="164"/>
      <c r="Q156" s="140"/>
      <c r="R156" s="99"/>
    </row>
    <row r="157" spans="1:18" ht="15.75" customHeight="1">
      <c r="A157" s="82">
        <v>2202</v>
      </c>
      <c r="B157" s="161"/>
      <c r="C157" s="161"/>
      <c r="D157" s="161"/>
      <c r="E157" s="161"/>
      <c r="F157" s="161"/>
      <c r="G157" s="161"/>
      <c r="H157" s="161"/>
      <c r="I157" s="161"/>
      <c r="J157" s="162"/>
      <c r="K157" s="155"/>
      <c r="L157" s="5"/>
      <c r="M157" s="26"/>
      <c r="N157" s="5"/>
      <c r="O157" s="26"/>
      <c r="P157" s="25"/>
      <c r="Q157" s="140"/>
      <c r="R157" s="99"/>
    </row>
    <row r="158" spans="1:18" ht="15.75" customHeight="1">
      <c r="A158" s="82">
        <v>2301</v>
      </c>
      <c r="B158" s="161"/>
      <c r="C158" s="161"/>
      <c r="D158" s="161"/>
      <c r="E158" s="161"/>
      <c r="F158" s="161"/>
      <c r="G158" s="161"/>
      <c r="H158" s="161"/>
      <c r="I158" s="161"/>
      <c r="J158" s="162"/>
      <c r="K158" s="155"/>
      <c r="L158" s="5"/>
      <c r="M158" s="26"/>
      <c r="N158" s="108" t="s">
        <v>80</v>
      </c>
      <c r="O158" s="109">
        <v>4</v>
      </c>
      <c r="P158" s="110">
        <f>IF(SUM(J150:J157)=0,"",SUM(J150:J157))</f>
        <v>5</v>
      </c>
      <c r="Q158" s="111" t="s">
        <v>10</v>
      </c>
      <c r="R158" s="99"/>
    </row>
    <row r="159" spans="1:18" ht="15.75" customHeight="1">
      <c r="A159" s="82">
        <v>2302</v>
      </c>
      <c r="B159" s="161"/>
      <c r="C159" s="161"/>
      <c r="D159" s="161"/>
      <c r="E159" s="161"/>
      <c r="F159" s="161"/>
      <c r="G159" s="161"/>
      <c r="H159" s="161"/>
      <c r="I159" s="161"/>
      <c r="J159" s="162"/>
      <c r="K159" s="155"/>
      <c r="L159" s="5"/>
      <c r="M159" s="26"/>
      <c r="N159" s="112" t="s">
        <v>81</v>
      </c>
      <c r="O159" s="113">
        <f>IF(O158/B144=0,"",O158/B144)</f>
        <v>0.25</v>
      </c>
      <c r="P159" s="114">
        <f>IF(O158/P158=0,"",O158/P158)</f>
        <v>0.8</v>
      </c>
      <c r="Q159" s="115" t="s">
        <v>82</v>
      </c>
      <c r="R159" s="99"/>
    </row>
    <row r="160" spans="1:18" ht="15.75" customHeight="1">
      <c r="A160" s="82">
        <v>2401</v>
      </c>
      <c r="B160" s="161"/>
      <c r="C160" s="161"/>
      <c r="D160" s="161"/>
      <c r="E160" s="161"/>
      <c r="F160" s="161"/>
      <c r="G160" s="161"/>
      <c r="H160" s="161"/>
      <c r="I160" s="161"/>
      <c r="J160" s="162"/>
      <c r="K160" s="166"/>
      <c r="L160" s="119"/>
      <c r="M160" s="120"/>
      <c r="N160" s="119"/>
      <c r="O160" s="120"/>
      <c r="P160" s="120"/>
      <c r="Q160" s="121"/>
      <c r="R160" s="99"/>
    </row>
    <row r="161" spans="1:18" ht="18" customHeight="1">
      <c r="A161" s="34"/>
      <c r="B161" s="26"/>
      <c r="C161" s="231" t="s">
        <v>108</v>
      </c>
      <c r="D161" s="232"/>
      <c r="E161" s="232"/>
      <c r="F161" s="232"/>
      <c r="G161" s="232"/>
      <c r="H161" s="232"/>
      <c r="I161" s="233"/>
      <c r="J161" s="122">
        <f>SUM(J144:J160)</f>
        <v>5</v>
      </c>
      <c r="K161" s="123">
        <f>J151/B144</f>
        <v>0.125</v>
      </c>
      <c r="L161" s="123">
        <f>IF(J161=0,"",J161/B144)</f>
        <v>0.3125</v>
      </c>
      <c r="M161" s="123">
        <f>L161-K161</f>
        <v>0.1875</v>
      </c>
      <c r="N161" s="5"/>
      <c r="O161" s="26"/>
      <c r="P161" s="25"/>
      <c r="Q161" s="5"/>
      <c r="R161" s="99"/>
    </row>
    <row r="162" spans="1:18" ht="14.25" customHeight="1">
      <c r="R162" s="99"/>
    </row>
    <row r="163" spans="1:18" ht="14.25" customHeight="1">
      <c r="R163" s="99"/>
    </row>
    <row r="164" spans="1:18" ht="26.25" customHeight="1">
      <c r="A164" s="239" t="s">
        <v>111</v>
      </c>
      <c r="B164" s="240"/>
      <c r="C164" s="240"/>
      <c r="D164" s="240"/>
      <c r="E164" s="240"/>
      <c r="F164" s="240"/>
      <c r="G164" s="251" t="s">
        <v>112</v>
      </c>
      <c r="H164" s="240"/>
      <c r="I164" s="240"/>
      <c r="J164" s="26"/>
      <c r="K164" s="5"/>
      <c r="L164" s="5"/>
      <c r="M164" s="26"/>
      <c r="N164" s="5"/>
      <c r="O164" s="26"/>
      <c r="P164" s="26"/>
      <c r="Q164" s="26"/>
      <c r="R164" s="99"/>
    </row>
    <row r="165" spans="1:18" ht="20.25" customHeight="1">
      <c r="A165" s="234" t="s">
        <v>9</v>
      </c>
      <c r="B165" s="235" t="s">
        <v>97</v>
      </c>
      <c r="C165" s="232"/>
      <c r="D165" s="232"/>
      <c r="E165" s="232"/>
      <c r="F165" s="232"/>
      <c r="G165" s="232"/>
      <c r="H165" s="232"/>
      <c r="I165" s="232"/>
      <c r="J165" s="236" t="s">
        <v>10</v>
      </c>
      <c r="K165" s="229" t="s">
        <v>2</v>
      </c>
      <c r="L165" s="229" t="s">
        <v>3</v>
      </c>
      <c r="M165" s="237" t="s">
        <v>4</v>
      </c>
      <c r="N165" s="229" t="s">
        <v>5</v>
      </c>
      <c r="O165" s="238" t="s">
        <v>6</v>
      </c>
      <c r="P165" s="238" t="s">
        <v>7</v>
      </c>
      <c r="Q165" s="229" t="s">
        <v>8</v>
      </c>
    </row>
    <row r="166" spans="1:18" ht="15.75" customHeight="1">
      <c r="A166" s="230"/>
      <c r="B166" s="82" t="s">
        <v>98</v>
      </c>
      <c r="C166" s="82" t="s">
        <v>99</v>
      </c>
      <c r="D166" s="82" t="s">
        <v>100</v>
      </c>
      <c r="E166" s="82" t="s">
        <v>101</v>
      </c>
      <c r="F166" s="82" t="s">
        <v>102</v>
      </c>
      <c r="G166" s="82" t="s">
        <v>103</v>
      </c>
      <c r="H166" s="82" t="s">
        <v>104</v>
      </c>
      <c r="I166" s="82" t="s">
        <v>105</v>
      </c>
      <c r="J166" s="230"/>
      <c r="K166" s="230"/>
      <c r="L166" s="230"/>
      <c r="M166" s="230"/>
      <c r="N166" s="230"/>
      <c r="O166" s="230"/>
      <c r="P166" s="230"/>
      <c r="Q166" s="230"/>
    </row>
    <row r="167" spans="1:18" ht="15.75" customHeight="1">
      <c r="A167" s="82">
        <v>1701</v>
      </c>
      <c r="B167" s="83">
        <v>17</v>
      </c>
      <c r="C167" s="161"/>
      <c r="D167" s="161"/>
      <c r="E167" s="161"/>
      <c r="F167" s="161"/>
      <c r="G167" s="161"/>
      <c r="H167" s="161"/>
      <c r="I167" s="161"/>
      <c r="J167" s="162"/>
      <c r="K167" s="154"/>
      <c r="L167" s="55"/>
      <c r="M167" s="56"/>
      <c r="N167" s="146"/>
      <c r="O167" s="89">
        <f>B167</f>
        <v>17</v>
      </c>
      <c r="P167" s="147"/>
      <c r="Q167" s="146"/>
    </row>
    <row r="168" spans="1:18" ht="15.75" customHeight="1">
      <c r="A168" s="82">
        <v>1702</v>
      </c>
      <c r="B168" s="161"/>
      <c r="C168" s="161">
        <v>14</v>
      </c>
      <c r="D168" s="161"/>
      <c r="E168" s="161"/>
      <c r="F168" s="161"/>
      <c r="G168" s="161"/>
      <c r="H168" s="161"/>
      <c r="I168" s="161"/>
      <c r="J168" s="162"/>
      <c r="K168" s="155"/>
      <c r="L168" s="5"/>
      <c r="M168" s="156"/>
      <c r="N168" s="94">
        <f>IF(C168=0,"",C168/B167)</f>
        <v>0.82352941176470584</v>
      </c>
      <c r="O168" s="95">
        <v>14</v>
      </c>
      <c r="P168" s="96">
        <f t="shared" ref="P168:P174" si="14">IF(O168=0,"",O168/O167)</f>
        <v>0.82352941176470584</v>
      </c>
      <c r="Q168" s="96">
        <f t="shared" ref="Q168:Q174" si="15">IF(O168=0,"",100%-P168)</f>
        <v>0.17647058823529416</v>
      </c>
    </row>
    <row r="169" spans="1:18" ht="15.75" customHeight="1">
      <c r="A169" s="82">
        <v>1801</v>
      </c>
      <c r="B169" s="161"/>
      <c r="C169" s="161"/>
      <c r="D169" s="161">
        <v>12</v>
      </c>
      <c r="E169" s="161"/>
      <c r="F169" s="161"/>
      <c r="G169" s="161"/>
      <c r="H169" s="161"/>
      <c r="I169" s="161"/>
      <c r="J169" s="162"/>
      <c r="K169" s="155"/>
      <c r="L169" s="5"/>
      <c r="M169" s="156"/>
      <c r="N169" s="94">
        <f>IF(D169=0,"",D169/C168)</f>
        <v>0.8571428571428571</v>
      </c>
      <c r="O169" s="95">
        <v>12</v>
      </c>
      <c r="P169" s="96">
        <f t="shared" si="14"/>
        <v>0.8571428571428571</v>
      </c>
      <c r="Q169" s="96">
        <f t="shared" si="15"/>
        <v>0.1428571428571429</v>
      </c>
      <c r="R169" s="97">
        <f>O169/O167</f>
        <v>0.70588235294117652</v>
      </c>
    </row>
    <row r="170" spans="1:18" ht="15.75" customHeight="1">
      <c r="A170" s="82">
        <v>1802</v>
      </c>
      <c r="B170" s="161"/>
      <c r="C170" s="161"/>
      <c r="D170" s="161"/>
      <c r="E170" s="161">
        <v>5</v>
      </c>
      <c r="F170" s="161"/>
      <c r="G170" s="161"/>
      <c r="H170" s="161"/>
      <c r="I170" s="161"/>
      <c r="J170" s="162"/>
      <c r="K170" s="155"/>
      <c r="L170" s="5"/>
      <c r="M170" s="156"/>
      <c r="N170" s="94">
        <f>IF(E170=0,"",E170/D169)</f>
        <v>0.41666666666666669</v>
      </c>
      <c r="O170" s="95">
        <v>12</v>
      </c>
      <c r="P170" s="96">
        <f t="shared" si="14"/>
        <v>1</v>
      </c>
      <c r="Q170" s="96">
        <f t="shared" si="15"/>
        <v>0</v>
      </c>
    </row>
    <row r="171" spans="1:18" ht="15.75" customHeight="1">
      <c r="A171" s="82">
        <v>1901</v>
      </c>
      <c r="B171" s="161"/>
      <c r="C171" s="161"/>
      <c r="D171" s="161"/>
      <c r="E171" s="161"/>
      <c r="F171" s="161">
        <v>5</v>
      </c>
      <c r="G171" s="161"/>
      <c r="H171" s="161"/>
      <c r="I171" s="161"/>
      <c r="J171" s="162"/>
      <c r="K171" s="155"/>
      <c r="L171" s="5"/>
      <c r="M171" s="156"/>
      <c r="N171" s="94">
        <f>IF(F171=0,"",F171/E170)</f>
        <v>1</v>
      </c>
      <c r="O171" s="95">
        <v>12</v>
      </c>
      <c r="P171" s="96">
        <f t="shared" si="14"/>
        <v>1</v>
      </c>
      <c r="Q171" s="96">
        <f t="shared" si="15"/>
        <v>0</v>
      </c>
    </row>
    <row r="172" spans="1:18" ht="15.75" customHeight="1">
      <c r="A172" s="82">
        <v>1902</v>
      </c>
      <c r="B172" s="161"/>
      <c r="C172" s="161"/>
      <c r="D172" s="161"/>
      <c r="E172" s="161"/>
      <c r="F172" s="161"/>
      <c r="G172" s="161">
        <v>5</v>
      </c>
      <c r="H172" s="161"/>
      <c r="I172" s="161"/>
      <c r="J172" s="162"/>
      <c r="K172" s="155"/>
      <c r="L172" s="5"/>
      <c r="M172" s="156"/>
      <c r="N172" s="94">
        <f>IF(G172=0,"",G172/F171)</f>
        <v>1</v>
      </c>
      <c r="O172" s="95">
        <v>12</v>
      </c>
      <c r="P172" s="96">
        <f t="shared" si="14"/>
        <v>1</v>
      </c>
      <c r="Q172" s="96">
        <f t="shared" si="15"/>
        <v>0</v>
      </c>
    </row>
    <row r="173" spans="1:18" ht="15.75" customHeight="1">
      <c r="A173" s="82">
        <v>2001</v>
      </c>
      <c r="B173" s="161"/>
      <c r="C173" s="161"/>
      <c r="D173" s="161"/>
      <c r="E173" s="161"/>
      <c r="F173" s="161"/>
      <c r="G173" s="161"/>
      <c r="H173" s="161">
        <v>4</v>
      </c>
      <c r="I173" s="161"/>
      <c r="J173" s="162"/>
      <c r="K173" s="155"/>
      <c r="L173" s="5"/>
      <c r="M173" s="156"/>
      <c r="N173" s="94">
        <f>IF(H173=0,"",H173/G172)</f>
        <v>0.8</v>
      </c>
      <c r="O173" s="95">
        <v>11</v>
      </c>
      <c r="P173" s="96">
        <f t="shared" si="14"/>
        <v>0.91666666666666663</v>
      </c>
      <c r="Q173" s="96">
        <f t="shared" si="15"/>
        <v>8.333333333333337E-2</v>
      </c>
    </row>
    <row r="174" spans="1:18" ht="15.75" customHeight="1">
      <c r="A174" s="82">
        <v>2002</v>
      </c>
      <c r="B174" s="161"/>
      <c r="C174" s="161"/>
      <c r="D174" s="161"/>
      <c r="E174" s="161"/>
      <c r="F174" s="161"/>
      <c r="G174" s="161"/>
      <c r="H174" s="161"/>
      <c r="I174" s="161">
        <v>4</v>
      </c>
      <c r="J174" s="162">
        <v>4</v>
      </c>
      <c r="K174" s="155"/>
      <c r="L174" s="5"/>
      <c r="M174" s="156"/>
      <c r="N174" s="94">
        <f>IF(I174=0,"",I174/H173)</f>
        <v>1</v>
      </c>
      <c r="O174" s="95">
        <v>11</v>
      </c>
      <c r="P174" s="96">
        <f t="shared" si="14"/>
        <v>1</v>
      </c>
      <c r="Q174" s="96">
        <f t="shared" si="15"/>
        <v>0</v>
      </c>
    </row>
    <row r="175" spans="1:18" ht="15.75" customHeight="1">
      <c r="A175" s="82">
        <v>2101</v>
      </c>
      <c r="B175" s="161"/>
      <c r="C175" s="161"/>
      <c r="D175" s="161"/>
      <c r="E175" s="161"/>
      <c r="F175" s="161"/>
      <c r="G175" s="161"/>
      <c r="H175" s="161"/>
      <c r="I175" s="161">
        <v>3</v>
      </c>
      <c r="J175" s="162"/>
      <c r="K175" s="155"/>
      <c r="L175" s="5"/>
      <c r="M175" s="156"/>
      <c r="N175" s="148"/>
      <c r="O175" s="95">
        <v>6</v>
      </c>
      <c r="P175" s="149"/>
      <c r="Q175" s="149"/>
    </row>
    <row r="176" spans="1:18" ht="15.75" customHeight="1">
      <c r="A176" s="82">
        <v>2102</v>
      </c>
      <c r="B176" s="161"/>
      <c r="C176" s="161"/>
      <c r="D176" s="161"/>
      <c r="E176" s="161"/>
      <c r="F176" s="161"/>
      <c r="G176" s="161"/>
      <c r="H176" s="161"/>
      <c r="I176" s="161">
        <v>1</v>
      </c>
      <c r="J176" s="162">
        <v>5</v>
      </c>
      <c r="K176" s="155"/>
      <c r="L176" s="5"/>
      <c r="M176" s="26"/>
      <c r="N176" s="157"/>
      <c r="O176" s="158">
        <v>6</v>
      </c>
      <c r="P176" s="159"/>
      <c r="Q176" s="160"/>
    </row>
    <row r="177" spans="1:19" ht="15.75" customHeight="1">
      <c r="A177" s="82">
        <v>2201</v>
      </c>
      <c r="B177" s="161"/>
      <c r="C177" s="161"/>
      <c r="D177" s="161"/>
      <c r="E177" s="161"/>
      <c r="F177" s="161"/>
      <c r="G177" s="161"/>
      <c r="H177" s="161"/>
      <c r="I177" s="161">
        <v>1</v>
      </c>
      <c r="J177" s="162"/>
      <c r="K177" s="155"/>
      <c r="L177" s="5"/>
      <c r="M177" s="26"/>
      <c r="N177" s="140"/>
      <c r="O177" s="163">
        <v>1</v>
      </c>
      <c r="P177" s="164"/>
      <c r="Q177" s="140"/>
    </row>
    <row r="178" spans="1:19" ht="15.75" customHeight="1">
      <c r="A178" s="82">
        <v>2202</v>
      </c>
      <c r="B178" s="161"/>
      <c r="C178" s="161"/>
      <c r="D178" s="161"/>
      <c r="E178" s="161"/>
      <c r="F178" s="161"/>
      <c r="G178" s="161"/>
      <c r="H178" s="161"/>
      <c r="I178" s="161">
        <v>2</v>
      </c>
      <c r="J178" s="167">
        <v>2</v>
      </c>
      <c r="K178" s="155"/>
      <c r="L178" s="5"/>
      <c r="M178" s="26"/>
      <c r="N178" s="140"/>
      <c r="O178" s="163">
        <v>2</v>
      </c>
      <c r="P178" s="164"/>
      <c r="Q178" s="140"/>
    </row>
    <row r="179" spans="1:19" ht="15.75" customHeight="1">
      <c r="A179" s="82">
        <v>2301</v>
      </c>
      <c r="B179" s="161"/>
      <c r="C179" s="161"/>
      <c r="D179" s="161"/>
      <c r="E179" s="161"/>
      <c r="F179" s="161"/>
      <c r="G179" s="161"/>
      <c r="H179" s="161"/>
      <c r="I179" s="161"/>
      <c r="J179" s="162"/>
      <c r="K179" s="155"/>
      <c r="L179" s="5"/>
      <c r="M179" s="26"/>
      <c r="N179" s="140"/>
      <c r="O179" s="163"/>
      <c r="P179" s="164"/>
      <c r="Q179" s="140"/>
    </row>
    <row r="180" spans="1:19" ht="15.75" customHeight="1">
      <c r="A180" s="82">
        <v>2302</v>
      </c>
      <c r="B180" s="161"/>
      <c r="C180" s="161"/>
      <c r="D180" s="161"/>
      <c r="E180" s="161"/>
      <c r="F180" s="161"/>
      <c r="G180" s="161"/>
      <c r="H180" s="161"/>
      <c r="I180" s="161"/>
      <c r="J180" s="162"/>
      <c r="K180" s="155"/>
      <c r="L180" s="5"/>
      <c r="M180" s="26"/>
      <c r="N180" s="5"/>
      <c r="O180" s="26"/>
      <c r="P180" s="25"/>
      <c r="Q180" s="140"/>
    </row>
    <row r="181" spans="1:19" ht="15.75" customHeight="1">
      <c r="A181" s="82">
        <v>2401</v>
      </c>
      <c r="B181" s="161"/>
      <c r="C181" s="161"/>
      <c r="D181" s="161"/>
      <c r="E181" s="161"/>
      <c r="F181" s="161"/>
      <c r="G181" s="161"/>
      <c r="H181" s="161"/>
      <c r="I181" s="161"/>
      <c r="J181" s="162"/>
      <c r="K181" s="155"/>
      <c r="L181" s="5"/>
      <c r="M181" s="26"/>
      <c r="N181" s="108" t="s">
        <v>80</v>
      </c>
      <c r="O181" s="109">
        <v>7</v>
      </c>
      <c r="P181" s="110">
        <f>IF(SUM(J173:J180)=0,"",SUM(J173:J180))</f>
        <v>11</v>
      </c>
      <c r="Q181" s="111" t="s">
        <v>10</v>
      </c>
    </row>
    <row r="182" spans="1:19" ht="15.75" customHeight="1">
      <c r="A182" s="82">
        <v>2402</v>
      </c>
      <c r="B182" s="161"/>
      <c r="C182" s="161"/>
      <c r="D182" s="161"/>
      <c r="E182" s="161"/>
      <c r="F182" s="161"/>
      <c r="G182" s="161"/>
      <c r="H182" s="161"/>
      <c r="I182" s="161"/>
      <c r="J182" s="162"/>
      <c r="K182" s="155"/>
      <c r="L182" s="5"/>
      <c r="M182" s="26"/>
      <c r="N182" s="112" t="s">
        <v>81</v>
      </c>
      <c r="O182" s="113">
        <f>IF(O181/B167=0,"",O181/B167)</f>
        <v>0.41176470588235292</v>
      </c>
      <c r="P182" s="114">
        <f>IF(O181/P181=0,"",O181/P181)</f>
        <v>0.63636363636363635</v>
      </c>
      <c r="Q182" s="115" t="s">
        <v>82</v>
      </c>
    </row>
    <row r="183" spans="1:19" ht="15.75" customHeight="1">
      <c r="A183" s="82">
        <v>2501</v>
      </c>
      <c r="B183" s="161"/>
      <c r="C183" s="161"/>
      <c r="D183" s="161"/>
      <c r="E183" s="161"/>
      <c r="F183" s="161"/>
      <c r="G183" s="161"/>
      <c r="H183" s="161"/>
      <c r="I183" s="161"/>
      <c r="J183" s="162"/>
      <c r="K183" s="166"/>
      <c r="L183" s="119"/>
      <c r="M183" s="120"/>
      <c r="N183" s="119"/>
      <c r="O183" s="120"/>
      <c r="P183" s="120"/>
      <c r="Q183" s="121"/>
    </row>
    <row r="184" spans="1:19" ht="18" customHeight="1">
      <c r="A184" s="34"/>
      <c r="B184" s="26"/>
      <c r="C184" s="231" t="s">
        <v>108</v>
      </c>
      <c r="D184" s="232"/>
      <c r="E184" s="232"/>
      <c r="F184" s="232"/>
      <c r="G184" s="232"/>
      <c r="H184" s="232"/>
      <c r="I184" s="233"/>
      <c r="J184" s="122">
        <f>SUM(J167:J183)</f>
        <v>11</v>
      </c>
      <c r="K184" s="123">
        <f>IF(J174=0,"",J174/B167)</f>
        <v>0.23529411764705882</v>
      </c>
      <c r="L184" s="123">
        <f>IF(J184=0,"",J184/B167)</f>
        <v>0.6470588235294118</v>
      </c>
      <c r="M184" s="123">
        <f>L184-K184</f>
        <v>0.41176470588235298</v>
      </c>
      <c r="N184" s="5"/>
      <c r="O184" s="26"/>
      <c r="P184" s="25"/>
      <c r="Q184" s="5"/>
      <c r="R184" s="25"/>
      <c r="S184" s="5"/>
    </row>
    <row r="185" spans="1:19" ht="12.75" customHeight="1"/>
    <row r="186" spans="1:19" ht="12.75" customHeight="1"/>
    <row r="187" spans="1:19" ht="26.25" customHeight="1">
      <c r="A187" s="78" t="s">
        <v>96</v>
      </c>
      <c r="C187" s="78"/>
      <c r="D187" s="78"/>
      <c r="E187" s="78"/>
      <c r="F187" s="78"/>
      <c r="G187" s="78"/>
      <c r="H187" s="78"/>
      <c r="I187" s="78"/>
      <c r="J187" s="145" t="s">
        <v>113</v>
      </c>
      <c r="K187" s="30" t="s">
        <v>132</v>
      </c>
      <c r="L187" s="5"/>
      <c r="M187" s="5"/>
      <c r="N187" s="26"/>
      <c r="O187" s="5"/>
      <c r="P187" s="26"/>
      <c r="Q187" s="26"/>
      <c r="R187" s="26"/>
    </row>
    <row r="188" spans="1:19" ht="20.25" customHeight="1">
      <c r="A188" s="234" t="s">
        <v>9</v>
      </c>
      <c r="B188" s="235" t="s">
        <v>97</v>
      </c>
      <c r="C188" s="232"/>
      <c r="D188" s="232"/>
      <c r="E188" s="232"/>
      <c r="F188" s="232"/>
      <c r="G188" s="232"/>
      <c r="H188" s="232"/>
      <c r="I188" s="232"/>
      <c r="J188" s="236" t="s">
        <v>10</v>
      </c>
      <c r="K188" s="229" t="s">
        <v>2</v>
      </c>
      <c r="L188" s="229" t="s">
        <v>3</v>
      </c>
      <c r="M188" s="237" t="s">
        <v>4</v>
      </c>
      <c r="N188" s="229" t="s">
        <v>5</v>
      </c>
      <c r="O188" s="238" t="s">
        <v>6</v>
      </c>
      <c r="P188" s="238" t="s">
        <v>7</v>
      </c>
      <c r="Q188" s="229" t="s">
        <v>8</v>
      </c>
    </row>
    <row r="189" spans="1:19" ht="15.75" customHeight="1">
      <c r="A189" s="230"/>
      <c r="B189" s="82" t="s">
        <v>98</v>
      </c>
      <c r="C189" s="82" t="s">
        <v>99</v>
      </c>
      <c r="D189" s="82" t="s">
        <v>100</v>
      </c>
      <c r="E189" s="82" t="s">
        <v>101</v>
      </c>
      <c r="F189" s="82" t="s">
        <v>102</v>
      </c>
      <c r="G189" s="82" t="s">
        <v>103</v>
      </c>
      <c r="H189" s="82" t="s">
        <v>104</v>
      </c>
      <c r="I189" s="82" t="s">
        <v>105</v>
      </c>
      <c r="J189" s="230"/>
      <c r="K189" s="230"/>
      <c r="L189" s="230"/>
      <c r="M189" s="230"/>
      <c r="N189" s="230"/>
      <c r="O189" s="230"/>
      <c r="P189" s="230"/>
      <c r="Q189" s="230"/>
    </row>
    <row r="190" spans="1:19" ht="15.75" customHeight="1">
      <c r="A190" s="82">
        <v>1702</v>
      </c>
      <c r="B190" s="83"/>
      <c r="C190" s="161"/>
      <c r="D190" s="161"/>
      <c r="E190" s="161"/>
      <c r="F190" s="161"/>
      <c r="G190" s="161"/>
      <c r="H190" s="161"/>
      <c r="I190" s="161"/>
      <c r="J190" s="162"/>
      <c r="K190" s="154"/>
      <c r="L190" s="55"/>
      <c r="M190" s="56"/>
      <c r="N190" s="146"/>
      <c r="O190" s="89">
        <f>B190</f>
        <v>0</v>
      </c>
      <c r="P190" s="147"/>
      <c r="Q190" s="146"/>
    </row>
    <row r="191" spans="1:19" ht="15.75" customHeight="1">
      <c r="A191" s="82">
        <v>1801</v>
      </c>
      <c r="B191" s="161"/>
      <c r="C191" s="161"/>
      <c r="D191" s="161"/>
      <c r="E191" s="161"/>
      <c r="F191" s="161"/>
      <c r="G191" s="161"/>
      <c r="H191" s="161"/>
      <c r="I191" s="161"/>
      <c r="J191" s="162"/>
      <c r="K191" s="155"/>
      <c r="L191" s="5"/>
      <c r="M191" s="156"/>
      <c r="N191" s="195" t="str">
        <f>IF(C191=0,"",C191/B190)</f>
        <v/>
      </c>
      <c r="O191" s="95"/>
      <c r="P191" s="196" t="str">
        <f t="shared" ref="P191:P198" si="16">IF(O191=0,"",O191/O190)</f>
        <v/>
      </c>
      <c r="Q191" s="196" t="str">
        <f t="shared" ref="Q191:Q198" si="17">IF(O191=0,"",100%-P191)</f>
        <v/>
      </c>
    </row>
    <row r="192" spans="1:19" ht="15.75" customHeight="1">
      <c r="A192" s="82">
        <v>1802</v>
      </c>
      <c r="B192" s="161"/>
      <c r="C192" s="161"/>
      <c r="D192" s="161"/>
      <c r="E192" s="161"/>
      <c r="F192" s="161"/>
      <c r="G192" s="161"/>
      <c r="H192" s="161"/>
      <c r="I192" s="161"/>
      <c r="J192" s="162"/>
      <c r="K192" s="155"/>
      <c r="L192" s="5"/>
      <c r="M192" s="156"/>
      <c r="N192" s="195" t="str">
        <f>IF(D192=0,"",D192/C191)</f>
        <v/>
      </c>
      <c r="O192" s="95"/>
      <c r="P192" s="196" t="str">
        <f t="shared" si="16"/>
        <v/>
      </c>
      <c r="Q192" s="196" t="str">
        <f t="shared" si="17"/>
        <v/>
      </c>
      <c r="R192" s="11" t="e">
        <f>O192/O190</f>
        <v>#DIV/0!</v>
      </c>
    </row>
    <row r="193" spans="1:17" ht="15.75" customHeight="1">
      <c r="A193" s="82">
        <v>1901</v>
      </c>
      <c r="B193" s="161"/>
      <c r="C193" s="161"/>
      <c r="D193" s="161"/>
      <c r="E193" s="161"/>
      <c r="F193" s="161"/>
      <c r="G193" s="161"/>
      <c r="H193" s="161"/>
      <c r="I193" s="161"/>
      <c r="J193" s="162"/>
      <c r="K193" s="155"/>
      <c r="L193" s="5"/>
      <c r="M193" s="156"/>
      <c r="N193" s="195" t="str">
        <f>IF(E193=0,"",E193/D192)</f>
        <v/>
      </c>
      <c r="O193" s="95"/>
      <c r="P193" s="196" t="str">
        <f t="shared" si="16"/>
        <v/>
      </c>
      <c r="Q193" s="196" t="str">
        <f t="shared" si="17"/>
        <v/>
      </c>
    </row>
    <row r="194" spans="1:17" ht="15.75" customHeight="1">
      <c r="A194" s="82">
        <v>1902</v>
      </c>
      <c r="B194" s="161"/>
      <c r="C194" s="161"/>
      <c r="D194" s="161"/>
      <c r="E194" s="161"/>
      <c r="F194" s="161"/>
      <c r="G194" s="161"/>
      <c r="H194" s="161"/>
      <c r="I194" s="161"/>
      <c r="J194" s="162"/>
      <c r="K194" s="155"/>
      <c r="L194" s="5"/>
      <c r="M194" s="156"/>
      <c r="N194" s="195" t="str">
        <f>IF(F194=0,"",F194/E193)</f>
        <v/>
      </c>
      <c r="O194" s="95"/>
      <c r="P194" s="196" t="str">
        <f t="shared" si="16"/>
        <v/>
      </c>
      <c r="Q194" s="196" t="str">
        <f t="shared" si="17"/>
        <v/>
      </c>
    </row>
    <row r="195" spans="1:17" ht="15.75" customHeight="1">
      <c r="A195" s="82">
        <v>2001</v>
      </c>
      <c r="B195" s="161"/>
      <c r="C195" s="161"/>
      <c r="D195" s="161"/>
      <c r="E195" s="161"/>
      <c r="F195" s="161"/>
      <c r="G195" s="161"/>
      <c r="H195" s="161"/>
      <c r="I195" s="161"/>
      <c r="J195" s="162"/>
      <c r="K195" s="155"/>
      <c r="L195" s="5"/>
      <c r="M195" s="156"/>
      <c r="N195" s="195" t="str">
        <f>IF(G195=0,"",G195/F194)</f>
        <v/>
      </c>
      <c r="O195" s="95"/>
      <c r="P195" s="196" t="str">
        <f t="shared" si="16"/>
        <v/>
      </c>
      <c r="Q195" s="196" t="str">
        <f t="shared" si="17"/>
        <v/>
      </c>
    </row>
    <row r="196" spans="1:17" ht="15.75" customHeight="1">
      <c r="A196" s="82">
        <v>2002</v>
      </c>
      <c r="B196" s="161"/>
      <c r="C196" s="161"/>
      <c r="D196" s="161"/>
      <c r="E196" s="161"/>
      <c r="F196" s="161"/>
      <c r="G196" s="161"/>
      <c r="H196" s="161"/>
      <c r="I196" s="161"/>
      <c r="J196" s="162"/>
      <c r="K196" s="155"/>
      <c r="L196" s="5"/>
      <c r="M196" s="156"/>
      <c r="N196" s="195" t="str">
        <f>IF(H196=0,"",H196/G195)</f>
        <v/>
      </c>
      <c r="O196" s="95"/>
      <c r="P196" s="196" t="str">
        <f t="shared" si="16"/>
        <v/>
      </c>
      <c r="Q196" s="196" t="str">
        <f t="shared" si="17"/>
        <v/>
      </c>
    </row>
    <row r="197" spans="1:17" ht="15.75" customHeight="1">
      <c r="A197" s="82">
        <v>2101</v>
      </c>
      <c r="B197" s="161"/>
      <c r="C197" s="161"/>
      <c r="D197" s="161"/>
      <c r="E197" s="161"/>
      <c r="F197" s="161"/>
      <c r="G197" s="161"/>
      <c r="H197" s="161"/>
      <c r="I197" s="161"/>
      <c r="J197" s="162"/>
      <c r="K197" s="155"/>
      <c r="L197" s="5"/>
      <c r="M197" s="156"/>
      <c r="N197" s="195" t="str">
        <f>IF(I197=0,"",I197/H196)</f>
        <v/>
      </c>
      <c r="O197" s="95"/>
      <c r="P197" s="196" t="str">
        <f t="shared" si="16"/>
        <v/>
      </c>
      <c r="Q197" s="196" t="str">
        <f t="shared" si="17"/>
        <v/>
      </c>
    </row>
    <row r="198" spans="1:17" ht="15.75" customHeight="1">
      <c r="A198" s="82">
        <v>2102</v>
      </c>
      <c r="B198" s="161"/>
      <c r="C198" s="161"/>
      <c r="D198" s="161"/>
      <c r="E198" s="161"/>
      <c r="F198" s="161"/>
      <c r="G198" s="161"/>
      <c r="H198" s="161"/>
      <c r="I198" s="161"/>
      <c r="J198" s="162"/>
      <c r="K198" s="155"/>
      <c r="L198" s="5"/>
      <c r="M198" s="156"/>
      <c r="N198" s="197"/>
      <c r="O198" s="95"/>
      <c r="P198" s="198" t="str">
        <f t="shared" si="16"/>
        <v/>
      </c>
      <c r="Q198" s="198" t="str">
        <f t="shared" si="17"/>
        <v/>
      </c>
    </row>
    <row r="199" spans="1:17" ht="15.75" customHeight="1">
      <c r="A199" s="82">
        <v>2201</v>
      </c>
      <c r="B199" s="161"/>
      <c r="C199" s="161"/>
      <c r="D199" s="161"/>
      <c r="E199" s="161"/>
      <c r="F199" s="161"/>
      <c r="G199" s="161"/>
      <c r="H199" s="161"/>
      <c r="I199" s="161"/>
      <c r="J199" s="162"/>
      <c r="K199" s="155"/>
      <c r="L199" s="5"/>
      <c r="M199" s="26"/>
      <c r="N199" s="157"/>
      <c r="O199" s="158"/>
      <c r="P199" s="159"/>
      <c r="Q199" s="160"/>
    </row>
    <row r="200" spans="1:17" ht="15.75" customHeight="1">
      <c r="A200" s="82">
        <v>2202</v>
      </c>
      <c r="B200" s="161"/>
      <c r="C200" s="161"/>
      <c r="D200" s="161"/>
      <c r="E200" s="161"/>
      <c r="F200" s="161"/>
      <c r="G200" s="161"/>
      <c r="H200" s="161"/>
      <c r="I200" s="161"/>
      <c r="J200" s="162"/>
      <c r="K200" s="155"/>
      <c r="L200" s="5"/>
      <c r="M200" s="26"/>
      <c r="N200" s="140"/>
      <c r="O200" s="163"/>
      <c r="P200" s="164"/>
      <c r="Q200" s="140"/>
    </row>
    <row r="201" spans="1:17" ht="15.75" customHeight="1">
      <c r="A201" s="82">
        <v>2301</v>
      </c>
      <c r="B201" s="161"/>
      <c r="C201" s="161"/>
      <c r="D201" s="161"/>
      <c r="E201" s="161"/>
      <c r="F201" s="161"/>
      <c r="G201" s="161"/>
      <c r="H201" s="161"/>
      <c r="I201" s="161"/>
      <c r="J201" s="162"/>
      <c r="K201" s="155"/>
      <c r="L201" s="5"/>
      <c r="M201" s="26"/>
      <c r="N201" s="140"/>
      <c r="O201" s="163"/>
      <c r="P201" s="164"/>
      <c r="Q201" s="140"/>
    </row>
    <row r="202" spans="1:17" ht="15.75" customHeight="1">
      <c r="A202" s="82">
        <v>2302</v>
      </c>
      <c r="B202" s="161"/>
      <c r="C202" s="161"/>
      <c r="D202" s="161"/>
      <c r="E202" s="161"/>
      <c r="F202" s="161"/>
      <c r="G202" s="161"/>
      <c r="H202" s="161"/>
      <c r="I202" s="161"/>
      <c r="J202" s="162"/>
      <c r="K202" s="155"/>
      <c r="L202" s="5"/>
      <c r="M202" s="26"/>
      <c r="N202" s="140"/>
      <c r="O202" s="163"/>
      <c r="P202" s="164"/>
      <c r="Q202" s="140"/>
    </row>
    <row r="203" spans="1:17" ht="15.75" customHeight="1">
      <c r="A203" s="82">
        <v>2401</v>
      </c>
      <c r="B203" s="161"/>
      <c r="C203" s="161"/>
      <c r="D203" s="161"/>
      <c r="E203" s="161"/>
      <c r="F203" s="161"/>
      <c r="G203" s="161"/>
      <c r="H203" s="161"/>
      <c r="I203" s="161"/>
      <c r="J203" s="162"/>
      <c r="K203" s="155"/>
      <c r="L203" s="5"/>
      <c r="M203" s="26"/>
      <c r="N203" s="5"/>
      <c r="O203" s="26"/>
      <c r="P203" s="25"/>
      <c r="Q203" s="140"/>
    </row>
    <row r="204" spans="1:17" ht="15.75" customHeight="1">
      <c r="A204" s="82">
        <v>2402</v>
      </c>
      <c r="B204" s="161"/>
      <c r="C204" s="161"/>
      <c r="D204" s="161"/>
      <c r="E204" s="161"/>
      <c r="F204" s="161"/>
      <c r="G204" s="161"/>
      <c r="H204" s="161"/>
      <c r="I204" s="161"/>
      <c r="J204" s="162"/>
      <c r="K204" s="155"/>
      <c r="L204" s="5"/>
      <c r="M204" s="26"/>
      <c r="N204" s="108" t="s">
        <v>80</v>
      </c>
      <c r="O204" s="109"/>
      <c r="P204" s="110" t="str">
        <f>IF(SUM(J196:J203)=0,"",SUM(J196:J203))</f>
        <v/>
      </c>
      <c r="Q204" s="111" t="s">
        <v>10</v>
      </c>
    </row>
    <row r="205" spans="1:17" ht="15.75" customHeight="1">
      <c r="A205" s="82">
        <v>2501</v>
      </c>
      <c r="B205" s="161"/>
      <c r="C205" s="161"/>
      <c r="D205" s="161"/>
      <c r="E205" s="161"/>
      <c r="F205" s="161"/>
      <c r="G205" s="161"/>
      <c r="H205" s="161"/>
      <c r="I205" s="161"/>
      <c r="J205" s="162"/>
      <c r="K205" s="155"/>
      <c r="L205" s="5"/>
      <c r="M205" s="26"/>
      <c r="N205" s="112" t="s">
        <v>81</v>
      </c>
      <c r="O205" s="113" t="e">
        <f>IF(O204/B190=0,"",O204/B190)</f>
        <v>#DIV/0!</v>
      </c>
      <c r="P205" s="114" t="e">
        <f>IF(O204/P204=0,"",O204/P204)</f>
        <v>#VALUE!</v>
      </c>
      <c r="Q205" s="115" t="s">
        <v>82</v>
      </c>
    </row>
    <row r="206" spans="1:17" ht="15.75" customHeight="1">
      <c r="A206" s="82">
        <v>2502</v>
      </c>
      <c r="B206" s="161"/>
      <c r="C206" s="161"/>
      <c r="D206" s="161"/>
      <c r="E206" s="161"/>
      <c r="F206" s="161"/>
      <c r="G206" s="161"/>
      <c r="H206" s="161"/>
      <c r="I206" s="161"/>
      <c r="J206" s="162"/>
      <c r="K206" s="166"/>
      <c r="L206" s="119"/>
      <c r="M206" s="120"/>
      <c r="N206" s="119"/>
      <c r="O206" s="120"/>
      <c r="P206" s="120"/>
      <c r="Q206" s="121"/>
    </row>
    <row r="207" spans="1:17" ht="18" customHeight="1">
      <c r="A207" s="34"/>
      <c r="B207" s="26"/>
      <c r="C207" s="231" t="s">
        <v>108</v>
      </c>
      <c r="D207" s="232"/>
      <c r="E207" s="232"/>
      <c r="F207" s="232"/>
      <c r="G207" s="232"/>
      <c r="H207" s="232"/>
      <c r="I207" s="233"/>
      <c r="J207" s="122">
        <f>SUM(J190:J203)</f>
        <v>0</v>
      </c>
      <c r="K207" s="123" t="str">
        <f>IF(J198=0,"",J198/B190)</f>
        <v/>
      </c>
      <c r="L207" s="123" t="str">
        <f>IF(J207=0,"",J207/B190)</f>
        <v/>
      </c>
      <c r="M207" s="123" t="str">
        <f>IF(J198=0,"",L207-K207)</f>
        <v/>
      </c>
      <c r="N207" s="5"/>
      <c r="O207" s="26"/>
      <c r="P207" s="25"/>
      <c r="Q207" s="5"/>
    </row>
    <row r="208" spans="1:17" ht="12.75" customHeight="1"/>
    <row r="209" spans="1:18" ht="12.75" customHeight="1"/>
    <row r="210" spans="1:18" ht="26.25" customHeight="1">
      <c r="A210" s="78" t="s">
        <v>96</v>
      </c>
      <c r="C210" s="78"/>
      <c r="D210" s="78"/>
      <c r="E210" s="78"/>
      <c r="F210" s="78"/>
      <c r="G210" s="78"/>
      <c r="H210" s="78"/>
      <c r="I210" s="78"/>
      <c r="J210" s="145" t="s">
        <v>114</v>
      </c>
      <c r="L210" s="5"/>
      <c r="M210" s="5"/>
      <c r="N210" s="26"/>
      <c r="O210" s="5"/>
      <c r="P210" s="26"/>
      <c r="Q210" s="26"/>
    </row>
    <row r="211" spans="1:18" ht="20.25" customHeight="1">
      <c r="A211" s="234" t="s">
        <v>9</v>
      </c>
      <c r="B211" s="235" t="s">
        <v>97</v>
      </c>
      <c r="C211" s="232"/>
      <c r="D211" s="232"/>
      <c r="E211" s="232"/>
      <c r="F211" s="232"/>
      <c r="G211" s="232"/>
      <c r="H211" s="232"/>
      <c r="I211" s="232"/>
      <c r="J211" s="236" t="s">
        <v>10</v>
      </c>
      <c r="K211" s="229" t="s">
        <v>2</v>
      </c>
      <c r="L211" s="229" t="s">
        <v>3</v>
      </c>
      <c r="M211" s="237" t="s">
        <v>4</v>
      </c>
      <c r="N211" s="229" t="s">
        <v>5</v>
      </c>
      <c r="O211" s="238" t="s">
        <v>6</v>
      </c>
      <c r="P211" s="238" t="s">
        <v>7</v>
      </c>
      <c r="Q211" s="229" t="s">
        <v>8</v>
      </c>
    </row>
    <row r="212" spans="1:18" ht="15.75" customHeight="1">
      <c r="A212" s="230"/>
      <c r="B212" s="82" t="s">
        <v>98</v>
      </c>
      <c r="C212" s="82" t="s">
        <v>99</v>
      </c>
      <c r="D212" s="82" t="s">
        <v>100</v>
      </c>
      <c r="E212" s="82" t="s">
        <v>101</v>
      </c>
      <c r="F212" s="82" t="s">
        <v>102</v>
      </c>
      <c r="G212" s="82" t="s">
        <v>103</v>
      </c>
      <c r="H212" s="82" t="s">
        <v>104</v>
      </c>
      <c r="I212" s="82" t="s">
        <v>105</v>
      </c>
      <c r="J212" s="230"/>
      <c r="K212" s="230"/>
      <c r="L212" s="230"/>
      <c r="M212" s="230"/>
      <c r="N212" s="230"/>
      <c r="O212" s="230"/>
      <c r="P212" s="230"/>
      <c r="Q212" s="230"/>
    </row>
    <row r="213" spans="1:18" ht="15.75" customHeight="1">
      <c r="A213" s="82">
        <v>1801</v>
      </c>
      <c r="B213" s="83">
        <v>18</v>
      </c>
      <c r="C213" s="161"/>
      <c r="D213" s="161"/>
      <c r="E213" s="161"/>
      <c r="F213" s="161"/>
      <c r="G213" s="161"/>
      <c r="H213" s="161"/>
      <c r="I213" s="161"/>
      <c r="J213" s="162"/>
      <c r="K213" s="154"/>
      <c r="L213" s="55"/>
      <c r="M213" s="56"/>
      <c r="N213" s="146"/>
      <c r="O213" s="89">
        <f>B213</f>
        <v>18</v>
      </c>
      <c r="P213" s="147"/>
      <c r="Q213" s="146"/>
    </row>
    <row r="214" spans="1:18" ht="15.75" customHeight="1">
      <c r="A214" s="82">
        <v>1802</v>
      </c>
      <c r="B214" s="161"/>
      <c r="C214" s="161">
        <v>13</v>
      </c>
      <c r="D214" s="161"/>
      <c r="E214" s="161"/>
      <c r="F214" s="161"/>
      <c r="G214" s="161"/>
      <c r="H214" s="161"/>
      <c r="I214" s="161"/>
      <c r="J214" s="162"/>
      <c r="K214" s="155"/>
      <c r="L214" s="5"/>
      <c r="M214" s="156"/>
      <c r="N214" s="94">
        <f>IF(C214=0,"",C214/B213)</f>
        <v>0.72222222222222221</v>
      </c>
      <c r="O214" s="95">
        <v>13</v>
      </c>
      <c r="P214" s="96">
        <f t="shared" ref="P214:P220" si="18">IF(O214=0,"",O214/O213)</f>
        <v>0.72222222222222221</v>
      </c>
      <c r="Q214" s="96">
        <f t="shared" ref="Q214:Q220" si="19">IF(O214=0,"",100%-P214)</f>
        <v>0.27777777777777779</v>
      </c>
    </row>
    <row r="215" spans="1:18" ht="15.75" customHeight="1">
      <c r="A215" s="82">
        <v>1901</v>
      </c>
      <c r="B215" s="161"/>
      <c r="C215" s="161"/>
      <c r="D215" s="161">
        <v>11</v>
      </c>
      <c r="E215" s="161"/>
      <c r="F215" s="161"/>
      <c r="G215" s="161"/>
      <c r="H215" s="161"/>
      <c r="I215" s="161"/>
      <c r="J215" s="162"/>
      <c r="K215" s="155"/>
      <c r="L215" s="5"/>
      <c r="M215" s="156"/>
      <c r="N215" s="94">
        <f>IF(D215=0,"",D215/C214)</f>
        <v>0.84615384615384615</v>
      </c>
      <c r="O215" s="95">
        <v>11</v>
      </c>
      <c r="P215" s="96">
        <f t="shared" si="18"/>
        <v>0.84615384615384615</v>
      </c>
      <c r="Q215" s="96">
        <f t="shared" si="19"/>
        <v>0.15384615384615385</v>
      </c>
      <c r="R215" s="131">
        <f>O215/O213</f>
        <v>0.61111111111111116</v>
      </c>
    </row>
    <row r="216" spans="1:18" ht="15.75" customHeight="1">
      <c r="A216" s="82">
        <v>1902</v>
      </c>
      <c r="B216" s="161"/>
      <c r="C216" s="161"/>
      <c r="D216" s="161"/>
      <c r="E216" s="161">
        <v>10</v>
      </c>
      <c r="F216" s="161"/>
      <c r="G216" s="161"/>
      <c r="H216" s="161"/>
      <c r="I216" s="161"/>
      <c r="J216" s="162"/>
      <c r="K216" s="155"/>
      <c r="L216" s="5"/>
      <c r="M216" s="156"/>
      <c r="N216" s="94">
        <f>IF(E216=0,"",E216/D215)</f>
        <v>0.90909090909090906</v>
      </c>
      <c r="O216" s="95">
        <v>10</v>
      </c>
      <c r="P216" s="96">
        <f t="shared" si="18"/>
        <v>0.90909090909090906</v>
      </c>
      <c r="Q216" s="96">
        <f t="shared" si="19"/>
        <v>9.0909090909090939E-2</v>
      </c>
    </row>
    <row r="217" spans="1:18" ht="15.75" customHeight="1">
      <c r="A217" s="82">
        <v>2001</v>
      </c>
      <c r="B217" s="161"/>
      <c r="C217" s="161"/>
      <c r="D217" s="161"/>
      <c r="E217" s="161"/>
      <c r="F217" s="161">
        <v>5</v>
      </c>
      <c r="G217" s="161"/>
      <c r="H217" s="161"/>
      <c r="I217" s="161"/>
      <c r="J217" s="162"/>
      <c r="K217" s="155"/>
      <c r="L217" s="5"/>
      <c r="M217" s="156"/>
      <c r="N217" s="94">
        <f>IF(F217=0,"",F217/E216)</f>
        <v>0.5</v>
      </c>
      <c r="O217" s="95">
        <v>9</v>
      </c>
      <c r="P217" s="96">
        <f t="shared" si="18"/>
        <v>0.9</v>
      </c>
      <c r="Q217" s="96">
        <f t="shared" si="19"/>
        <v>9.9999999999999978E-2</v>
      </c>
    </row>
    <row r="218" spans="1:18" ht="15.75" customHeight="1">
      <c r="A218" s="82">
        <v>2002</v>
      </c>
      <c r="B218" s="161"/>
      <c r="C218" s="161"/>
      <c r="D218" s="161"/>
      <c r="E218" s="161"/>
      <c r="F218" s="161"/>
      <c r="G218" s="161">
        <v>5</v>
      </c>
      <c r="H218" s="161"/>
      <c r="I218" s="161"/>
      <c r="J218" s="162"/>
      <c r="K218" s="155"/>
      <c r="L218" s="5"/>
      <c r="M218" s="156"/>
      <c r="N218" s="94">
        <f>IF(G218=0,"",G218/F217)</f>
        <v>1</v>
      </c>
      <c r="O218" s="95">
        <v>9</v>
      </c>
      <c r="P218" s="96">
        <f t="shared" si="18"/>
        <v>1</v>
      </c>
      <c r="Q218" s="96">
        <f t="shared" si="19"/>
        <v>0</v>
      </c>
    </row>
    <row r="219" spans="1:18" ht="15.75" customHeight="1">
      <c r="A219" s="82">
        <v>2101</v>
      </c>
      <c r="B219" s="161"/>
      <c r="C219" s="161"/>
      <c r="D219" s="161"/>
      <c r="E219" s="161"/>
      <c r="F219" s="161"/>
      <c r="G219" s="161"/>
      <c r="H219" s="161">
        <v>1</v>
      </c>
      <c r="I219" s="161"/>
      <c r="J219" s="162"/>
      <c r="K219" s="155"/>
      <c r="L219" s="5"/>
      <c r="M219" s="156"/>
      <c r="N219" s="94">
        <f>IF(H219=0,"",H219/G218)</f>
        <v>0.2</v>
      </c>
      <c r="O219" s="95">
        <v>8</v>
      </c>
      <c r="P219" s="96">
        <f t="shared" si="18"/>
        <v>0.88888888888888884</v>
      </c>
      <c r="Q219" s="96">
        <f t="shared" si="19"/>
        <v>0.11111111111111116</v>
      </c>
    </row>
    <row r="220" spans="1:18" ht="15.75" customHeight="1">
      <c r="A220" s="82">
        <v>2102</v>
      </c>
      <c r="B220" s="161"/>
      <c r="C220" s="161"/>
      <c r="D220" s="161"/>
      <c r="E220" s="161"/>
      <c r="F220" s="161"/>
      <c r="G220" s="161"/>
      <c r="H220" s="161"/>
      <c r="I220" s="161">
        <v>1</v>
      </c>
      <c r="J220" s="162">
        <v>4</v>
      </c>
      <c r="K220" s="155"/>
      <c r="L220" s="5"/>
      <c r="M220" s="156"/>
      <c r="N220" s="94">
        <f>IF(I220=0,"",I220/H219)</f>
        <v>1</v>
      </c>
      <c r="O220" s="95">
        <v>7</v>
      </c>
      <c r="P220" s="96">
        <f t="shared" si="18"/>
        <v>0.875</v>
      </c>
      <c r="Q220" s="96">
        <f t="shared" si="19"/>
        <v>0.125</v>
      </c>
    </row>
    <row r="221" spans="1:18" ht="15.75" customHeight="1">
      <c r="A221" s="82">
        <v>2201</v>
      </c>
      <c r="B221" s="161"/>
      <c r="C221" s="161"/>
      <c r="D221" s="161"/>
      <c r="E221" s="161"/>
      <c r="F221" s="161"/>
      <c r="G221" s="161"/>
      <c r="H221" s="161"/>
      <c r="I221" s="161">
        <v>1</v>
      </c>
      <c r="J221" s="162">
        <v>1</v>
      </c>
      <c r="K221" s="155"/>
      <c r="L221" s="5"/>
      <c r="M221" s="156"/>
      <c r="N221" s="148"/>
      <c r="O221" s="95">
        <v>3</v>
      </c>
      <c r="P221" s="149"/>
      <c r="Q221" s="149"/>
    </row>
    <row r="222" spans="1:18" ht="15.75" customHeight="1">
      <c r="A222" s="82">
        <v>2202</v>
      </c>
      <c r="B222" s="161"/>
      <c r="C222" s="161"/>
      <c r="D222" s="161"/>
      <c r="E222" s="161"/>
      <c r="F222" s="161"/>
      <c r="G222" s="161"/>
      <c r="H222" s="161"/>
      <c r="I222" s="161">
        <v>2</v>
      </c>
      <c r="J222" s="167">
        <v>2</v>
      </c>
      <c r="K222" s="155"/>
      <c r="L222" s="5"/>
      <c r="M222" s="26"/>
      <c r="N222" s="157"/>
      <c r="O222" s="158">
        <v>2</v>
      </c>
      <c r="P222" s="159"/>
      <c r="Q222" s="160"/>
    </row>
    <row r="223" spans="1:18" ht="15.75" customHeight="1">
      <c r="A223" s="82">
        <v>2301</v>
      </c>
      <c r="B223" s="161"/>
      <c r="C223" s="161"/>
      <c r="D223" s="161"/>
      <c r="E223" s="161"/>
      <c r="F223" s="161"/>
      <c r="G223" s="161"/>
      <c r="H223" s="161"/>
      <c r="I223" s="161"/>
      <c r="J223" s="162"/>
      <c r="K223" s="155"/>
      <c r="L223" s="5"/>
      <c r="M223" s="26"/>
      <c r="N223" s="140"/>
      <c r="O223" s="163"/>
      <c r="P223" s="164"/>
      <c r="Q223" s="140"/>
    </row>
    <row r="224" spans="1:18" ht="15.75" customHeight="1">
      <c r="A224" s="82">
        <v>2302</v>
      </c>
      <c r="B224" s="161"/>
      <c r="C224" s="161"/>
      <c r="D224" s="161"/>
      <c r="E224" s="161"/>
      <c r="F224" s="161"/>
      <c r="G224" s="161"/>
      <c r="H224" s="161"/>
      <c r="I224" s="161"/>
      <c r="J224" s="162"/>
      <c r="K224" s="155"/>
      <c r="L224" s="5"/>
      <c r="M224" s="26"/>
      <c r="N224" s="140"/>
      <c r="O224" s="163"/>
      <c r="P224" s="164"/>
      <c r="Q224" s="140"/>
    </row>
    <row r="225" spans="1:17" ht="15.75" customHeight="1">
      <c r="A225" s="82">
        <v>2401</v>
      </c>
      <c r="B225" s="161"/>
      <c r="C225" s="161"/>
      <c r="D225" s="161"/>
      <c r="E225" s="161"/>
      <c r="F225" s="161"/>
      <c r="G225" s="161"/>
      <c r="H225" s="161"/>
      <c r="I225" s="161"/>
      <c r="J225" s="162"/>
      <c r="K225" s="155"/>
      <c r="L225" s="5"/>
      <c r="M225" s="26"/>
      <c r="N225" s="140"/>
      <c r="O225" s="163"/>
      <c r="P225" s="164"/>
      <c r="Q225" s="140"/>
    </row>
    <row r="226" spans="1:17" ht="15.75" customHeight="1">
      <c r="A226" s="82">
        <v>2402</v>
      </c>
      <c r="B226" s="161"/>
      <c r="C226" s="161"/>
      <c r="D226" s="161"/>
      <c r="E226" s="161"/>
      <c r="F226" s="161"/>
      <c r="G226" s="161"/>
      <c r="H226" s="161"/>
      <c r="I226" s="161"/>
      <c r="J226" s="162"/>
      <c r="K226" s="155"/>
      <c r="L226" s="5"/>
      <c r="M226" s="26"/>
      <c r="N226" s="5"/>
      <c r="O226" s="26"/>
      <c r="P226" s="25"/>
      <c r="Q226" s="140"/>
    </row>
    <row r="227" spans="1:17" ht="15.75" customHeight="1">
      <c r="A227" s="82">
        <v>2501</v>
      </c>
      <c r="B227" s="161"/>
      <c r="C227" s="161"/>
      <c r="D227" s="161"/>
      <c r="E227" s="161"/>
      <c r="F227" s="161"/>
      <c r="G227" s="161"/>
      <c r="H227" s="161"/>
      <c r="I227" s="161"/>
      <c r="J227" s="162"/>
      <c r="K227" s="155"/>
      <c r="L227" s="5"/>
      <c r="M227" s="26"/>
      <c r="N227" s="108" t="s">
        <v>80</v>
      </c>
      <c r="O227" s="109">
        <v>7</v>
      </c>
      <c r="P227" s="110">
        <f>IF(SUM(J219:J226)=0,"",SUM(J219:J226))</f>
        <v>7</v>
      </c>
      <c r="Q227" s="111" t="s">
        <v>10</v>
      </c>
    </row>
    <row r="228" spans="1:17" ht="15.75" customHeight="1">
      <c r="A228" s="82">
        <v>2502</v>
      </c>
      <c r="B228" s="161"/>
      <c r="C228" s="161"/>
      <c r="D228" s="161"/>
      <c r="E228" s="161"/>
      <c r="F228" s="161"/>
      <c r="G228" s="161"/>
      <c r="H228" s="161"/>
      <c r="I228" s="161"/>
      <c r="J228" s="162"/>
      <c r="K228" s="155"/>
      <c r="L228" s="5"/>
      <c r="M228" s="26"/>
      <c r="N228" s="112" t="s">
        <v>81</v>
      </c>
      <c r="O228" s="113">
        <f>IF(O227/B213=0,"",O227/B213)</f>
        <v>0.3888888888888889</v>
      </c>
      <c r="P228" s="114">
        <f>IF(O227/P227=0,"",O227/P227)</f>
        <v>1</v>
      </c>
      <c r="Q228" s="115" t="s">
        <v>82</v>
      </c>
    </row>
    <row r="229" spans="1:17" ht="15.75" customHeight="1">
      <c r="A229" s="82">
        <v>2601</v>
      </c>
      <c r="B229" s="161"/>
      <c r="C229" s="161"/>
      <c r="D229" s="161"/>
      <c r="E229" s="161"/>
      <c r="F229" s="161"/>
      <c r="G229" s="161"/>
      <c r="H229" s="161"/>
      <c r="I229" s="161"/>
      <c r="J229" s="162"/>
      <c r="K229" s="166"/>
      <c r="L229" s="119"/>
      <c r="M229" s="120"/>
      <c r="N229" s="119"/>
      <c r="O229" s="120"/>
      <c r="P229" s="120"/>
      <c r="Q229" s="121"/>
    </row>
    <row r="230" spans="1:17" ht="18" customHeight="1">
      <c r="A230" s="34"/>
      <c r="B230" s="26"/>
      <c r="C230" s="231" t="s">
        <v>108</v>
      </c>
      <c r="D230" s="232"/>
      <c r="E230" s="232"/>
      <c r="F230" s="232"/>
      <c r="G230" s="232"/>
      <c r="H230" s="232"/>
      <c r="I230" s="233"/>
      <c r="J230" s="122">
        <f>SUM(J213:J226)</f>
        <v>7</v>
      </c>
      <c r="K230" s="123">
        <f>IF(J220=0,"",J220/B213)</f>
        <v>0.22222222222222221</v>
      </c>
      <c r="L230" s="123">
        <f>IF(J230=0,"",J230/B213)</f>
        <v>0.3888888888888889</v>
      </c>
      <c r="M230" s="123">
        <f>IF(J221=0,"",L230-K230)</f>
        <v>0.16666666666666669</v>
      </c>
      <c r="N230" s="5"/>
      <c r="O230" s="26"/>
      <c r="P230" s="25"/>
      <c r="Q230" s="5"/>
    </row>
    <row r="231" spans="1:17" ht="12.75" customHeight="1"/>
    <row r="232" spans="1:17" ht="12.75" customHeight="1"/>
    <row r="233" spans="1:17" ht="26.25" customHeight="1">
      <c r="A233" s="78" t="s">
        <v>96</v>
      </c>
      <c r="C233" s="78"/>
      <c r="D233" s="78"/>
      <c r="E233" s="78"/>
      <c r="F233" s="78"/>
      <c r="G233" s="78"/>
      <c r="H233" s="78"/>
      <c r="I233" s="78"/>
      <c r="J233" s="145" t="s">
        <v>115</v>
      </c>
      <c r="K233" s="30" t="s">
        <v>132</v>
      </c>
      <c r="L233" s="5"/>
      <c r="M233" s="5"/>
      <c r="N233" s="26"/>
      <c r="O233" s="5"/>
      <c r="P233" s="26"/>
      <c r="Q233" s="26"/>
    </row>
    <row r="234" spans="1:17" ht="20.25" customHeight="1">
      <c r="A234" s="234" t="s">
        <v>9</v>
      </c>
      <c r="B234" s="235" t="s">
        <v>97</v>
      </c>
      <c r="C234" s="232"/>
      <c r="D234" s="232"/>
      <c r="E234" s="232"/>
      <c r="F234" s="232"/>
      <c r="G234" s="232"/>
      <c r="H234" s="232"/>
      <c r="I234" s="232"/>
      <c r="J234" s="236" t="s">
        <v>10</v>
      </c>
      <c r="K234" s="229" t="s">
        <v>2</v>
      </c>
      <c r="L234" s="229" t="s">
        <v>3</v>
      </c>
      <c r="M234" s="237" t="s">
        <v>4</v>
      </c>
      <c r="N234" s="229" t="s">
        <v>5</v>
      </c>
      <c r="O234" s="238" t="s">
        <v>6</v>
      </c>
      <c r="P234" s="238" t="s">
        <v>7</v>
      </c>
      <c r="Q234" s="229" t="s">
        <v>8</v>
      </c>
    </row>
    <row r="235" spans="1:17" ht="15.75" customHeight="1">
      <c r="A235" s="230"/>
      <c r="B235" s="82" t="s">
        <v>98</v>
      </c>
      <c r="C235" s="82" t="s">
        <v>99</v>
      </c>
      <c r="D235" s="82" t="s">
        <v>100</v>
      </c>
      <c r="E235" s="82" t="s">
        <v>101</v>
      </c>
      <c r="F235" s="82" t="s">
        <v>102</v>
      </c>
      <c r="G235" s="82" t="s">
        <v>103</v>
      </c>
      <c r="H235" s="82" t="s">
        <v>104</v>
      </c>
      <c r="I235" s="82" t="s">
        <v>105</v>
      </c>
      <c r="J235" s="230"/>
      <c r="K235" s="230"/>
      <c r="L235" s="230"/>
      <c r="M235" s="230"/>
      <c r="N235" s="230"/>
      <c r="O235" s="230"/>
      <c r="P235" s="230"/>
      <c r="Q235" s="230"/>
    </row>
    <row r="236" spans="1:17" ht="15.75" customHeight="1">
      <c r="A236" s="82">
        <v>1802</v>
      </c>
      <c r="B236" s="83"/>
      <c r="C236" s="161"/>
      <c r="D236" s="161"/>
      <c r="E236" s="161"/>
      <c r="F236" s="161"/>
      <c r="G236" s="161"/>
      <c r="H236" s="161"/>
      <c r="I236" s="161"/>
      <c r="J236" s="162"/>
      <c r="K236" s="154"/>
      <c r="L236" s="55"/>
      <c r="M236" s="56"/>
      <c r="N236" s="146"/>
      <c r="O236" s="89">
        <f>B236</f>
        <v>0</v>
      </c>
      <c r="P236" s="147"/>
      <c r="Q236" s="146"/>
    </row>
    <row r="237" spans="1:17" ht="15.75" customHeight="1">
      <c r="A237" s="82">
        <v>1901</v>
      </c>
      <c r="B237" s="161"/>
      <c r="C237" s="161"/>
      <c r="D237" s="161"/>
      <c r="E237" s="161"/>
      <c r="F237" s="161"/>
      <c r="G237" s="161"/>
      <c r="H237" s="161"/>
      <c r="I237" s="161"/>
      <c r="J237" s="162"/>
      <c r="K237" s="155"/>
      <c r="L237" s="5"/>
      <c r="M237" s="156"/>
      <c r="N237" s="195" t="str">
        <f>IF(C237=0,"",C237/B236)</f>
        <v/>
      </c>
      <c r="O237" s="95"/>
      <c r="P237" s="196" t="str">
        <f t="shared" ref="P237:P244" si="20">IF(O237=0,"",O237/O236)</f>
        <v/>
      </c>
      <c r="Q237" s="196" t="str">
        <f t="shared" ref="Q237:Q244" si="21">IF(O237=0,"",100%-P237)</f>
        <v/>
      </c>
    </row>
    <row r="238" spans="1:17" ht="15.75" customHeight="1">
      <c r="A238" s="82">
        <v>1902</v>
      </c>
      <c r="B238" s="161"/>
      <c r="C238" s="161"/>
      <c r="D238" s="161"/>
      <c r="E238" s="161"/>
      <c r="F238" s="161"/>
      <c r="G238" s="161"/>
      <c r="H238" s="161"/>
      <c r="I238" s="161"/>
      <c r="J238" s="162"/>
      <c r="K238" s="155"/>
      <c r="L238" s="5"/>
      <c r="M238" s="156"/>
      <c r="N238" s="195" t="str">
        <f>IF(D238=0,"",D238/C237)</f>
        <v/>
      </c>
      <c r="O238" s="95"/>
      <c r="P238" s="196" t="str">
        <f t="shared" si="20"/>
        <v/>
      </c>
      <c r="Q238" s="196" t="str">
        <f t="shared" si="21"/>
        <v/>
      </c>
    </row>
    <row r="239" spans="1:17" ht="15.75" customHeight="1">
      <c r="A239" s="82">
        <v>2001</v>
      </c>
      <c r="B239" s="161"/>
      <c r="C239" s="161"/>
      <c r="D239" s="161"/>
      <c r="E239" s="161"/>
      <c r="F239" s="161"/>
      <c r="G239" s="161"/>
      <c r="H239" s="161"/>
      <c r="I239" s="161"/>
      <c r="J239" s="162"/>
      <c r="K239" s="155"/>
      <c r="L239" s="5"/>
      <c r="M239" s="156"/>
      <c r="N239" s="195" t="str">
        <f>IF(E239=0,"",E239/D238)</f>
        <v/>
      </c>
      <c r="O239" s="95"/>
      <c r="P239" s="196" t="str">
        <f t="shared" si="20"/>
        <v/>
      </c>
      <c r="Q239" s="196" t="str">
        <f t="shared" si="21"/>
        <v/>
      </c>
    </row>
    <row r="240" spans="1:17" ht="15.75" customHeight="1">
      <c r="A240" s="82">
        <v>2002</v>
      </c>
      <c r="B240" s="161"/>
      <c r="C240" s="161"/>
      <c r="D240" s="161"/>
      <c r="E240" s="161"/>
      <c r="F240" s="161"/>
      <c r="G240" s="161"/>
      <c r="H240" s="161"/>
      <c r="I240" s="161"/>
      <c r="J240" s="162"/>
      <c r="K240" s="155"/>
      <c r="L240" s="5"/>
      <c r="M240" s="156"/>
      <c r="N240" s="195" t="str">
        <f>IF(F240=0,"",F240/E239)</f>
        <v/>
      </c>
      <c r="O240" s="95"/>
      <c r="P240" s="196" t="str">
        <f t="shared" si="20"/>
        <v/>
      </c>
      <c r="Q240" s="196" t="str">
        <f t="shared" si="21"/>
        <v/>
      </c>
    </row>
    <row r="241" spans="1:17" ht="15.75" customHeight="1">
      <c r="A241" s="82">
        <v>2101</v>
      </c>
      <c r="B241" s="161"/>
      <c r="C241" s="161"/>
      <c r="D241" s="161"/>
      <c r="E241" s="161"/>
      <c r="F241" s="161"/>
      <c r="G241" s="161"/>
      <c r="H241" s="161"/>
      <c r="I241" s="161"/>
      <c r="J241" s="162"/>
      <c r="K241" s="155"/>
      <c r="L241" s="5"/>
      <c r="M241" s="156"/>
      <c r="N241" s="195" t="str">
        <f>IF(G241=0,"",G241/F240)</f>
        <v/>
      </c>
      <c r="O241" s="95"/>
      <c r="P241" s="196" t="str">
        <f t="shared" si="20"/>
        <v/>
      </c>
      <c r="Q241" s="196" t="str">
        <f t="shared" si="21"/>
        <v/>
      </c>
    </row>
    <row r="242" spans="1:17" ht="15.75" customHeight="1">
      <c r="A242" s="82">
        <v>2102</v>
      </c>
      <c r="B242" s="161"/>
      <c r="C242" s="161"/>
      <c r="D242" s="161"/>
      <c r="E242" s="161"/>
      <c r="F242" s="161"/>
      <c r="G242" s="161"/>
      <c r="H242" s="161"/>
      <c r="I242" s="161"/>
      <c r="J242" s="162"/>
      <c r="K242" s="155"/>
      <c r="L242" s="5"/>
      <c r="M242" s="156"/>
      <c r="N242" s="195" t="str">
        <f>IF(H242=0,"",H242/G241)</f>
        <v/>
      </c>
      <c r="O242" s="95"/>
      <c r="P242" s="196" t="str">
        <f t="shared" si="20"/>
        <v/>
      </c>
      <c r="Q242" s="196" t="str">
        <f t="shared" si="21"/>
        <v/>
      </c>
    </row>
    <row r="243" spans="1:17" ht="15.75" customHeight="1">
      <c r="A243" s="82">
        <v>2201</v>
      </c>
      <c r="B243" s="161"/>
      <c r="C243" s="161"/>
      <c r="D243" s="161"/>
      <c r="E243" s="161"/>
      <c r="F243" s="161"/>
      <c r="G243" s="161"/>
      <c r="H243" s="161"/>
      <c r="I243" s="161"/>
      <c r="J243" s="162"/>
      <c r="K243" s="155"/>
      <c r="L243" s="5"/>
      <c r="M243" s="156"/>
      <c r="N243" s="195" t="str">
        <f>IF(I243=0,"",I243/H242)</f>
        <v/>
      </c>
      <c r="O243" s="95"/>
      <c r="P243" s="196" t="str">
        <f t="shared" si="20"/>
        <v/>
      </c>
      <c r="Q243" s="196" t="str">
        <f t="shared" si="21"/>
        <v/>
      </c>
    </row>
    <row r="244" spans="1:17" ht="15.75" customHeight="1">
      <c r="A244" s="82">
        <v>2202</v>
      </c>
      <c r="B244" s="161"/>
      <c r="C244" s="161"/>
      <c r="D244" s="161"/>
      <c r="E244" s="161"/>
      <c r="F244" s="161"/>
      <c r="G244" s="161"/>
      <c r="H244" s="161"/>
      <c r="I244" s="161"/>
      <c r="J244" s="162"/>
      <c r="K244" s="155"/>
      <c r="L244" s="5"/>
      <c r="M244" s="156"/>
      <c r="N244" s="197"/>
      <c r="O244" s="95"/>
      <c r="P244" s="198" t="str">
        <f t="shared" si="20"/>
        <v/>
      </c>
      <c r="Q244" s="198" t="str">
        <f t="shared" si="21"/>
        <v/>
      </c>
    </row>
    <row r="245" spans="1:17" ht="15.75" customHeight="1">
      <c r="A245" s="82">
        <v>2301</v>
      </c>
      <c r="B245" s="161"/>
      <c r="C245" s="161"/>
      <c r="D245" s="161"/>
      <c r="E245" s="161"/>
      <c r="F245" s="161"/>
      <c r="G245" s="161"/>
      <c r="H245" s="161"/>
      <c r="I245" s="161"/>
      <c r="J245" s="162"/>
      <c r="K245" s="155"/>
      <c r="L245" s="5"/>
      <c r="M245" s="26"/>
      <c r="N245" s="157"/>
      <c r="O245" s="158"/>
      <c r="P245" s="159"/>
      <c r="Q245" s="160"/>
    </row>
    <row r="246" spans="1:17" ht="15.75" customHeight="1">
      <c r="A246" s="82">
        <v>2302</v>
      </c>
      <c r="B246" s="161"/>
      <c r="C246" s="161"/>
      <c r="D246" s="161"/>
      <c r="E246" s="161"/>
      <c r="F246" s="161"/>
      <c r="G246" s="161"/>
      <c r="H246" s="161"/>
      <c r="I246" s="161"/>
      <c r="J246" s="162"/>
      <c r="K246" s="155"/>
      <c r="L246" s="5"/>
      <c r="M246" s="26"/>
      <c r="N246" s="140"/>
      <c r="O246" s="163"/>
      <c r="P246" s="164"/>
      <c r="Q246" s="140"/>
    </row>
    <row r="247" spans="1:17" ht="15.75" customHeight="1">
      <c r="A247" s="82">
        <v>2401</v>
      </c>
      <c r="B247" s="161"/>
      <c r="C247" s="161"/>
      <c r="D247" s="161"/>
      <c r="E247" s="161"/>
      <c r="F247" s="161"/>
      <c r="G247" s="161"/>
      <c r="H247" s="161"/>
      <c r="I247" s="161"/>
      <c r="J247" s="162"/>
      <c r="K247" s="155"/>
      <c r="L247" s="5"/>
      <c r="M247" s="26"/>
      <c r="N247" s="140"/>
      <c r="O247" s="163"/>
      <c r="P247" s="164"/>
      <c r="Q247" s="140"/>
    </row>
    <row r="248" spans="1:17" ht="15.75" customHeight="1">
      <c r="A248" s="82">
        <v>2402</v>
      </c>
      <c r="B248" s="161"/>
      <c r="C248" s="161"/>
      <c r="D248" s="161"/>
      <c r="E248" s="161"/>
      <c r="F248" s="161"/>
      <c r="G248" s="161"/>
      <c r="H248" s="161"/>
      <c r="I248" s="161"/>
      <c r="J248" s="162"/>
      <c r="K248" s="155"/>
      <c r="L248" s="5"/>
      <c r="M248" s="26"/>
      <c r="N248" s="5"/>
      <c r="O248" s="26"/>
      <c r="P248" s="25"/>
      <c r="Q248" s="140"/>
    </row>
    <row r="249" spans="1:17" ht="15.75" customHeight="1">
      <c r="A249" s="82">
        <v>2501</v>
      </c>
      <c r="B249" s="161"/>
      <c r="C249" s="161"/>
      <c r="D249" s="161"/>
      <c r="E249" s="161"/>
      <c r="F249" s="161"/>
      <c r="G249" s="161"/>
      <c r="H249" s="161"/>
      <c r="I249" s="161"/>
      <c r="J249" s="162"/>
      <c r="K249" s="155"/>
      <c r="L249" s="5"/>
      <c r="M249" s="26"/>
      <c r="N249" s="108" t="s">
        <v>80</v>
      </c>
      <c r="O249" s="109"/>
      <c r="P249" s="110" t="str">
        <f>IF(SUM(J242:J248)=0,"",SUM(J242:J248))</f>
        <v/>
      </c>
      <c r="Q249" s="111" t="s">
        <v>10</v>
      </c>
    </row>
    <row r="250" spans="1:17" ht="15.75" customHeight="1">
      <c r="A250" s="82">
        <v>2502</v>
      </c>
      <c r="B250" s="161"/>
      <c r="C250" s="161"/>
      <c r="D250" s="161"/>
      <c r="E250" s="161"/>
      <c r="F250" s="161"/>
      <c r="G250" s="161"/>
      <c r="H250" s="161"/>
      <c r="I250" s="161"/>
      <c r="J250" s="162"/>
      <c r="K250" s="155"/>
      <c r="L250" s="5"/>
      <c r="M250" s="26"/>
      <c r="N250" s="112" t="s">
        <v>81</v>
      </c>
      <c r="O250" s="113" t="e">
        <f>IF(O249/B236=0,"",O249/B236)</f>
        <v>#DIV/0!</v>
      </c>
      <c r="P250" s="114" t="e">
        <f>IF(O249/P249=0,"",O249/P249)</f>
        <v>#VALUE!</v>
      </c>
      <c r="Q250" s="115" t="s">
        <v>82</v>
      </c>
    </row>
    <row r="251" spans="1:17" ht="15.75" customHeight="1">
      <c r="A251" s="82">
        <v>2601</v>
      </c>
      <c r="B251" s="161"/>
      <c r="C251" s="161"/>
      <c r="D251" s="161"/>
      <c r="E251" s="161"/>
      <c r="F251" s="161"/>
      <c r="G251" s="161"/>
      <c r="H251" s="161"/>
      <c r="I251" s="161"/>
      <c r="J251" s="162"/>
      <c r="K251" s="166"/>
      <c r="L251" s="119"/>
      <c r="M251" s="120"/>
      <c r="N251" s="119"/>
      <c r="O251" s="120"/>
      <c r="P251" s="120"/>
      <c r="Q251" s="121"/>
    </row>
    <row r="252" spans="1:17" ht="18" customHeight="1">
      <c r="A252" s="34"/>
      <c r="B252" s="26"/>
      <c r="C252" s="231" t="s">
        <v>108</v>
      </c>
      <c r="D252" s="232"/>
      <c r="E252" s="232"/>
      <c r="F252" s="232"/>
      <c r="G252" s="232"/>
      <c r="H252" s="232"/>
      <c r="I252" s="233"/>
      <c r="J252" s="122">
        <f>SUM(J236:J248)</f>
        <v>0</v>
      </c>
      <c r="K252" s="123" t="str">
        <f>IF(J244=0,"",J244/B236)</f>
        <v/>
      </c>
      <c r="L252" s="123" t="str">
        <f>IF(J252=0,"",J252/B236)</f>
        <v/>
      </c>
      <c r="M252" s="123" t="str">
        <f>IF(J244=0,"",L252-K252)</f>
        <v/>
      </c>
      <c r="N252" s="5"/>
      <c r="O252" s="26"/>
      <c r="P252" s="25"/>
      <c r="Q252" s="5"/>
    </row>
    <row r="253" spans="1:17" ht="12.75" customHeight="1"/>
    <row r="254" spans="1:17" ht="12.75" customHeight="1"/>
    <row r="255" spans="1:17" ht="26.25" customHeight="1">
      <c r="A255" s="78" t="s">
        <v>96</v>
      </c>
      <c r="C255" s="78"/>
      <c r="D255" s="78"/>
      <c r="E255" s="78"/>
      <c r="F255" s="78"/>
      <c r="G255" s="78"/>
      <c r="H255" s="78"/>
      <c r="I255" s="78"/>
      <c r="J255" s="145" t="s">
        <v>116</v>
      </c>
      <c r="L255" s="5"/>
      <c r="M255" s="5"/>
      <c r="N255" s="26"/>
      <c r="O255" s="5"/>
      <c r="P255" s="26"/>
      <c r="Q255" s="26"/>
    </row>
    <row r="256" spans="1:17" ht="20.25" customHeight="1">
      <c r="A256" s="234" t="s">
        <v>9</v>
      </c>
      <c r="B256" s="235" t="s">
        <v>97</v>
      </c>
      <c r="C256" s="232"/>
      <c r="D256" s="232"/>
      <c r="E256" s="232"/>
      <c r="F256" s="232"/>
      <c r="G256" s="232"/>
      <c r="H256" s="232"/>
      <c r="I256" s="232"/>
      <c r="J256" s="236" t="s">
        <v>10</v>
      </c>
      <c r="K256" s="229" t="s">
        <v>2</v>
      </c>
      <c r="L256" s="229" t="s">
        <v>3</v>
      </c>
      <c r="M256" s="237" t="s">
        <v>4</v>
      </c>
      <c r="N256" s="229" t="s">
        <v>5</v>
      </c>
      <c r="O256" s="238" t="s">
        <v>6</v>
      </c>
      <c r="P256" s="238" t="s">
        <v>7</v>
      </c>
      <c r="Q256" s="229" t="s">
        <v>8</v>
      </c>
    </row>
    <row r="257" spans="1:18" ht="15.75" customHeight="1">
      <c r="A257" s="230"/>
      <c r="B257" s="82" t="s">
        <v>98</v>
      </c>
      <c r="C257" s="82" t="s">
        <v>99</v>
      </c>
      <c r="D257" s="82" t="s">
        <v>100</v>
      </c>
      <c r="E257" s="82" t="s">
        <v>101</v>
      </c>
      <c r="F257" s="82" t="s">
        <v>102</v>
      </c>
      <c r="G257" s="82" t="s">
        <v>103</v>
      </c>
      <c r="H257" s="82" t="s">
        <v>104</v>
      </c>
      <c r="I257" s="82" t="s">
        <v>105</v>
      </c>
      <c r="J257" s="230"/>
      <c r="K257" s="230"/>
      <c r="L257" s="230"/>
      <c r="M257" s="230"/>
      <c r="N257" s="230"/>
      <c r="O257" s="230"/>
      <c r="P257" s="230"/>
      <c r="Q257" s="230"/>
    </row>
    <row r="258" spans="1:18" ht="15.75" customHeight="1">
      <c r="A258" s="82">
        <v>1901</v>
      </c>
      <c r="B258" s="83">
        <v>18</v>
      </c>
      <c r="C258" s="161"/>
      <c r="D258" s="161"/>
      <c r="E258" s="161"/>
      <c r="F258" s="161"/>
      <c r="G258" s="161"/>
      <c r="H258" s="161"/>
      <c r="I258" s="161"/>
      <c r="J258" s="162"/>
      <c r="K258" s="154"/>
      <c r="L258" s="55"/>
      <c r="M258" s="56"/>
      <c r="N258" s="146"/>
      <c r="O258" s="89">
        <f>B258</f>
        <v>18</v>
      </c>
      <c r="P258" s="147"/>
      <c r="Q258" s="146"/>
    </row>
    <row r="259" spans="1:18" ht="15.75" customHeight="1">
      <c r="A259" s="82">
        <v>1902</v>
      </c>
      <c r="B259" s="161"/>
      <c r="C259" s="161">
        <v>15</v>
      </c>
      <c r="D259" s="161"/>
      <c r="E259" s="161"/>
      <c r="F259" s="161"/>
      <c r="G259" s="161"/>
      <c r="H259" s="161"/>
      <c r="I259" s="161"/>
      <c r="J259" s="162"/>
      <c r="K259" s="155"/>
      <c r="L259" s="5"/>
      <c r="M259" s="156"/>
      <c r="N259" s="94">
        <f>IF(C259=0,"",C259/B258)</f>
        <v>0.83333333333333337</v>
      </c>
      <c r="O259" s="95">
        <v>16</v>
      </c>
      <c r="P259" s="96">
        <f t="shared" ref="P259:P265" si="22">IF(O259=0,"",O259/O258)</f>
        <v>0.88888888888888884</v>
      </c>
      <c r="Q259" s="96">
        <f t="shared" ref="Q259:Q265" si="23">IF(O259=0,"",100%-P259)</f>
        <v>0.11111111111111116</v>
      </c>
    </row>
    <row r="260" spans="1:18" ht="15.75" customHeight="1">
      <c r="A260" s="82">
        <v>2001</v>
      </c>
      <c r="B260" s="161"/>
      <c r="C260" s="161"/>
      <c r="D260" s="161">
        <v>12</v>
      </c>
      <c r="E260" s="161"/>
      <c r="F260" s="161"/>
      <c r="G260" s="161"/>
      <c r="H260" s="161"/>
      <c r="I260" s="161"/>
      <c r="J260" s="162"/>
      <c r="K260" s="155"/>
      <c r="L260" s="5"/>
      <c r="M260" s="156" t="s">
        <v>28</v>
      </c>
      <c r="N260" s="94">
        <f>IF(D260=0,"",D260/C259)</f>
        <v>0.8</v>
      </c>
      <c r="O260" s="95">
        <v>13</v>
      </c>
      <c r="P260" s="96">
        <f t="shared" si="22"/>
        <v>0.8125</v>
      </c>
      <c r="Q260" s="96">
        <f t="shared" si="23"/>
        <v>0.1875</v>
      </c>
      <c r="R260" s="131">
        <f>O260/O258</f>
        <v>0.72222222222222221</v>
      </c>
    </row>
    <row r="261" spans="1:18" ht="15.75" customHeight="1">
      <c r="A261" s="82">
        <v>2002</v>
      </c>
      <c r="B261" s="161"/>
      <c r="C261" s="161"/>
      <c r="D261" s="161"/>
      <c r="E261" s="161">
        <v>7</v>
      </c>
      <c r="F261" s="161"/>
      <c r="G261" s="161"/>
      <c r="H261" s="161"/>
      <c r="I261" s="161"/>
      <c r="J261" s="162"/>
      <c r="K261" s="155"/>
      <c r="L261" s="5"/>
      <c r="M261" s="156"/>
      <c r="N261" s="94">
        <f>IF(E261=0,"",E261/D260)</f>
        <v>0.58333333333333337</v>
      </c>
      <c r="O261" s="95">
        <v>11</v>
      </c>
      <c r="P261" s="96">
        <f t="shared" si="22"/>
        <v>0.84615384615384615</v>
      </c>
      <c r="Q261" s="96">
        <f t="shared" si="23"/>
        <v>0.15384615384615385</v>
      </c>
    </row>
    <row r="262" spans="1:18" ht="15.75" customHeight="1">
      <c r="A262" s="82">
        <v>2101</v>
      </c>
      <c r="B262" s="161"/>
      <c r="C262" s="161"/>
      <c r="D262" s="161"/>
      <c r="E262" s="161"/>
      <c r="F262" s="161">
        <v>7</v>
      </c>
      <c r="G262" s="161"/>
      <c r="H262" s="161"/>
      <c r="I262" s="161"/>
      <c r="J262" s="162"/>
      <c r="K262" s="155"/>
      <c r="L262" s="5"/>
      <c r="M262" s="156"/>
      <c r="N262" s="94">
        <f>IF(F262=0,"",F262/E261)</f>
        <v>1</v>
      </c>
      <c r="O262" s="95">
        <v>11</v>
      </c>
      <c r="P262" s="96">
        <f t="shared" si="22"/>
        <v>1</v>
      </c>
      <c r="Q262" s="96">
        <f t="shared" si="23"/>
        <v>0</v>
      </c>
    </row>
    <row r="263" spans="1:18" ht="15.75" customHeight="1">
      <c r="A263" s="82">
        <v>2102</v>
      </c>
      <c r="B263" s="161"/>
      <c r="C263" s="161"/>
      <c r="D263" s="161"/>
      <c r="E263" s="161"/>
      <c r="F263" s="161"/>
      <c r="G263" s="161">
        <v>7</v>
      </c>
      <c r="H263" s="161"/>
      <c r="I263" s="161"/>
      <c r="J263" s="162"/>
      <c r="K263" s="155"/>
      <c r="L263" s="5"/>
      <c r="M263" s="156"/>
      <c r="N263" s="94">
        <f>IF(G263=0,"",G263/F262)</f>
        <v>1</v>
      </c>
      <c r="O263" s="95">
        <v>9</v>
      </c>
      <c r="P263" s="96">
        <f t="shared" si="22"/>
        <v>0.81818181818181823</v>
      </c>
      <c r="Q263" s="96">
        <f t="shared" si="23"/>
        <v>0.18181818181818177</v>
      </c>
    </row>
    <row r="264" spans="1:18" ht="15.75" customHeight="1">
      <c r="A264" s="82">
        <v>2201</v>
      </c>
      <c r="B264" s="161"/>
      <c r="C264" s="161"/>
      <c r="D264" s="161"/>
      <c r="E264" s="161"/>
      <c r="F264" s="161"/>
      <c r="G264" s="161"/>
      <c r="H264" s="161">
        <v>7</v>
      </c>
      <c r="I264" s="161"/>
      <c r="J264" s="162"/>
      <c r="K264" s="155"/>
      <c r="L264" s="5"/>
      <c r="M264" s="156"/>
      <c r="N264" s="94">
        <f>IF(H264=0,"",H264/G263)</f>
        <v>1</v>
      </c>
      <c r="O264" s="95">
        <v>9</v>
      </c>
      <c r="P264" s="96">
        <f t="shared" si="22"/>
        <v>1</v>
      </c>
      <c r="Q264" s="96">
        <f t="shared" si="23"/>
        <v>0</v>
      </c>
    </row>
    <row r="265" spans="1:18" ht="15.75" customHeight="1">
      <c r="A265" s="82">
        <v>2202</v>
      </c>
      <c r="B265" s="161"/>
      <c r="C265" s="161"/>
      <c r="D265" s="161"/>
      <c r="E265" s="161"/>
      <c r="F265" s="161"/>
      <c r="G265" s="161"/>
      <c r="H265" s="161"/>
      <c r="I265" s="161">
        <v>7</v>
      </c>
      <c r="J265" s="167">
        <v>3</v>
      </c>
      <c r="K265" s="155"/>
      <c r="L265" s="5"/>
      <c r="M265" s="156"/>
      <c r="N265" s="94">
        <f>IF(I265=0,"",I265/H264)</f>
        <v>1</v>
      </c>
      <c r="O265" s="95">
        <v>9</v>
      </c>
      <c r="P265" s="96">
        <f t="shared" si="22"/>
        <v>1</v>
      </c>
      <c r="Q265" s="96">
        <f t="shared" si="23"/>
        <v>0</v>
      </c>
    </row>
    <row r="266" spans="1:18" ht="15.75" customHeight="1">
      <c r="A266" s="82">
        <v>2301</v>
      </c>
      <c r="B266" s="161"/>
      <c r="C266" s="161"/>
      <c r="D266" s="161"/>
      <c r="E266" s="161"/>
      <c r="F266" s="161"/>
      <c r="G266" s="161"/>
      <c r="H266" s="161"/>
      <c r="I266" s="161">
        <v>6</v>
      </c>
      <c r="J266" s="162">
        <v>2</v>
      </c>
      <c r="K266" s="155"/>
      <c r="L266" s="5"/>
      <c r="M266" s="156"/>
      <c r="N266" s="148"/>
      <c r="O266" s="95">
        <v>6</v>
      </c>
      <c r="P266" s="149"/>
      <c r="Q266" s="149"/>
    </row>
    <row r="267" spans="1:18" ht="15.75" customHeight="1">
      <c r="A267" s="82">
        <v>2302</v>
      </c>
      <c r="B267" s="161"/>
      <c r="C267" s="161"/>
      <c r="D267" s="161"/>
      <c r="E267" s="161"/>
      <c r="F267" s="161"/>
      <c r="G267" s="161"/>
      <c r="H267" s="161"/>
      <c r="I267" s="161">
        <v>1</v>
      </c>
      <c r="J267" s="162"/>
      <c r="K267" s="155"/>
      <c r="L267" s="5"/>
      <c r="M267" s="26"/>
      <c r="N267" s="157"/>
      <c r="O267" s="158">
        <v>3</v>
      </c>
      <c r="P267" s="159"/>
      <c r="Q267" s="160"/>
    </row>
    <row r="268" spans="1:18" ht="15.75" customHeight="1">
      <c r="A268" s="82">
        <v>2401</v>
      </c>
      <c r="B268" s="161"/>
      <c r="C268" s="161"/>
      <c r="D268" s="161"/>
      <c r="E268" s="161"/>
      <c r="F268" s="161"/>
      <c r="G268" s="161"/>
      <c r="H268" s="161"/>
      <c r="I268" s="161">
        <v>2</v>
      </c>
      <c r="J268" s="162">
        <v>1</v>
      </c>
      <c r="K268" s="155"/>
      <c r="L268" s="5"/>
      <c r="M268" s="26"/>
      <c r="N268" s="140"/>
      <c r="O268" s="163">
        <v>3</v>
      </c>
      <c r="P268" s="164"/>
      <c r="Q268" s="140"/>
    </row>
    <row r="269" spans="1:18" ht="15.75" customHeight="1">
      <c r="A269" s="82">
        <v>2402</v>
      </c>
      <c r="B269" s="161"/>
      <c r="C269" s="161"/>
      <c r="D269" s="161"/>
      <c r="E269" s="161"/>
      <c r="F269" s="161"/>
      <c r="G269" s="161"/>
      <c r="H269" s="161"/>
      <c r="I269" s="161">
        <v>3</v>
      </c>
      <c r="J269" s="162">
        <v>2</v>
      </c>
      <c r="K269" s="155"/>
      <c r="L269" s="5"/>
      <c r="M269" s="26"/>
      <c r="N269" s="140"/>
      <c r="O269" s="163">
        <v>3</v>
      </c>
      <c r="P269" s="164"/>
      <c r="Q269" s="140"/>
    </row>
    <row r="270" spans="1:18" ht="15.75" customHeight="1">
      <c r="A270" s="82">
        <v>2501</v>
      </c>
      <c r="B270" s="161"/>
      <c r="C270" s="161"/>
      <c r="D270" s="161"/>
      <c r="E270" s="161"/>
      <c r="F270" s="161"/>
      <c r="G270" s="161"/>
      <c r="H270" s="161"/>
      <c r="I270" s="161"/>
      <c r="J270" s="162"/>
      <c r="K270" s="155"/>
      <c r="L270" s="5"/>
      <c r="M270" s="26"/>
      <c r="N270" s="5"/>
      <c r="O270" s="26"/>
      <c r="P270" s="25"/>
      <c r="Q270" s="140"/>
    </row>
    <row r="271" spans="1:18" ht="15.75" customHeight="1">
      <c r="A271" s="82">
        <v>2502</v>
      </c>
      <c r="B271" s="161"/>
      <c r="C271" s="161"/>
      <c r="D271" s="161"/>
      <c r="E271" s="161"/>
      <c r="F271" s="161"/>
      <c r="G271" s="161"/>
      <c r="H271" s="161"/>
      <c r="I271" s="161"/>
      <c r="J271" s="162"/>
      <c r="K271" s="155"/>
      <c r="L271" s="5"/>
      <c r="M271" s="26"/>
      <c r="N271" s="108" t="s">
        <v>80</v>
      </c>
      <c r="O271" s="109">
        <v>3</v>
      </c>
      <c r="P271" s="110">
        <f>IF(SUM(J264:J270)=0,"",SUM(J264:J270))</f>
        <v>8</v>
      </c>
      <c r="Q271" s="111" t="s">
        <v>10</v>
      </c>
    </row>
    <row r="272" spans="1:18" ht="15.75" customHeight="1">
      <c r="A272" s="82">
        <v>2601</v>
      </c>
      <c r="B272" s="161"/>
      <c r="C272" s="161"/>
      <c r="D272" s="161"/>
      <c r="E272" s="161"/>
      <c r="F272" s="161"/>
      <c r="G272" s="161"/>
      <c r="H272" s="161"/>
      <c r="I272" s="161"/>
      <c r="J272" s="162"/>
      <c r="K272" s="155"/>
      <c r="L272" s="5"/>
      <c r="M272" s="26"/>
      <c r="N272" s="112" t="s">
        <v>81</v>
      </c>
      <c r="O272" s="113">
        <f>IF(O271/B258=0,"",O271/B258)</f>
        <v>0.16666666666666666</v>
      </c>
      <c r="P272" s="114">
        <f>IF(O271/P271=0,"",O271/P271)</f>
        <v>0.375</v>
      </c>
      <c r="Q272" s="115" t="s">
        <v>82</v>
      </c>
    </row>
    <row r="273" spans="1:17" ht="15.75" customHeight="1">
      <c r="A273" s="82">
        <v>2601</v>
      </c>
      <c r="B273" s="161"/>
      <c r="C273" s="161"/>
      <c r="D273" s="161"/>
      <c r="E273" s="161"/>
      <c r="F273" s="161"/>
      <c r="G273" s="161"/>
      <c r="H273" s="161"/>
      <c r="I273" s="161"/>
      <c r="J273" s="162"/>
      <c r="K273" s="166"/>
      <c r="L273" s="119"/>
      <c r="M273" s="120"/>
      <c r="N273" s="119"/>
      <c r="O273" s="120"/>
      <c r="P273" s="120"/>
      <c r="Q273" s="121"/>
    </row>
    <row r="274" spans="1:17" ht="18" customHeight="1">
      <c r="A274" s="34"/>
      <c r="B274" s="26"/>
      <c r="C274" s="231" t="s">
        <v>108</v>
      </c>
      <c r="D274" s="232"/>
      <c r="E274" s="232"/>
      <c r="F274" s="232"/>
      <c r="G274" s="232"/>
      <c r="H274" s="232"/>
      <c r="I274" s="233"/>
      <c r="J274" s="122">
        <f>SUM(J258:J270)</f>
        <v>8</v>
      </c>
      <c r="K274" s="123">
        <f>IF(J265=0,"",J265/B258)</f>
        <v>0.16666666666666666</v>
      </c>
      <c r="L274" s="123">
        <f>IF(J274=0,"",J274/B258)</f>
        <v>0.44444444444444442</v>
      </c>
      <c r="M274" s="123">
        <f>L274-K274</f>
        <v>0.27777777777777779</v>
      </c>
      <c r="N274" s="5"/>
      <c r="O274" s="26"/>
      <c r="P274" s="25"/>
      <c r="Q274" s="5"/>
    </row>
    <row r="275" spans="1:17" ht="12.75" customHeight="1"/>
    <row r="276" spans="1:17" ht="12.75" customHeight="1"/>
    <row r="277" spans="1:17" ht="26.25" customHeight="1">
      <c r="A277" s="78" t="s">
        <v>96</v>
      </c>
      <c r="C277" s="78"/>
      <c r="D277" s="78"/>
      <c r="E277" s="78"/>
      <c r="F277" s="78"/>
      <c r="G277" s="78"/>
      <c r="H277" s="78"/>
      <c r="I277" s="78"/>
      <c r="J277" s="145" t="s">
        <v>117</v>
      </c>
      <c r="K277" s="30" t="s">
        <v>132</v>
      </c>
      <c r="L277" s="5"/>
      <c r="M277" s="5"/>
      <c r="N277" s="26"/>
      <c r="O277" s="5"/>
      <c r="P277" s="26"/>
      <c r="Q277" s="26"/>
    </row>
    <row r="278" spans="1:17" ht="20.25" customHeight="1">
      <c r="A278" s="234" t="s">
        <v>9</v>
      </c>
      <c r="B278" s="235" t="s">
        <v>97</v>
      </c>
      <c r="C278" s="232"/>
      <c r="D278" s="232"/>
      <c r="E278" s="232"/>
      <c r="F278" s="232"/>
      <c r="G278" s="232"/>
      <c r="H278" s="232"/>
      <c r="I278" s="232"/>
      <c r="J278" s="236" t="s">
        <v>10</v>
      </c>
      <c r="K278" s="229" t="s">
        <v>2</v>
      </c>
      <c r="L278" s="229" t="s">
        <v>3</v>
      </c>
      <c r="M278" s="237" t="s">
        <v>4</v>
      </c>
      <c r="N278" s="229" t="s">
        <v>5</v>
      </c>
      <c r="O278" s="238" t="s">
        <v>6</v>
      </c>
      <c r="P278" s="238" t="s">
        <v>7</v>
      </c>
      <c r="Q278" s="229" t="s">
        <v>8</v>
      </c>
    </row>
    <row r="279" spans="1:17" ht="15.75" customHeight="1">
      <c r="A279" s="230"/>
      <c r="B279" s="82" t="s">
        <v>98</v>
      </c>
      <c r="C279" s="82" t="s">
        <v>99</v>
      </c>
      <c r="D279" s="82" t="s">
        <v>100</v>
      </c>
      <c r="E279" s="82" t="s">
        <v>101</v>
      </c>
      <c r="F279" s="82" t="s">
        <v>102</v>
      </c>
      <c r="G279" s="82" t="s">
        <v>103</v>
      </c>
      <c r="H279" s="82" t="s">
        <v>104</v>
      </c>
      <c r="I279" s="82" t="s">
        <v>105</v>
      </c>
      <c r="J279" s="230"/>
      <c r="K279" s="230"/>
      <c r="L279" s="230"/>
      <c r="M279" s="230"/>
      <c r="N279" s="230"/>
      <c r="O279" s="230"/>
      <c r="P279" s="230"/>
      <c r="Q279" s="230"/>
    </row>
    <row r="280" spans="1:17" ht="15.75" customHeight="1">
      <c r="A280" s="82">
        <v>1902</v>
      </c>
      <c r="B280" s="83"/>
      <c r="C280" s="161"/>
      <c r="D280" s="161"/>
      <c r="E280" s="161"/>
      <c r="F280" s="161"/>
      <c r="G280" s="161"/>
      <c r="H280" s="161"/>
      <c r="I280" s="161"/>
      <c r="J280" s="162"/>
      <c r="K280" s="154"/>
      <c r="L280" s="55"/>
      <c r="M280" s="56"/>
      <c r="N280" s="146"/>
      <c r="O280" s="89">
        <f>B280</f>
        <v>0</v>
      </c>
      <c r="P280" s="147"/>
      <c r="Q280" s="146"/>
    </row>
    <row r="281" spans="1:17" ht="15.75" customHeight="1">
      <c r="A281" s="82">
        <v>2001</v>
      </c>
      <c r="B281" s="161"/>
      <c r="C281" s="161"/>
      <c r="D281" s="161"/>
      <c r="E281" s="161"/>
      <c r="F281" s="161"/>
      <c r="G281" s="161"/>
      <c r="H281" s="161"/>
      <c r="I281" s="161"/>
      <c r="J281" s="162"/>
      <c r="K281" s="155"/>
      <c r="L281" s="5"/>
      <c r="M281" s="156"/>
      <c r="N281" s="94" t="str">
        <f>IF(C281=0,"",C281/B280)</f>
        <v/>
      </c>
      <c r="O281" s="95"/>
      <c r="P281" s="96" t="str">
        <f t="shared" ref="P281:P288" si="24">IF(O281=0,"",O281/O280)</f>
        <v/>
      </c>
      <c r="Q281" s="96" t="str">
        <f t="shared" ref="Q281:Q288" si="25">IF(O281=0,"",100%-P281)</f>
        <v/>
      </c>
    </row>
    <row r="282" spans="1:17" ht="15.75" customHeight="1">
      <c r="A282" s="82">
        <v>2002</v>
      </c>
      <c r="B282" s="161"/>
      <c r="C282" s="161"/>
      <c r="D282" s="161"/>
      <c r="E282" s="161"/>
      <c r="F282" s="161"/>
      <c r="G282" s="161"/>
      <c r="H282" s="161"/>
      <c r="I282" s="161"/>
      <c r="J282" s="162"/>
      <c r="K282" s="155"/>
      <c r="L282" s="5"/>
      <c r="M282" s="156" t="s">
        <v>28</v>
      </c>
      <c r="N282" s="94" t="str">
        <f>IF(D282=0,"",D282/C281)</f>
        <v/>
      </c>
      <c r="O282" s="95"/>
      <c r="P282" s="96" t="str">
        <f t="shared" si="24"/>
        <v/>
      </c>
      <c r="Q282" s="96" t="str">
        <f t="shared" si="25"/>
        <v/>
      </c>
    </row>
    <row r="283" spans="1:17" ht="15.75" customHeight="1">
      <c r="A283" s="82">
        <v>2101</v>
      </c>
      <c r="B283" s="161"/>
      <c r="C283" s="161"/>
      <c r="D283" s="161"/>
      <c r="E283" s="161"/>
      <c r="F283" s="161"/>
      <c r="G283" s="161"/>
      <c r="H283" s="161"/>
      <c r="I283" s="161"/>
      <c r="J283" s="162"/>
      <c r="K283" s="155"/>
      <c r="L283" s="5"/>
      <c r="M283" s="156"/>
      <c r="N283" s="94" t="str">
        <f>IF(E283=0,"",E283/D282)</f>
        <v/>
      </c>
      <c r="O283" s="95"/>
      <c r="P283" s="96" t="str">
        <f t="shared" si="24"/>
        <v/>
      </c>
      <c r="Q283" s="96" t="str">
        <f t="shared" si="25"/>
        <v/>
      </c>
    </row>
    <row r="284" spans="1:17" ht="15.75" customHeight="1">
      <c r="A284" s="82">
        <v>2102</v>
      </c>
      <c r="B284" s="161"/>
      <c r="C284" s="161"/>
      <c r="D284" s="161"/>
      <c r="E284" s="161"/>
      <c r="F284" s="161"/>
      <c r="G284" s="161"/>
      <c r="H284" s="161"/>
      <c r="I284" s="161"/>
      <c r="J284" s="162"/>
      <c r="K284" s="155"/>
      <c r="L284" s="5"/>
      <c r="M284" s="156"/>
      <c r="N284" s="94" t="str">
        <f>IF(F284=0,"",F284/E283)</f>
        <v/>
      </c>
      <c r="O284" s="95"/>
      <c r="P284" s="96" t="str">
        <f t="shared" si="24"/>
        <v/>
      </c>
      <c r="Q284" s="96" t="str">
        <f t="shared" si="25"/>
        <v/>
      </c>
    </row>
    <row r="285" spans="1:17" ht="15.75" customHeight="1">
      <c r="A285" s="82">
        <v>2201</v>
      </c>
      <c r="B285" s="161"/>
      <c r="C285" s="161"/>
      <c r="D285" s="161"/>
      <c r="E285" s="161"/>
      <c r="F285" s="161"/>
      <c r="G285" s="161"/>
      <c r="H285" s="161"/>
      <c r="I285" s="161"/>
      <c r="J285" s="162"/>
      <c r="K285" s="155"/>
      <c r="L285" s="5"/>
      <c r="M285" s="156"/>
      <c r="N285" s="94" t="str">
        <f>IF(G285=0,"",G285/F284)</f>
        <v/>
      </c>
      <c r="O285" s="95"/>
      <c r="P285" s="96" t="str">
        <f t="shared" si="24"/>
        <v/>
      </c>
      <c r="Q285" s="96" t="str">
        <f t="shared" si="25"/>
        <v/>
      </c>
    </row>
    <row r="286" spans="1:17" ht="15.75" customHeight="1">
      <c r="A286" s="82">
        <v>2202</v>
      </c>
      <c r="B286" s="161"/>
      <c r="C286" s="161"/>
      <c r="D286" s="161"/>
      <c r="E286" s="161"/>
      <c r="F286" s="161"/>
      <c r="G286" s="161"/>
      <c r="H286" s="161"/>
      <c r="I286" s="161"/>
      <c r="J286" s="162"/>
      <c r="K286" s="155"/>
      <c r="L286" s="5"/>
      <c r="M286" s="156"/>
      <c r="N286" s="94" t="str">
        <f>IF(H286=0,"",H286/G285)</f>
        <v/>
      </c>
      <c r="O286" s="95"/>
      <c r="P286" s="96" t="str">
        <f t="shared" si="24"/>
        <v/>
      </c>
      <c r="Q286" s="96" t="str">
        <f t="shared" si="25"/>
        <v/>
      </c>
    </row>
    <row r="287" spans="1:17" ht="15.75" customHeight="1">
      <c r="A287" s="82">
        <v>2301</v>
      </c>
      <c r="B287" s="161"/>
      <c r="C287" s="161"/>
      <c r="D287" s="161"/>
      <c r="E287" s="161"/>
      <c r="F287" s="161"/>
      <c r="G287" s="161"/>
      <c r="H287" s="161"/>
      <c r="I287" s="161"/>
      <c r="J287" s="162"/>
      <c r="K287" s="155"/>
      <c r="L287" s="5"/>
      <c r="M287" s="156"/>
      <c r="N287" s="94" t="str">
        <f>IF(I287=0,"",I287/H286)</f>
        <v/>
      </c>
      <c r="O287" s="95"/>
      <c r="P287" s="96" t="str">
        <f t="shared" si="24"/>
        <v/>
      </c>
      <c r="Q287" s="96" t="str">
        <f t="shared" si="25"/>
        <v/>
      </c>
    </row>
    <row r="288" spans="1:17" ht="15.75" customHeight="1">
      <c r="A288" s="82">
        <v>2302</v>
      </c>
      <c r="B288" s="161"/>
      <c r="C288" s="161"/>
      <c r="D288" s="161"/>
      <c r="E288" s="161"/>
      <c r="F288" s="161"/>
      <c r="G288" s="161"/>
      <c r="H288" s="161"/>
      <c r="I288" s="161"/>
      <c r="J288" s="162"/>
      <c r="K288" s="155"/>
      <c r="L288" s="5"/>
      <c r="M288" s="156"/>
      <c r="N288" s="148"/>
      <c r="O288" s="95"/>
      <c r="P288" s="149" t="str">
        <f t="shared" si="24"/>
        <v/>
      </c>
      <c r="Q288" s="149" t="str">
        <f t="shared" si="25"/>
        <v/>
      </c>
    </row>
    <row r="289" spans="1:18" ht="15.75" customHeight="1">
      <c r="A289" s="82">
        <v>2401</v>
      </c>
      <c r="B289" s="161"/>
      <c r="C289" s="161"/>
      <c r="D289" s="161"/>
      <c r="E289" s="161"/>
      <c r="F289" s="161"/>
      <c r="G289" s="161"/>
      <c r="H289" s="161"/>
      <c r="I289" s="161"/>
      <c r="J289" s="162"/>
      <c r="K289" s="155"/>
      <c r="L289" s="5"/>
      <c r="M289" s="26"/>
      <c r="N289" s="157"/>
      <c r="O289" s="158"/>
      <c r="P289" s="159"/>
      <c r="Q289" s="160"/>
    </row>
    <row r="290" spans="1:18" ht="15.75" customHeight="1">
      <c r="A290" s="82">
        <v>2402</v>
      </c>
      <c r="B290" s="161"/>
      <c r="C290" s="161"/>
      <c r="D290" s="161"/>
      <c r="E290" s="161"/>
      <c r="F290" s="161"/>
      <c r="G290" s="161"/>
      <c r="H290" s="161"/>
      <c r="I290" s="161"/>
      <c r="J290" s="162"/>
      <c r="K290" s="155"/>
      <c r="L290" s="5"/>
      <c r="M290" s="26"/>
      <c r="N290" s="140"/>
      <c r="O290" s="163"/>
      <c r="P290" s="164"/>
      <c r="Q290" s="140"/>
    </row>
    <row r="291" spans="1:18" ht="15.75" customHeight="1">
      <c r="A291" s="82">
        <v>2501</v>
      </c>
      <c r="B291" s="161"/>
      <c r="C291" s="161"/>
      <c r="D291" s="161"/>
      <c r="E291" s="161"/>
      <c r="F291" s="161"/>
      <c r="G291" s="161"/>
      <c r="H291" s="161"/>
      <c r="I291" s="161"/>
      <c r="J291" s="162"/>
      <c r="K291" s="155"/>
      <c r="L291" s="5"/>
      <c r="M291" s="26"/>
      <c r="N291" s="140"/>
      <c r="O291" s="163"/>
      <c r="P291" s="164"/>
      <c r="Q291" s="140"/>
    </row>
    <row r="292" spans="1:18" ht="15.75" customHeight="1">
      <c r="A292" s="82">
        <v>2502</v>
      </c>
      <c r="B292" s="161"/>
      <c r="C292" s="161"/>
      <c r="D292" s="161"/>
      <c r="E292" s="161"/>
      <c r="F292" s="161"/>
      <c r="G292" s="161"/>
      <c r="H292" s="161"/>
      <c r="I292" s="161"/>
      <c r="J292" s="162"/>
      <c r="K292" s="155"/>
      <c r="L292" s="5"/>
      <c r="M292" s="26"/>
      <c r="N292" s="5"/>
      <c r="O292" s="26"/>
      <c r="P292" s="25"/>
      <c r="Q292" s="140"/>
    </row>
    <row r="293" spans="1:18" ht="15.75" customHeight="1">
      <c r="A293" s="82">
        <v>2601</v>
      </c>
      <c r="B293" s="161"/>
      <c r="C293" s="161"/>
      <c r="D293" s="161"/>
      <c r="E293" s="161"/>
      <c r="F293" s="161"/>
      <c r="G293" s="161"/>
      <c r="H293" s="161"/>
      <c r="I293" s="161"/>
      <c r="J293" s="162"/>
      <c r="K293" s="155"/>
      <c r="L293" s="5"/>
      <c r="M293" s="26"/>
      <c r="N293" s="108" t="s">
        <v>80</v>
      </c>
      <c r="O293" s="109"/>
      <c r="P293" s="110" t="str">
        <f>IF(SUM(J286:J292)=0,"",SUM(J286:J292))</f>
        <v/>
      </c>
      <c r="Q293" s="111" t="s">
        <v>10</v>
      </c>
    </row>
    <row r="294" spans="1:18" ht="15.75" customHeight="1">
      <c r="A294" s="82">
        <v>2602</v>
      </c>
      <c r="B294" s="161"/>
      <c r="C294" s="161"/>
      <c r="D294" s="161"/>
      <c r="E294" s="161"/>
      <c r="F294" s="161"/>
      <c r="G294" s="161"/>
      <c r="H294" s="161"/>
      <c r="I294" s="161"/>
      <c r="J294" s="162"/>
      <c r="K294" s="155"/>
      <c r="L294" s="5"/>
      <c r="M294" s="26"/>
      <c r="N294" s="112" t="s">
        <v>81</v>
      </c>
      <c r="O294" s="113" t="e">
        <f>IF(O293/B280=0,"",O293/B280)</f>
        <v>#DIV/0!</v>
      </c>
      <c r="P294" s="114" t="e">
        <f>IF(O293/P293=0,"",O293/P293)</f>
        <v>#VALUE!</v>
      </c>
      <c r="Q294" s="115" t="s">
        <v>82</v>
      </c>
    </row>
    <row r="295" spans="1:18" ht="15.75" customHeight="1">
      <c r="A295" s="82">
        <v>2701</v>
      </c>
      <c r="B295" s="161"/>
      <c r="C295" s="161"/>
      <c r="D295" s="161"/>
      <c r="E295" s="161"/>
      <c r="F295" s="161"/>
      <c r="G295" s="161"/>
      <c r="H295" s="161"/>
      <c r="I295" s="161"/>
      <c r="J295" s="162"/>
      <c r="K295" s="166"/>
      <c r="L295" s="119"/>
      <c r="M295" s="120"/>
      <c r="N295" s="119"/>
      <c r="O295" s="120"/>
      <c r="P295" s="120"/>
      <c r="Q295" s="121"/>
    </row>
    <row r="296" spans="1:18" ht="18" customHeight="1">
      <c r="A296" s="34"/>
      <c r="B296" s="26"/>
      <c r="C296" s="231" t="s">
        <v>108</v>
      </c>
      <c r="D296" s="232"/>
      <c r="E296" s="232"/>
      <c r="F296" s="232"/>
      <c r="G296" s="232"/>
      <c r="H296" s="232"/>
      <c r="I296" s="233"/>
      <c r="J296" s="122">
        <f>SUM(J280:J292)</f>
        <v>0</v>
      </c>
      <c r="K296" s="123" t="str">
        <f>IF(J288=0,"",J288/B280)</f>
        <v/>
      </c>
      <c r="L296" s="123" t="str">
        <f>IF(J296=0,"",J296/B280)</f>
        <v/>
      </c>
      <c r="M296" s="123" t="str">
        <f>IF(J288=0,"",L296-K296)</f>
        <v/>
      </c>
      <c r="N296" s="5"/>
      <c r="O296" s="26"/>
      <c r="P296" s="25"/>
      <c r="Q296" s="5"/>
    </row>
    <row r="297" spans="1:18" ht="12.75" customHeight="1"/>
    <row r="298" spans="1:18" ht="12.75" customHeight="1"/>
    <row r="299" spans="1:18" ht="26.25" customHeight="1">
      <c r="A299" s="78" t="s">
        <v>96</v>
      </c>
      <c r="C299" s="78"/>
      <c r="D299" s="78"/>
      <c r="E299" s="78"/>
      <c r="F299" s="78"/>
      <c r="G299" s="78"/>
      <c r="H299" s="78"/>
      <c r="I299" s="78"/>
      <c r="J299" s="145" t="s">
        <v>118</v>
      </c>
      <c r="K299" s="30"/>
      <c r="L299" s="5"/>
      <c r="M299" s="5"/>
      <c r="N299" s="26"/>
      <c r="O299" s="5"/>
      <c r="P299" s="26"/>
      <c r="Q299" s="26"/>
    </row>
    <row r="300" spans="1:18" ht="20.25" customHeight="1">
      <c r="A300" s="234" t="s">
        <v>9</v>
      </c>
      <c r="B300" s="235" t="s">
        <v>97</v>
      </c>
      <c r="C300" s="232"/>
      <c r="D300" s="232"/>
      <c r="E300" s="232"/>
      <c r="F300" s="232"/>
      <c r="G300" s="232"/>
      <c r="H300" s="232"/>
      <c r="I300" s="232"/>
      <c r="J300" s="236" t="s">
        <v>10</v>
      </c>
      <c r="K300" s="229" t="s">
        <v>2</v>
      </c>
      <c r="L300" s="229" t="s">
        <v>3</v>
      </c>
      <c r="M300" s="237" t="s">
        <v>4</v>
      </c>
      <c r="N300" s="229" t="s">
        <v>5</v>
      </c>
      <c r="O300" s="238" t="s">
        <v>6</v>
      </c>
      <c r="P300" s="238" t="s">
        <v>7</v>
      </c>
      <c r="Q300" s="229" t="s">
        <v>8</v>
      </c>
    </row>
    <row r="301" spans="1:18" ht="15.75" customHeight="1">
      <c r="A301" s="230"/>
      <c r="B301" s="82" t="s">
        <v>98</v>
      </c>
      <c r="C301" s="82" t="s">
        <v>99</v>
      </c>
      <c r="D301" s="82" t="s">
        <v>100</v>
      </c>
      <c r="E301" s="82" t="s">
        <v>101</v>
      </c>
      <c r="F301" s="82" t="s">
        <v>102</v>
      </c>
      <c r="G301" s="82" t="s">
        <v>103</v>
      </c>
      <c r="H301" s="82" t="s">
        <v>104</v>
      </c>
      <c r="I301" s="82" t="s">
        <v>105</v>
      </c>
      <c r="J301" s="230"/>
      <c r="K301" s="230"/>
      <c r="L301" s="230"/>
      <c r="M301" s="230"/>
      <c r="N301" s="230"/>
      <c r="O301" s="230"/>
      <c r="P301" s="230"/>
      <c r="Q301" s="230"/>
    </row>
    <row r="302" spans="1:18" ht="15.75" customHeight="1">
      <c r="A302" s="82">
        <v>2001</v>
      </c>
      <c r="B302" s="83">
        <v>23</v>
      </c>
      <c r="C302" s="161"/>
      <c r="D302" s="161"/>
      <c r="E302" s="161"/>
      <c r="F302" s="161"/>
      <c r="G302" s="161"/>
      <c r="H302" s="161"/>
      <c r="I302" s="161"/>
      <c r="J302" s="162"/>
      <c r="K302" s="154"/>
      <c r="L302" s="55"/>
      <c r="M302" s="56"/>
      <c r="N302" s="146"/>
      <c r="O302" s="89">
        <f>B302</f>
        <v>23</v>
      </c>
      <c r="P302" s="147"/>
      <c r="Q302" s="146"/>
    </row>
    <row r="303" spans="1:18" ht="15.75" customHeight="1">
      <c r="A303" s="82">
        <v>2002</v>
      </c>
      <c r="B303" s="161"/>
      <c r="C303" s="161">
        <v>17</v>
      </c>
      <c r="D303" s="161"/>
      <c r="E303" s="161"/>
      <c r="F303" s="161"/>
      <c r="G303" s="161"/>
      <c r="H303" s="161"/>
      <c r="I303" s="161"/>
      <c r="J303" s="162"/>
      <c r="K303" s="155"/>
      <c r="L303" s="5"/>
      <c r="M303" s="156"/>
      <c r="N303" s="94">
        <f>IF(C303=0,"",C303/B302)</f>
        <v>0.73913043478260865</v>
      </c>
      <c r="O303" s="95">
        <v>19</v>
      </c>
      <c r="P303" s="96">
        <f t="shared" ref="P303:P309" si="26">IF(O303=0,"",O303/O302)</f>
        <v>0.82608695652173914</v>
      </c>
      <c r="Q303" s="96">
        <f t="shared" ref="Q303:Q309" si="27">IF(O303=0,"",100%-P303)</f>
        <v>0.17391304347826086</v>
      </c>
    </row>
    <row r="304" spans="1:18" ht="15.75" customHeight="1">
      <c r="A304" s="82">
        <v>2101</v>
      </c>
      <c r="B304" s="161"/>
      <c r="C304" s="161"/>
      <c r="D304" s="161">
        <v>16</v>
      </c>
      <c r="E304" s="161"/>
      <c r="F304" s="161"/>
      <c r="G304" s="161"/>
      <c r="H304" s="161"/>
      <c r="I304" s="161"/>
      <c r="J304" s="162"/>
      <c r="K304" s="155"/>
      <c r="L304" s="5"/>
      <c r="M304" s="156" t="s">
        <v>28</v>
      </c>
      <c r="N304" s="94">
        <f>IF(D304=0,"",D304/C303)</f>
        <v>0.94117647058823528</v>
      </c>
      <c r="O304" s="95">
        <v>16</v>
      </c>
      <c r="P304" s="96">
        <f t="shared" si="26"/>
        <v>0.84210526315789469</v>
      </c>
      <c r="Q304" s="96">
        <f t="shared" si="27"/>
        <v>0.15789473684210531</v>
      </c>
      <c r="R304" s="131">
        <f>O304/O302</f>
        <v>0.69565217391304346</v>
      </c>
    </row>
    <row r="305" spans="1:17" ht="15.75" customHeight="1">
      <c r="A305" s="82">
        <v>2102</v>
      </c>
      <c r="B305" s="161"/>
      <c r="C305" s="161"/>
      <c r="D305" s="161"/>
      <c r="E305" s="161">
        <v>12</v>
      </c>
      <c r="F305" s="161"/>
      <c r="G305" s="161"/>
      <c r="H305" s="161"/>
      <c r="I305" s="161"/>
      <c r="J305" s="162"/>
      <c r="K305" s="155"/>
      <c r="L305" s="5"/>
      <c r="M305" s="156"/>
      <c r="N305" s="94">
        <f>IF(E305=0,"",E305/D304)</f>
        <v>0.75</v>
      </c>
      <c r="O305" s="95">
        <v>13</v>
      </c>
      <c r="P305" s="96">
        <f t="shared" si="26"/>
        <v>0.8125</v>
      </c>
      <c r="Q305" s="96">
        <f t="shared" si="27"/>
        <v>0.1875</v>
      </c>
    </row>
    <row r="306" spans="1:17" ht="15.75" customHeight="1">
      <c r="A306" s="82">
        <v>2201</v>
      </c>
      <c r="B306" s="161"/>
      <c r="C306" s="161"/>
      <c r="D306" s="161"/>
      <c r="E306" s="161"/>
      <c r="F306" s="161">
        <v>12</v>
      </c>
      <c r="G306" s="161"/>
      <c r="H306" s="161"/>
      <c r="I306" s="161"/>
      <c r="J306" s="162"/>
      <c r="K306" s="155"/>
      <c r="L306" s="5"/>
      <c r="M306" s="156"/>
      <c r="N306" s="94">
        <f>IF(F306=0,"",F306/E305)</f>
        <v>1</v>
      </c>
      <c r="O306" s="95">
        <v>13</v>
      </c>
      <c r="P306" s="96">
        <f t="shared" si="26"/>
        <v>1</v>
      </c>
      <c r="Q306" s="96">
        <f t="shared" si="27"/>
        <v>0</v>
      </c>
    </row>
    <row r="307" spans="1:17" ht="15.75" customHeight="1">
      <c r="A307" s="82">
        <v>2202</v>
      </c>
      <c r="B307" s="161"/>
      <c r="C307" s="161"/>
      <c r="D307" s="161"/>
      <c r="E307" s="161"/>
      <c r="F307" s="161"/>
      <c r="G307" s="161">
        <v>12</v>
      </c>
      <c r="H307" s="161"/>
      <c r="I307" s="161"/>
      <c r="J307" s="162"/>
      <c r="K307" s="155"/>
      <c r="L307" s="5"/>
      <c r="M307" s="156"/>
      <c r="N307" s="94">
        <f>IF(G307=0,"",G307/F306)</f>
        <v>1</v>
      </c>
      <c r="O307" s="95">
        <v>13</v>
      </c>
      <c r="P307" s="96">
        <f t="shared" si="26"/>
        <v>1</v>
      </c>
      <c r="Q307" s="96">
        <f t="shared" si="27"/>
        <v>0</v>
      </c>
    </row>
    <row r="308" spans="1:17" ht="15.75" customHeight="1">
      <c r="A308" s="82">
        <v>2301</v>
      </c>
      <c r="B308" s="161"/>
      <c r="C308" s="161"/>
      <c r="D308" s="161"/>
      <c r="E308" s="161"/>
      <c r="F308" s="161"/>
      <c r="G308" s="161"/>
      <c r="H308" s="161">
        <v>12</v>
      </c>
      <c r="I308" s="161"/>
      <c r="J308" s="162"/>
      <c r="K308" s="155"/>
      <c r="L308" s="5"/>
      <c r="M308" s="156"/>
      <c r="N308" s="94">
        <f>IF(H308=0,"",H308/G307)</f>
        <v>1</v>
      </c>
      <c r="O308" s="95">
        <v>13</v>
      </c>
      <c r="P308" s="96">
        <f t="shared" si="26"/>
        <v>1</v>
      </c>
      <c r="Q308" s="96">
        <f t="shared" si="27"/>
        <v>0</v>
      </c>
    </row>
    <row r="309" spans="1:17" ht="15.75" customHeight="1">
      <c r="A309" s="82">
        <v>2302</v>
      </c>
      <c r="B309" s="161"/>
      <c r="C309" s="161"/>
      <c r="D309" s="161"/>
      <c r="E309" s="161"/>
      <c r="F309" s="161"/>
      <c r="G309" s="161"/>
      <c r="H309" s="161"/>
      <c r="I309" s="161">
        <v>12</v>
      </c>
      <c r="J309" s="162">
        <v>8</v>
      </c>
      <c r="K309" s="155"/>
      <c r="L309" s="5"/>
      <c r="M309" s="156"/>
      <c r="N309" s="94">
        <f>IF(I309=0,"",I309/H308)</f>
        <v>1</v>
      </c>
      <c r="O309" s="95">
        <v>13</v>
      </c>
      <c r="P309" s="96">
        <f t="shared" si="26"/>
        <v>1</v>
      </c>
      <c r="Q309" s="96">
        <f t="shared" si="27"/>
        <v>0</v>
      </c>
    </row>
    <row r="310" spans="1:17" ht="15.75" customHeight="1">
      <c r="A310" s="82">
        <v>2401</v>
      </c>
      <c r="B310" s="161"/>
      <c r="C310" s="161"/>
      <c r="D310" s="161"/>
      <c r="E310" s="161"/>
      <c r="F310" s="161"/>
      <c r="G310" s="161"/>
      <c r="H310" s="161"/>
      <c r="I310" s="161">
        <v>3</v>
      </c>
      <c r="J310" s="162">
        <v>1</v>
      </c>
      <c r="K310" s="155"/>
      <c r="L310" s="5"/>
      <c r="M310" s="156"/>
      <c r="N310" s="148"/>
      <c r="O310" s="95">
        <v>3</v>
      </c>
      <c r="P310" s="149"/>
      <c r="Q310" s="149"/>
    </row>
    <row r="311" spans="1:17" ht="15.75" customHeight="1">
      <c r="A311" s="82">
        <v>2401</v>
      </c>
      <c r="B311" s="161"/>
      <c r="C311" s="161"/>
      <c r="D311" s="161"/>
      <c r="E311" s="161"/>
      <c r="F311" s="161"/>
      <c r="G311" s="161"/>
      <c r="H311" s="161"/>
      <c r="I311" s="161">
        <v>1</v>
      </c>
      <c r="J311" s="162"/>
      <c r="K311" s="155"/>
      <c r="L311" s="5"/>
      <c r="M311" s="26"/>
      <c r="N311" s="157"/>
      <c r="O311" s="158">
        <v>1</v>
      </c>
      <c r="P311" s="159"/>
      <c r="Q311" s="160"/>
    </row>
    <row r="312" spans="1:17" ht="15.75" customHeight="1">
      <c r="A312" s="82">
        <v>2402</v>
      </c>
      <c r="B312" s="161"/>
      <c r="C312" s="161"/>
      <c r="D312" s="161"/>
      <c r="E312" s="161"/>
      <c r="F312" s="161"/>
      <c r="G312" s="161"/>
      <c r="H312" s="161"/>
      <c r="I312" s="161"/>
      <c r="J312" s="162"/>
      <c r="K312" s="155"/>
      <c r="L312" s="5"/>
      <c r="M312" s="26"/>
      <c r="N312" s="140"/>
      <c r="O312" s="163"/>
      <c r="P312" s="164"/>
      <c r="Q312" s="140"/>
    </row>
    <row r="313" spans="1:17" ht="15.75" customHeight="1">
      <c r="A313" s="82">
        <v>2501</v>
      </c>
      <c r="B313" s="161"/>
      <c r="C313" s="161"/>
      <c r="D313" s="161"/>
      <c r="E313" s="161"/>
      <c r="F313" s="161"/>
      <c r="G313" s="161"/>
      <c r="H313" s="161"/>
      <c r="I313" s="161"/>
      <c r="J313" s="162"/>
      <c r="K313" s="155"/>
      <c r="L313" s="5"/>
      <c r="M313" s="26"/>
      <c r="N313" s="140"/>
      <c r="O313" s="163"/>
      <c r="P313" s="164"/>
      <c r="Q313" s="140"/>
    </row>
    <row r="314" spans="1:17" ht="15.75" customHeight="1">
      <c r="A314" s="82">
        <v>2502</v>
      </c>
      <c r="B314" s="161"/>
      <c r="C314" s="161"/>
      <c r="D314" s="161"/>
      <c r="E314" s="161"/>
      <c r="F314" s="161"/>
      <c r="G314" s="161"/>
      <c r="H314" s="161"/>
      <c r="I314" s="161"/>
      <c r="J314" s="162"/>
      <c r="K314" s="155"/>
      <c r="L314" s="5"/>
      <c r="M314" s="26"/>
      <c r="N314" s="5"/>
      <c r="O314" s="26"/>
      <c r="P314" s="25"/>
      <c r="Q314" s="140"/>
    </row>
    <row r="315" spans="1:17" ht="15.75" customHeight="1">
      <c r="A315" s="82">
        <v>2601</v>
      </c>
      <c r="B315" s="161"/>
      <c r="C315" s="161"/>
      <c r="D315" s="161"/>
      <c r="E315" s="161"/>
      <c r="F315" s="161"/>
      <c r="G315" s="161"/>
      <c r="H315" s="161"/>
      <c r="I315" s="161"/>
      <c r="J315" s="162"/>
      <c r="K315" s="155"/>
      <c r="L315" s="5"/>
      <c r="M315" s="26"/>
      <c r="N315" s="108" t="s">
        <v>80</v>
      </c>
      <c r="O315" s="109"/>
      <c r="P315" s="110">
        <f>IF(SUM(J308:J314)=0,"",SUM(J308:J314))</f>
        <v>9</v>
      </c>
      <c r="Q315" s="111" t="s">
        <v>10</v>
      </c>
    </row>
    <row r="316" spans="1:17" ht="15.75" customHeight="1">
      <c r="A316" s="82">
        <v>2602</v>
      </c>
      <c r="B316" s="161"/>
      <c r="C316" s="161"/>
      <c r="D316" s="161"/>
      <c r="E316" s="161"/>
      <c r="F316" s="161"/>
      <c r="G316" s="161"/>
      <c r="H316" s="161"/>
      <c r="I316" s="161"/>
      <c r="J316" s="162"/>
      <c r="K316" s="155"/>
      <c r="L316" s="5"/>
      <c r="M316" s="26"/>
      <c r="N316" s="112" t="s">
        <v>81</v>
      </c>
      <c r="O316" s="113" t="str">
        <f>IF(O315/B302=0,"",O315/B302)</f>
        <v/>
      </c>
      <c r="P316" s="114" t="str">
        <f>IF(O315/P315=0,"",O315/P315)</f>
        <v/>
      </c>
      <c r="Q316" s="115" t="s">
        <v>82</v>
      </c>
    </row>
    <row r="317" spans="1:17" ht="15.75" customHeight="1">
      <c r="A317" s="82">
        <v>2701</v>
      </c>
      <c r="B317" s="161"/>
      <c r="C317" s="161"/>
      <c r="D317" s="161"/>
      <c r="E317" s="161"/>
      <c r="F317" s="161"/>
      <c r="G317" s="161"/>
      <c r="H317" s="161"/>
      <c r="I317" s="161"/>
      <c r="J317" s="162"/>
      <c r="K317" s="166"/>
      <c r="L317" s="119"/>
      <c r="M317" s="120"/>
      <c r="N317" s="119"/>
      <c r="O317" s="120"/>
      <c r="P317" s="120"/>
      <c r="Q317" s="121"/>
    </row>
    <row r="318" spans="1:17" ht="18" customHeight="1">
      <c r="A318" s="34"/>
      <c r="B318" s="26"/>
      <c r="C318" s="231" t="s">
        <v>108</v>
      </c>
      <c r="D318" s="232"/>
      <c r="E318" s="232"/>
      <c r="F318" s="232"/>
      <c r="G318" s="232"/>
      <c r="H318" s="232"/>
      <c r="I318" s="233"/>
      <c r="J318" s="122">
        <f>SUM(J302:J314)</f>
        <v>9</v>
      </c>
      <c r="K318" s="123">
        <f>IF(J309=0,"",J309/B302)</f>
        <v>0.34782608695652173</v>
      </c>
      <c r="L318" s="123">
        <f>IF(J318=0,"",J318/B302)</f>
        <v>0.39130434782608697</v>
      </c>
      <c r="M318" s="123">
        <f>IF(J309=0,"",L318-K318)</f>
        <v>4.3478260869565244E-2</v>
      </c>
      <c r="N318" s="5"/>
      <c r="O318" s="26"/>
      <c r="P318" s="25"/>
      <c r="Q318" s="5"/>
    </row>
    <row r="319" spans="1:17" ht="12.75" customHeight="1"/>
    <row r="320" spans="1:17" ht="26.25" customHeight="1">
      <c r="A320" s="78" t="s">
        <v>96</v>
      </c>
      <c r="C320" s="78"/>
      <c r="D320" s="78"/>
      <c r="E320" s="78"/>
      <c r="F320" s="78"/>
      <c r="G320" s="78"/>
      <c r="H320" s="78"/>
      <c r="I320" s="78"/>
      <c r="J320" s="145" t="s">
        <v>119</v>
      </c>
      <c r="K320" s="30" t="s">
        <v>133</v>
      </c>
      <c r="L320" s="5"/>
      <c r="M320" s="5"/>
      <c r="N320" s="26"/>
      <c r="O320" s="5"/>
      <c r="P320" s="26"/>
      <c r="Q320" s="26"/>
    </row>
    <row r="321" spans="1:18" ht="12.75" customHeight="1"/>
    <row r="322" spans="1:18" ht="12.75" customHeight="1"/>
    <row r="323" spans="1:18" ht="26.25" customHeight="1">
      <c r="A323" s="78" t="s">
        <v>96</v>
      </c>
      <c r="C323" s="78"/>
      <c r="D323" s="78"/>
      <c r="E323" s="78"/>
      <c r="F323" s="78"/>
      <c r="G323" s="78"/>
      <c r="H323" s="78"/>
      <c r="I323" s="78"/>
      <c r="J323" s="145" t="s">
        <v>120</v>
      </c>
      <c r="K323" s="30"/>
      <c r="L323" s="5"/>
      <c r="M323" s="5"/>
      <c r="N323" s="26"/>
      <c r="O323" s="5"/>
      <c r="P323" s="26"/>
      <c r="Q323" s="26"/>
    </row>
    <row r="324" spans="1:18" ht="20.25" customHeight="1">
      <c r="A324" s="234" t="s">
        <v>9</v>
      </c>
      <c r="B324" s="235" t="s">
        <v>97</v>
      </c>
      <c r="C324" s="232"/>
      <c r="D324" s="232"/>
      <c r="E324" s="232"/>
      <c r="F324" s="232"/>
      <c r="G324" s="232"/>
      <c r="H324" s="232"/>
      <c r="I324" s="232"/>
      <c r="J324" s="236" t="s">
        <v>10</v>
      </c>
      <c r="K324" s="229" t="s">
        <v>2</v>
      </c>
      <c r="L324" s="229" t="s">
        <v>3</v>
      </c>
      <c r="M324" s="237" t="s">
        <v>4</v>
      </c>
      <c r="N324" s="229" t="s">
        <v>5</v>
      </c>
      <c r="O324" s="238" t="s">
        <v>6</v>
      </c>
      <c r="P324" s="238" t="s">
        <v>7</v>
      </c>
      <c r="Q324" s="229" t="s">
        <v>8</v>
      </c>
    </row>
    <row r="325" spans="1:18" ht="15.75" customHeight="1">
      <c r="A325" s="230"/>
      <c r="B325" s="82" t="s">
        <v>98</v>
      </c>
      <c r="C325" s="82" t="s">
        <v>99</v>
      </c>
      <c r="D325" s="82" t="s">
        <v>100</v>
      </c>
      <c r="E325" s="82" t="s">
        <v>101</v>
      </c>
      <c r="F325" s="82" t="s">
        <v>102</v>
      </c>
      <c r="G325" s="82" t="s">
        <v>103</v>
      </c>
      <c r="H325" s="82" t="s">
        <v>104</v>
      </c>
      <c r="I325" s="82" t="s">
        <v>105</v>
      </c>
      <c r="J325" s="230"/>
      <c r="K325" s="230"/>
      <c r="L325" s="230"/>
      <c r="M325" s="230"/>
      <c r="N325" s="230"/>
      <c r="O325" s="230"/>
      <c r="P325" s="230"/>
      <c r="Q325" s="230"/>
    </row>
    <row r="326" spans="1:18" ht="15.75" customHeight="1">
      <c r="A326" s="82">
        <v>2101</v>
      </c>
      <c r="B326" s="83">
        <v>18</v>
      </c>
      <c r="C326" s="161"/>
      <c r="D326" s="161"/>
      <c r="E326" s="161"/>
      <c r="F326" s="161"/>
      <c r="G326" s="161"/>
      <c r="H326" s="161"/>
      <c r="I326" s="161"/>
      <c r="J326" s="162"/>
      <c r="K326" s="154"/>
      <c r="L326" s="55"/>
      <c r="M326" s="56"/>
      <c r="N326" s="146"/>
      <c r="O326" s="89">
        <f>B326</f>
        <v>18</v>
      </c>
      <c r="P326" s="147"/>
      <c r="Q326" s="146"/>
    </row>
    <row r="327" spans="1:18" ht="15.75" customHeight="1">
      <c r="A327" s="82">
        <v>2102</v>
      </c>
      <c r="B327" s="161"/>
      <c r="C327" s="161">
        <v>10</v>
      </c>
      <c r="D327" s="161"/>
      <c r="E327" s="161"/>
      <c r="F327" s="161"/>
      <c r="G327" s="161"/>
      <c r="H327" s="161"/>
      <c r="I327" s="161"/>
      <c r="J327" s="162"/>
      <c r="K327" s="155"/>
      <c r="L327" s="5"/>
      <c r="M327" s="156"/>
      <c r="N327" s="94">
        <f>IF(C327=0,"",C327/B326)</f>
        <v>0.55555555555555558</v>
      </c>
      <c r="O327" s="95">
        <v>10</v>
      </c>
      <c r="P327" s="96">
        <f t="shared" ref="P327:P334" si="28">IF(O327=0,"",O327/O326)</f>
        <v>0.55555555555555558</v>
      </c>
      <c r="Q327" s="96">
        <f t="shared" ref="Q327:Q334" si="29">IF(O327=0,"",100%-P327)</f>
        <v>0.44444444444444442</v>
      </c>
    </row>
    <row r="328" spans="1:18" ht="15.75" customHeight="1">
      <c r="A328" s="82">
        <v>2201</v>
      </c>
      <c r="B328" s="161"/>
      <c r="C328" s="161"/>
      <c r="D328" s="161">
        <v>7</v>
      </c>
      <c r="E328" s="161"/>
      <c r="F328" s="161"/>
      <c r="G328" s="161"/>
      <c r="H328" s="161"/>
      <c r="I328" s="161"/>
      <c r="J328" s="162"/>
      <c r="K328" s="155"/>
      <c r="L328" s="5"/>
      <c r="M328" s="156" t="s">
        <v>28</v>
      </c>
      <c r="N328" s="94">
        <f>IF(D328=0,"",D328/C327)</f>
        <v>0.7</v>
      </c>
      <c r="O328" s="95">
        <v>7</v>
      </c>
      <c r="P328" s="96">
        <f t="shared" si="28"/>
        <v>0.7</v>
      </c>
      <c r="Q328" s="96">
        <f t="shared" si="29"/>
        <v>0.30000000000000004</v>
      </c>
      <c r="R328" s="131">
        <f>O328/O326</f>
        <v>0.3888888888888889</v>
      </c>
    </row>
    <row r="329" spans="1:18" ht="15.75" customHeight="1">
      <c r="A329" s="82">
        <v>2202</v>
      </c>
      <c r="B329" s="161"/>
      <c r="C329" s="161"/>
      <c r="D329" s="161"/>
      <c r="E329" s="161">
        <v>6</v>
      </c>
      <c r="F329" s="161"/>
      <c r="G329" s="161"/>
      <c r="H329" s="161"/>
      <c r="I329" s="161"/>
      <c r="J329" s="162"/>
      <c r="K329" s="155"/>
      <c r="L329" s="5"/>
      <c r="M329" s="156"/>
      <c r="N329" s="94">
        <f>IF(E329=0,"",E329/D328)</f>
        <v>0.8571428571428571</v>
      </c>
      <c r="O329" s="95">
        <v>6</v>
      </c>
      <c r="P329" s="96">
        <f t="shared" si="28"/>
        <v>0.8571428571428571</v>
      </c>
      <c r="Q329" s="96">
        <f t="shared" si="29"/>
        <v>0.1428571428571429</v>
      </c>
    </row>
    <row r="330" spans="1:18" ht="15.75" customHeight="1">
      <c r="A330" s="82">
        <v>2301</v>
      </c>
      <c r="B330" s="161"/>
      <c r="C330" s="161"/>
      <c r="D330" s="161"/>
      <c r="E330" s="161"/>
      <c r="F330" s="161">
        <v>6</v>
      </c>
      <c r="G330" s="161"/>
      <c r="H330" s="161"/>
      <c r="I330" s="161"/>
      <c r="J330" s="162"/>
      <c r="K330" s="155"/>
      <c r="L330" s="5"/>
      <c r="M330" s="156"/>
      <c r="N330" s="94">
        <f>IF(F330=0,"",F330/E329)</f>
        <v>1</v>
      </c>
      <c r="O330" s="95">
        <v>6</v>
      </c>
      <c r="P330" s="96">
        <f t="shared" si="28"/>
        <v>1</v>
      </c>
      <c r="Q330" s="96">
        <f t="shared" si="29"/>
        <v>0</v>
      </c>
    </row>
    <row r="331" spans="1:18" ht="15.75" customHeight="1">
      <c r="A331" s="82">
        <v>2302</v>
      </c>
      <c r="B331" s="161"/>
      <c r="C331" s="161"/>
      <c r="D331" s="161"/>
      <c r="E331" s="161"/>
      <c r="F331" s="161"/>
      <c r="G331" s="161">
        <v>6</v>
      </c>
      <c r="H331" s="161"/>
      <c r="I331" s="161"/>
      <c r="J331" s="162"/>
      <c r="K331" s="155"/>
      <c r="L331" s="5"/>
      <c r="M331" s="156"/>
      <c r="N331" s="94">
        <f>IF(G331=0,"",G331/F330)</f>
        <v>1</v>
      </c>
      <c r="O331" s="95">
        <v>6</v>
      </c>
      <c r="P331" s="96">
        <f t="shared" si="28"/>
        <v>1</v>
      </c>
      <c r="Q331" s="96">
        <f t="shared" si="29"/>
        <v>0</v>
      </c>
    </row>
    <row r="332" spans="1:18" ht="15.75" customHeight="1">
      <c r="A332" s="82">
        <v>2401</v>
      </c>
      <c r="B332" s="161"/>
      <c r="C332" s="161"/>
      <c r="D332" s="161"/>
      <c r="E332" s="161"/>
      <c r="F332" s="161"/>
      <c r="G332" s="161"/>
      <c r="H332" s="161">
        <v>6</v>
      </c>
      <c r="I332" s="161"/>
      <c r="J332" s="162"/>
      <c r="K332" s="155"/>
      <c r="L332" s="5"/>
      <c r="M332" s="156"/>
      <c r="N332" s="94">
        <f>IF(H332=0,"",H332/G331)</f>
        <v>1</v>
      </c>
      <c r="O332" s="95">
        <v>6</v>
      </c>
      <c r="P332" s="96">
        <f t="shared" si="28"/>
        <v>1</v>
      </c>
      <c r="Q332" s="96">
        <f t="shared" si="29"/>
        <v>0</v>
      </c>
    </row>
    <row r="333" spans="1:18" ht="15.75" customHeight="1">
      <c r="A333" s="82">
        <v>2402</v>
      </c>
      <c r="B333" s="161"/>
      <c r="C333" s="161"/>
      <c r="D333" s="161"/>
      <c r="E333" s="161"/>
      <c r="F333" s="161"/>
      <c r="G333" s="161"/>
      <c r="H333" s="161"/>
      <c r="I333" s="161">
        <v>5</v>
      </c>
      <c r="J333" s="162">
        <v>2</v>
      </c>
      <c r="K333" s="155"/>
      <c r="L333" s="5"/>
      <c r="M333" s="156"/>
      <c r="N333" s="94">
        <f>IF(I333=0,"",I333/H332)</f>
        <v>0.83333333333333337</v>
      </c>
      <c r="O333" s="95">
        <v>5</v>
      </c>
      <c r="P333" s="96">
        <f t="shared" si="28"/>
        <v>0.83333333333333337</v>
      </c>
      <c r="Q333" s="96">
        <f t="shared" si="29"/>
        <v>0.16666666666666663</v>
      </c>
    </row>
    <row r="334" spans="1:18" ht="15.75" customHeight="1">
      <c r="A334" s="82">
        <v>2501</v>
      </c>
      <c r="B334" s="161"/>
      <c r="C334" s="161"/>
      <c r="D334" s="161"/>
      <c r="E334" s="161"/>
      <c r="F334" s="161"/>
      <c r="G334" s="161"/>
      <c r="H334" s="161"/>
      <c r="I334" s="161"/>
      <c r="J334" s="162"/>
      <c r="K334" s="155"/>
      <c r="L334" s="5"/>
      <c r="M334" s="156"/>
      <c r="N334" s="148"/>
      <c r="O334" s="95"/>
      <c r="P334" s="149" t="str">
        <f t="shared" si="28"/>
        <v/>
      </c>
      <c r="Q334" s="149" t="str">
        <f t="shared" si="29"/>
        <v/>
      </c>
    </row>
    <row r="335" spans="1:18" ht="15.75" customHeight="1">
      <c r="A335" s="82">
        <v>2502</v>
      </c>
      <c r="B335" s="161"/>
      <c r="C335" s="161"/>
      <c r="D335" s="161"/>
      <c r="E335" s="161"/>
      <c r="F335" s="161"/>
      <c r="G335" s="161"/>
      <c r="H335" s="161"/>
      <c r="I335" s="161"/>
      <c r="J335" s="162"/>
      <c r="K335" s="155"/>
      <c r="L335" s="5"/>
      <c r="M335" s="26"/>
      <c r="N335" s="157"/>
      <c r="O335" s="158"/>
      <c r="P335" s="159"/>
      <c r="Q335" s="160"/>
    </row>
    <row r="336" spans="1:18" ht="15.75" customHeight="1">
      <c r="A336" s="82">
        <v>2601</v>
      </c>
      <c r="B336" s="161"/>
      <c r="C336" s="161"/>
      <c r="D336" s="161"/>
      <c r="E336" s="161"/>
      <c r="F336" s="161"/>
      <c r="G336" s="161"/>
      <c r="H336" s="161"/>
      <c r="I336" s="161"/>
      <c r="J336" s="162"/>
      <c r="K336" s="155"/>
      <c r="L336" s="5"/>
      <c r="M336" s="26"/>
      <c r="N336" s="140"/>
      <c r="O336" s="163"/>
      <c r="P336" s="164"/>
      <c r="Q336" s="140"/>
    </row>
    <row r="337" spans="1:18" ht="15.75" customHeight="1">
      <c r="A337" s="82">
        <v>2602</v>
      </c>
      <c r="B337" s="161"/>
      <c r="C337" s="161"/>
      <c r="D337" s="161"/>
      <c r="E337" s="161"/>
      <c r="F337" s="161"/>
      <c r="G337" s="161"/>
      <c r="H337" s="161"/>
      <c r="I337" s="161"/>
      <c r="J337" s="162"/>
      <c r="K337" s="155"/>
      <c r="L337" s="5"/>
      <c r="M337" s="26"/>
      <c r="N337" s="140"/>
      <c r="O337" s="163"/>
      <c r="P337" s="164"/>
      <c r="Q337" s="140"/>
    </row>
    <row r="338" spans="1:18" ht="15.75" customHeight="1">
      <c r="A338" s="82">
        <v>2701</v>
      </c>
      <c r="B338" s="161"/>
      <c r="C338" s="161"/>
      <c r="D338" s="161"/>
      <c r="E338" s="161"/>
      <c r="F338" s="161"/>
      <c r="G338" s="161"/>
      <c r="H338" s="161"/>
      <c r="I338" s="161"/>
      <c r="J338" s="162"/>
      <c r="K338" s="155"/>
      <c r="L338" s="5"/>
      <c r="M338" s="26"/>
      <c r="N338" s="5"/>
      <c r="O338" s="26"/>
      <c r="P338" s="25"/>
      <c r="Q338" s="140"/>
    </row>
    <row r="339" spans="1:18" ht="15.75" customHeight="1">
      <c r="A339" s="82">
        <v>2702</v>
      </c>
      <c r="B339" s="161"/>
      <c r="C339" s="161"/>
      <c r="D339" s="161"/>
      <c r="E339" s="161"/>
      <c r="F339" s="161"/>
      <c r="G339" s="161"/>
      <c r="H339" s="161"/>
      <c r="I339" s="161"/>
      <c r="J339" s="162"/>
      <c r="K339" s="155"/>
      <c r="L339" s="5"/>
      <c r="M339" s="26"/>
      <c r="N339" s="108" t="s">
        <v>80</v>
      </c>
      <c r="O339" s="109"/>
      <c r="P339" s="110">
        <f>IF(SUM(J332:J338)=0,"",SUM(J332:J338))</f>
        <v>2</v>
      </c>
      <c r="Q339" s="111" t="s">
        <v>10</v>
      </c>
    </row>
    <row r="340" spans="1:18" ht="15.75" customHeight="1">
      <c r="A340" s="82">
        <v>2801</v>
      </c>
      <c r="B340" s="161"/>
      <c r="C340" s="161"/>
      <c r="D340" s="161"/>
      <c r="E340" s="161"/>
      <c r="F340" s="161"/>
      <c r="G340" s="161"/>
      <c r="H340" s="161"/>
      <c r="I340" s="161"/>
      <c r="J340" s="162"/>
      <c r="K340" s="155"/>
      <c r="L340" s="5"/>
      <c r="M340" s="26"/>
      <c r="N340" s="112" t="s">
        <v>81</v>
      </c>
      <c r="O340" s="113" t="str">
        <f>IF(O339/B326=0,"",O339/B326)</f>
        <v/>
      </c>
      <c r="P340" s="114" t="str">
        <f>IF(O339/P339=0,"",O339/P339)</f>
        <v/>
      </c>
      <c r="Q340" s="115" t="s">
        <v>82</v>
      </c>
    </row>
    <row r="341" spans="1:18" ht="15.75" customHeight="1">
      <c r="A341" s="82">
        <v>2802</v>
      </c>
      <c r="B341" s="161"/>
      <c r="C341" s="161"/>
      <c r="D341" s="161"/>
      <c r="E341" s="161"/>
      <c r="F341" s="161"/>
      <c r="G341" s="161"/>
      <c r="H341" s="161"/>
      <c r="I341" s="161"/>
      <c r="J341" s="162"/>
      <c r="K341" s="166"/>
      <c r="L341" s="119"/>
      <c r="M341" s="120"/>
      <c r="N341" s="119"/>
      <c r="O341" s="120"/>
      <c r="P341" s="120"/>
      <c r="Q341" s="121"/>
    </row>
    <row r="342" spans="1:18" ht="18" customHeight="1">
      <c r="A342" s="34"/>
      <c r="B342" s="26"/>
      <c r="C342" s="231" t="s">
        <v>108</v>
      </c>
      <c r="D342" s="232"/>
      <c r="E342" s="232"/>
      <c r="F342" s="232"/>
      <c r="G342" s="232"/>
      <c r="H342" s="232"/>
      <c r="I342" s="233"/>
      <c r="J342" s="122">
        <f>SUM(J326:J338)</f>
        <v>2</v>
      </c>
      <c r="K342" s="123">
        <f>IF(J333=0,"",J333/B326)</f>
        <v>0.1111111111111111</v>
      </c>
      <c r="L342" s="123">
        <f>IF(J342=0,"",J342/B326)</f>
        <v>0.1111111111111111</v>
      </c>
      <c r="M342" s="123" t="str">
        <f>IF(J334=0,"",L342-K342)</f>
        <v/>
      </c>
      <c r="N342" s="5"/>
      <c r="O342" s="26"/>
      <c r="P342" s="25"/>
      <c r="Q342" s="5"/>
    </row>
    <row r="343" spans="1:18" ht="12.75" customHeight="1"/>
    <row r="344" spans="1:18" ht="12.75" customHeight="1"/>
    <row r="345" spans="1:18" ht="26.25" customHeight="1">
      <c r="A345" s="78" t="s">
        <v>96</v>
      </c>
      <c r="C345" s="78"/>
      <c r="D345" s="78"/>
      <c r="E345" s="78"/>
      <c r="F345" s="78"/>
      <c r="G345" s="78"/>
      <c r="H345" s="78"/>
      <c r="I345" s="78"/>
      <c r="J345" s="145" t="s">
        <v>122</v>
      </c>
      <c r="K345" s="30"/>
      <c r="L345" s="5"/>
      <c r="M345" s="5"/>
      <c r="N345" s="26"/>
      <c r="O345" s="5"/>
      <c r="P345" s="26"/>
      <c r="Q345" s="26"/>
    </row>
    <row r="346" spans="1:18" ht="20.25" customHeight="1">
      <c r="A346" s="234" t="s">
        <v>9</v>
      </c>
      <c r="B346" s="235" t="s">
        <v>97</v>
      </c>
      <c r="C346" s="232"/>
      <c r="D346" s="232"/>
      <c r="E346" s="232"/>
      <c r="F346" s="232"/>
      <c r="G346" s="232"/>
      <c r="H346" s="232"/>
      <c r="I346" s="232"/>
      <c r="J346" s="236" t="s">
        <v>10</v>
      </c>
      <c r="K346" s="229" t="s">
        <v>2</v>
      </c>
      <c r="L346" s="229" t="s">
        <v>3</v>
      </c>
      <c r="M346" s="237" t="s">
        <v>4</v>
      </c>
      <c r="N346" s="229" t="s">
        <v>5</v>
      </c>
      <c r="O346" s="238" t="s">
        <v>6</v>
      </c>
      <c r="P346" s="238" t="s">
        <v>7</v>
      </c>
      <c r="Q346" s="229" t="s">
        <v>8</v>
      </c>
    </row>
    <row r="347" spans="1:18" ht="15.75" customHeight="1">
      <c r="A347" s="230"/>
      <c r="B347" s="82" t="s">
        <v>98</v>
      </c>
      <c r="C347" s="82" t="s">
        <v>99</v>
      </c>
      <c r="D347" s="82" t="s">
        <v>100</v>
      </c>
      <c r="E347" s="82" t="s">
        <v>101</v>
      </c>
      <c r="F347" s="82" t="s">
        <v>102</v>
      </c>
      <c r="G347" s="82" t="s">
        <v>103</v>
      </c>
      <c r="H347" s="82" t="s">
        <v>104</v>
      </c>
      <c r="I347" s="82" t="s">
        <v>105</v>
      </c>
      <c r="J347" s="230"/>
      <c r="K347" s="230"/>
      <c r="L347" s="230"/>
      <c r="M347" s="230"/>
      <c r="N347" s="230"/>
      <c r="O347" s="230"/>
      <c r="P347" s="230"/>
      <c r="Q347" s="230"/>
    </row>
    <row r="348" spans="1:18" ht="15.75" customHeight="1">
      <c r="A348" s="82">
        <v>2201</v>
      </c>
      <c r="B348" s="83">
        <v>32</v>
      </c>
      <c r="C348" s="161"/>
      <c r="D348" s="161"/>
      <c r="E348" s="161"/>
      <c r="F348" s="161"/>
      <c r="G348" s="161"/>
      <c r="H348" s="161"/>
      <c r="I348" s="161"/>
      <c r="J348" s="162"/>
      <c r="K348" s="154"/>
      <c r="L348" s="55"/>
      <c r="M348" s="56"/>
      <c r="N348" s="146"/>
      <c r="O348" s="89">
        <f>B348</f>
        <v>32</v>
      </c>
      <c r="P348" s="147"/>
      <c r="Q348" s="146"/>
    </row>
    <row r="349" spans="1:18" ht="15.75" customHeight="1">
      <c r="A349" s="82">
        <v>2202</v>
      </c>
      <c r="B349" s="161"/>
      <c r="C349" s="161">
        <v>17</v>
      </c>
      <c r="D349" s="161"/>
      <c r="E349" s="161"/>
      <c r="F349" s="161"/>
      <c r="G349" s="161"/>
      <c r="H349" s="161"/>
      <c r="I349" s="161"/>
      <c r="J349" s="162"/>
      <c r="K349" s="155"/>
      <c r="L349" s="5"/>
      <c r="M349" s="156"/>
      <c r="N349" s="94">
        <f>IF(C349=0,"",C349/B348)</f>
        <v>0.53125</v>
      </c>
      <c r="O349" s="95">
        <v>19</v>
      </c>
      <c r="P349" s="96">
        <f t="shared" ref="P349:P356" si="30">IF(O349=0,"",O349/O348)</f>
        <v>0.59375</v>
      </c>
      <c r="Q349" s="96">
        <f t="shared" ref="Q349:Q356" si="31">IF(O349=0,"",100%-P349)</f>
        <v>0.40625</v>
      </c>
    </row>
    <row r="350" spans="1:18" ht="15.75" customHeight="1">
      <c r="A350" s="82">
        <v>2301</v>
      </c>
      <c r="B350" s="161"/>
      <c r="C350" s="161"/>
      <c r="D350" s="161">
        <v>14</v>
      </c>
      <c r="E350" s="161"/>
      <c r="F350" s="161"/>
      <c r="G350" s="161"/>
      <c r="H350" s="161"/>
      <c r="I350" s="161"/>
      <c r="J350" s="162"/>
      <c r="K350" s="155"/>
      <c r="L350" s="5"/>
      <c r="M350" s="156" t="s">
        <v>28</v>
      </c>
      <c r="N350" s="94">
        <f>IF(D350=0,"",D350/C349)</f>
        <v>0.82352941176470584</v>
      </c>
      <c r="O350" s="95">
        <v>14</v>
      </c>
      <c r="P350" s="96">
        <f t="shared" si="30"/>
        <v>0.73684210526315785</v>
      </c>
      <c r="Q350" s="96">
        <f t="shared" si="31"/>
        <v>0.26315789473684215</v>
      </c>
      <c r="R350" s="131">
        <f>O350/O348</f>
        <v>0.4375</v>
      </c>
    </row>
    <row r="351" spans="1:18" ht="15.75" customHeight="1">
      <c r="A351" s="82">
        <v>2302</v>
      </c>
      <c r="B351" s="161"/>
      <c r="C351" s="161"/>
      <c r="D351" s="161"/>
      <c r="E351" s="161">
        <v>13</v>
      </c>
      <c r="F351" s="161"/>
      <c r="G351" s="161"/>
      <c r="H351" s="161"/>
      <c r="I351" s="161"/>
      <c r="J351" s="162"/>
      <c r="K351" s="155"/>
      <c r="L351" s="5"/>
      <c r="M351" s="156"/>
      <c r="N351" s="94">
        <f>IF(E351=0,"",E351/D350)</f>
        <v>0.9285714285714286</v>
      </c>
      <c r="O351" s="95">
        <v>14</v>
      </c>
      <c r="P351" s="96">
        <f t="shared" si="30"/>
        <v>1</v>
      </c>
      <c r="Q351" s="96">
        <f t="shared" si="31"/>
        <v>0</v>
      </c>
    </row>
    <row r="352" spans="1:18" ht="15.75" customHeight="1">
      <c r="A352" s="82">
        <v>2401</v>
      </c>
      <c r="B352" s="161"/>
      <c r="C352" s="161"/>
      <c r="D352" s="161"/>
      <c r="E352" s="161"/>
      <c r="F352" s="161">
        <v>13</v>
      </c>
      <c r="G352" s="161"/>
      <c r="H352" s="161"/>
      <c r="I352" s="161"/>
      <c r="J352" s="162"/>
      <c r="K352" s="155"/>
      <c r="L352" s="5"/>
      <c r="M352" s="156"/>
      <c r="N352" s="94">
        <f>IF(F352=0,"",F352/E351)</f>
        <v>1</v>
      </c>
      <c r="O352" s="95">
        <v>13</v>
      </c>
      <c r="P352" s="96">
        <f t="shared" si="30"/>
        <v>0.9285714285714286</v>
      </c>
      <c r="Q352" s="96">
        <f t="shared" si="31"/>
        <v>7.1428571428571397E-2</v>
      </c>
    </row>
    <row r="353" spans="1:18" ht="15.75" customHeight="1">
      <c r="A353" s="82">
        <v>2402</v>
      </c>
      <c r="B353" s="161"/>
      <c r="C353" s="161"/>
      <c r="D353" s="161"/>
      <c r="E353" s="161"/>
      <c r="F353" s="161"/>
      <c r="G353" s="161">
        <v>7</v>
      </c>
      <c r="H353" s="161"/>
      <c r="I353" s="161"/>
      <c r="J353" s="162"/>
      <c r="K353" s="155"/>
      <c r="L353" s="5"/>
      <c r="M353" s="156"/>
      <c r="N353" s="94">
        <f>IF(G353=0,"",G353/F352)</f>
        <v>0.53846153846153844</v>
      </c>
      <c r="O353" s="95">
        <v>11</v>
      </c>
      <c r="P353" s="96">
        <f t="shared" si="30"/>
        <v>0.84615384615384615</v>
      </c>
      <c r="Q353" s="96">
        <f t="shared" si="31"/>
        <v>0.15384615384615385</v>
      </c>
    </row>
    <row r="354" spans="1:18" ht="15.75" customHeight="1">
      <c r="A354" s="82">
        <v>2501</v>
      </c>
      <c r="B354" s="161"/>
      <c r="C354" s="161"/>
      <c r="D354" s="161"/>
      <c r="E354" s="161"/>
      <c r="F354" s="161"/>
      <c r="G354" s="161"/>
      <c r="H354" s="161"/>
      <c r="I354" s="161"/>
      <c r="J354" s="162"/>
      <c r="K354" s="155"/>
      <c r="L354" s="5"/>
      <c r="M354" s="156"/>
      <c r="N354" s="94" t="str">
        <f>IF(H354=0,"",H354/G353)</f>
        <v/>
      </c>
      <c r="O354" s="95"/>
      <c r="P354" s="96" t="str">
        <f t="shared" si="30"/>
        <v/>
      </c>
      <c r="Q354" s="96" t="str">
        <f t="shared" si="31"/>
        <v/>
      </c>
    </row>
    <row r="355" spans="1:18" ht="15.75" customHeight="1">
      <c r="A355" s="82">
        <v>2502</v>
      </c>
      <c r="B355" s="161"/>
      <c r="C355" s="161"/>
      <c r="D355" s="161"/>
      <c r="E355" s="161"/>
      <c r="F355" s="161"/>
      <c r="G355" s="161"/>
      <c r="H355" s="161"/>
      <c r="I355" s="161"/>
      <c r="J355" s="162"/>
      <c r="K355" s="155"/>
      <c r="L355" s="5"/>
      <c r="M355" s="156"/>
      <c r="N355" s="94" t="str">
        <f>IF(I355=0,"",I355/H354)</f>
        <v/>
      </c>
      <c r="O355" s="95"/>
      <c r="P355" s="96" t="str">
        <f t="shared" si="30"/>
        <v/>
      </c>
      <c r="Q355" s="96" t="str">
        <f t="shared" si="31"/>
        <v/>
      </c>
    </row>
    <row r="356" spans="1:18" ht="15.75" customHeight="1">
      <c r="A356" s="82">
        <v>2601</v>
      </c>
      <c r="B356" s="161"/>
      <c r="C356" s="161"/>
      <c r="D356" s="161"/>
      <c r="E356" s="161"/>
      <c r="F356" s="161"/>
      <c r="G356" s="161"/>
      <c r="H356" s="161"/>
      <c r="I356" s="161"/>
      <c r="J356" s="162"/>
      <c r="K356" s="155"/>
      <c r="L356" s="5"/>
      <c r="M356" s="156"/>
      <c r="N356" s="148"/>
      <c r="O356" s="95"/>
      <c r="P356" s="149" t="str">
        <f t="shared" si="30"/>
        <v/>
      </c>
      <c r="Q356" s="149" t="str">
        <f t="shared" si="31"/>
        <v/>
      </c>
    </row>
    <row r="357" spans="1:18" ht="15.75" customHeight="1">
      <c r="A357" s="82">
        <v>2602</v>
      </c>
      <c r="B357" s="161"/>
      <c r="C357" s="161"/>
      <c r="D357" s="161"/>
      <c r="E357" s="161"/>
      <c r="F357" s="161"/>
      <c r="G357" s="161"/>
      <c r="H357" s="161"/>
      <c r="I357" s="161"/>
      <c r="J357" s="162"/>
      <c r="K357" s="155"/>
      <c r="L357" s="5"/>
      <c r="M357" s="26"/>
      <c r="N357" s="157"/>
      <c r="O357" s="158"/>
      <c r="P357" s="159"/>
      <c r="Q357" s="160"/>
    </row>
    <row r="358" spans="1:18" ht="15.75" customHeight="1">
      <c r="A358" s="82">
        <v>2701</v>
      </c>
      <c r="B358" s="161"/>
      <c r="C358" s="161"/>
      <c r="D358" s="161"/>
      <c r="E358" s="161"/>
      <c r="F358" s="161"/>
      <c r="G358" s="161"/>
      <c r="H358" s="161"/>
      <c r="I358" s="161"/>
      <c r="J358" s="162"/>
      <c r="K358" s="155"/>
      <c r="L358" s="5"/>
      <c r="M358" s="26"/>
      <c r="N358" s="140"/>
      <c r="O358" s="163"/>
      <c r="P358" s="164"/>
      <c r="Q358" s="140"/>
    </row>
    <row r="359" spans="1:18" ht="15.75" customHeight="1">
      <c r="A359" s="82">
        <v>2702</v>
      </c>
      <c r="B359" s="161"/>
      <c r="C359" s="161"/>
      <c r="D359" s="161"/>
      <c r="E359" s="161"/>
      <c r="F359" s="161"/>
      <c r="G359" s="161"/>
      <c r="H359" s="161"/>
      <c r="I359" s="161"/>
      <c r="J359" s="162"/>
      <c r="K359" s="155"/>
      <c r="L359" s="5"/>
      <c r="M359" s="26"/>
      <c r="N359" s="140"/>
      <c r="O359" s="163"/>
      <c r="P359" s="164"/>
      <c r="Q359" s="140"/>
    </row>
    <row r="360" spans="1:18" ht="15.75" customHeight="1">
      <c r="A360" s="82">
        <v>2801</v>
      </c>
      <c r="B360" s="161"/>
      <c r="C360" s="161"/>
      <c r="D360" s="161"/>
      <c r="E360" s="161"/>
      <c r="F360" s="161"/>
      <c r="G360" s="161"/>
      <c r="H360" s="161"/>
      <c r="I360" s="161"/>
      <c r="J360" s="162"/>
      <c r="K360" s="155"/>
      <c r="L360" s="5"/>
      <c r="M360" s="26"/>
      <c r="N360" s="5"/>
      <c r="O360" s="26"/>
      <c r="P360" s="25"/>
      <c r="Q360" s="140"/>
    </row>
    <row r="361" spans="1:18" ht="15.75" customHeight="1">
      <c r="A361" s="82">
        <v>2802</v>
      </c>
      <c r="B361" s="161"/>
      <c r="C361" s="161"/>
      <c r="D361" s="161"/>
      <c r="E361" s="161"/>
      <c r="F361" s="161"/>
      <c r="G361" s="161"/>
      <c r="H361" s="161"/>
      <c r="I361" s="161"/>
      <c r="J361" s="162"/>
      <c r="K361" s="155"/>
      <c r="L361" s="5"/>
      <c r="M361" s="26"/>
      <c r="N361" s="108" t="s">
        <v>80</v>
      </c>
      <c r="O361" s="109"/>
      <c r="P361" s="110" t="str">
        <f>IF(SUM(J354:J360)=0,"",SUM(J354:J360))</f>
        <v/>
      </c>
      <c r="Q361" s="111" t="s">
        <v>10</v>
      </c>
    </row>
    <row r="362" spans="1:18" ht="15.75" customHeight="1">
      <c r="A362" s="82">
        <v>2901</v>
      </c>
      <c r="B362" s="161"/>
      <c r="C362" s="161"/>
      <c r="D362" s="161"/>
      <c r="E362" s="161"/>
      <c r="F362" s="161"/>
      <c r="G362" s="161"/>
      <c r="H362" s="161"/>
      <c r="I362" s="161"/>
      <c r="J362" s="162"/>
      <c r="K362" s="155"/>
      <c r="L362" s="5"/>
      <c r="M362" s="26"/>
      <c r="N362" s="112" t="s">
        <v>81</v>
      </c>
      <c r="O362" s="113" t="str">
        <f>IF(O361/B348=0,"",O361/B348)</f>
        <v/>
      </c>
      <c r="P362" s="114" t="e">
        <f>IF(O361/P361=0,"",O361/P361)</f>
        <v>#VALUE!</v>
      </c>
      <c r="Q362" s="115" t="s">
        <v>82</v>
      </c>
    </row>
    <row r="363" spans="1:18" ht="15.75" customHeight="1">
      <c r="A363" s="82">
        <v>2902</v>
      </c>
      <c r="B363" s="161"/>
      <c r="C363" s="161"/>
      <c r="D363" s="161"/>
      <c r="E363" s="161"/>
      <c r="F363" s="161"/>
      <c r="G363" s="161"/>
      <c r="H363" s="161"/>
      <c r="I363" s="161"/>
      <c r="J363" s="162"/>
      <c r="K363" s="166"/>
      <c r="L363" s="119"/>
      <c r="M363" s="120"/>
      <c r="N363" s="119"/>
      <c r="O363" s="120"/>
      <c r="P363" s="120"/>
      <c r="Q363" s="121"/>
    </row>
    <row r="364" spans="1:18" ht="18" customHeight="1">
      <c r="A364" s="34"/>
      <c r="B364" s="26"/>
      <c r="C364" s="231" t="s">
        <v>108</v>
      </c>
      <c r="D364" s="232"/>
      <c r="E364" s="232"/>
      <c r="F364" s="232"/>
      <c r="G364" s="232"/>
      <c r="H364" s="232"/>
      <c r="I364" s="233"/>
      <c r="J364" s="122">
        <f>SUM(J348:J360)</f>
        <v>0</v>
      </c>
      <c r="K364" s="123" t="str">
        <f>IF(J356=0,"",J356/B348)</f>
        <v/>
      </c>
      <c r="L364" s="123" t="str">
        <f>IF(J364=0,"",J364/B348)</f>
        <v/>
      </c>
      <c r="M364" s="123" t="str">
        <f>IF(J356=0,"",L364-K364)</f>
        <v/>
      </c>
      <c r="N364" s="5"/>
      <c r="O364" s="26"/>
      <c r="P364" s="25"/>
      <c r="Q364" s="5"/>
    </row>
    <row r="365" spans="1:18" ht="12.75" customHeight="1"/>
    <row r="366" spans="1:18" ht="12.75" customHeight="1"/>
    <row r="367" spans="1:18" ht="12.75" customHeight="1">
      <c r="A367" s="78" t="s">
        <v>96</v>
      </c>
      <c r="B367" s="213"/>
      <c r="C367" s="78"/>
      <c r="D367" s="78"/>
      <c r="E367" s="78"/>
      <c r="F367" s="78"/>
      <c r="G367" s="78"/>
      <c r="H367" s="78"/>
      <c r="I367" s="78"/>
      <c r="J367" s="145" t="s">
        <v>141</v>
      </c>
      <c r="K367" s="30"/>
      <c r="L367" s="5"/>
      <c r="M367" s="5"/>
      <c r="N367" s="26"/>
      <c r="O367" s="5"/>
      <c r="P367" s="26"/>
      <c r="Q367" s="26"/>
      <c r="R367" s="213"/>
    </row>
    <row r="368" spans="1:18" ht="12.75" customHeight="1">
      <c r="A368" s="234" t="s">
        <v>9</v>
      </c>
      <c r="B368" s="235" t="s">
        <v>97</v>
      </c>
      <c r="C368" s="232"/>
      <c r="D368" s="232"/>
      <c r="E368" s="232"/>
      <c r="F368" s="232"/>
      <c r="G368" s="232"/>
      <c r="H368" s="232"/>
      <c r="I368" s="232"/>
      <c r="J368" s="236" t="s">
        <v>10</v>
      </c>
      <c r="K368" s="229" t="s">
        <v>2</v>
      </c>
      <c r="L368" s="229" t="s">
        <v>3</v>
      </c>
      <c r="M368" s="237" t="s">
        <v>4</v>
      </c>
      <c r="N368" s="229" t="s">
        <v>5</v>
      </c>
      <c r="O368" s="238" t="s">
        <v>6</v>
      </c>
      <c r="P368" s="238" t="s">
        <v>7</v>
      </c>
      <c r="Q368" s="229" t="s">
        <v>8</v>
      </c>
      <c r="R368" s="213"/>
    </row>
    <row r="369" spans="1:18" ht="12.75" customHeight="1">
      <c r="A369" s="230"/>
      <c r="B369" s="82" t="s">
        <v>98</v>
      </c>
      <c r="C369" s="82" t="s">
        <v>99</v>
      </c>
      <c r="D369" s="82" t="s">
        <v>100</v>
      </c>
      <c r="E369" s="82" t="s">
        <v>101</v>
      </c>
      <c r="F369" s="82" t="s">
        <v>102</v>
      </c>
      <c r="G369" s="82" t="s">
        <v>103</v>
      </c>
      <c r="H369" s="82" t="s">
        <v>104</v>
      </c>
      <c r="I369" s="82" t="s">
        <v>105</v>
      </c>
      <c r="J369" s="230"/>
      <c r="K369" s="230"/>
      <c r="L369" s="230"/>
      <c r="M369" s="230"/>
      <c r="N369" s="230"/>
      <c r="O369" s="230"/>
      <c r="P369" s="230"/>
      <c r="Q369" s="230"/>
      <c r="R369" s="213"/>
    </row>
    <row r="370" spans="1:18" ht="12.75" customHeight="1">
      <c r="A370" s="82">
        <v>2301</v>
      </c>
      <c r="B370" s="83">
        <v>18</v>
      </c>
      <c r="C370" s="161"/>
      <c r="D370" s="161"/>
      <c r="E370" s="161"/>
      <c r="F370" s="161"/>
      <c r="G370" s="161"/>
      <c r="H370" s="161"/>
      <c r="I370" s="161"/>
      <c r="J370" s="167"/>
      <c r="K370" s="154"/>
      <c r="L370" s="55"/>
      <c r="M370" s="56"/>
      <c r="N370" s="146"/>
      <c r="O370" s="89">
        <f>B370</f>
        <v>18</v>
      </c>
      <c r="P370" s="147"/>
      <c r="Q370" s="146"/>
      <c r="R370" s="213"/>
    </row>
    <row r="371" spans="1:18" ht="12.75" customHeight="1">
      <c r="A371" s="82">
        <v>2302</v>
      </c>
      <c r="B371" s="161"/>
      <c r="C371" s="161">
        <v>10</v>
      </c>
      <c r="D371" s="161"/>
      <c r="E371" s="161"/>
      <c r="F371" s="161"/>
      <c r="G371" s="161"/>
      <c r="H371" s="161"/>
      <c r="I371" s="161"/>
      <c r="J371" s="167"/>
      <c r="K371" s="155"/>
      <c r="L371" s="5"/>
      <c r="M371" s="156"/>
      <c r="N371" s="94">
        <f>IF(C371=0,"",C371/B370)</f>
        <v>0.55555555555555558</v>
      </c>
      <c r="O371" s="95">
        <v>10</v>
      </c>
      <c r="P371" s="96">
        <f t="shared" ref="P371:P378" si="32">IF(O371=0,"",O371/O370)</f>
        <v>0.55555555555555558</v>
      </c>
      <c r="Q371" s="96">
        <f t="shared" ref="Q371:Q378" si="33">IF(O371=0,"",100%-P371)</f>
        <v>0.44444444444444442</v>
      </c>
      <c r="R371" s="213"/>
    </row>
    <row r="372" spans="1:18" ht="12.75" customHeight="1">
      <c r="A372" s="82">
        <v>2401</v>
      </c>
      <c r="B372" s="161"/>
      <c r="C372" s="161"/>
      <c r="D372" s="161">
        <v>9</v>
      </c>
      <c r="E372" s="161"/>
      <c r="F372" s="161"/>
      <c r="G372" s="161"/>
      <c r="H372" s="161"/>
      <c r="I372" s="161"/>
      <c r="J372" s="167"/>
      <c r="K372" s="155"/>
      <c r="L372" s="5"/>
      <c r="M372" s="156" t="s">
        <v>28</v>
      </c>
      <c r="N372" s="94">
        <f>IF(D372=0,"",D372/C371)</f>
        <v>0.9</v>
      </c>
      <c r="O372" s="95">
        <v>9</v>
      </c>
      <c r="P372" s="96">
        <f t="shared" si="32"/>
        <v>0.9</v>
      </c>
      <c r="Q372" s="96">
        <f t="shared" si="33"/>
        <v>9.9999999999999978E-2</v>
      </c>
      <c r="R372" s="131">
        <f>O372/O370</f>
        <v>0.5</v>
      </c>
    </row>
    <row r="373" spans="1:18" ht="12.75" customHeight="1">
      <c r="A373" s="82">
        <v>2402</v>
      </c>
      <c r="B373" s="161"/>
      <c r="C373" s="161"/>
      <c r="D373" s="161"/>
      <c r="E373" s="161">
        <v>6</v>
      </c>
      <c r="F373" s="161"/>
      <c r="G373" s="161"/>
      <c r="H373" s="161"/>
      <c r="I373" s="161"/>
      <c r="J373" s="167"/>
      <c r="K373" s="155"/>
      <c r="L373" s="5"/>
      <c r="M373" s="156"/>
      <c r="N373" s="94">
        <f>IF(E373=0,"",E373/D372)</f>
        <v>0.66666666666666663</v>
      </c>
      <c r="O373" s="95">
        <v>7</v>
      </c>
      <c r="P373" s="96">
        <f t="shared" si="32"/>
        <v>0.77777777777777779</v>
      </c>
      <c r="Q373" s="96">
        <f t="shared" si="33"/>
        <v>0.22222222222222221</v>
      </c>
      <c r="R373" s="213"/>
    </row>
    <row r="374" spans="1:18" ht="12.75" customHeight="1">
      <c r="A374" s="82">
        <v>2501</v>
      </c>
      <c r="B374" s="161"/>
      <c r="C374" s="161"/>
      <c r="D374" s="161"/>
      <c r="E374" s="161"/>
      <c r="F374" s="161"/>
      <c r="G374" s="161"/>
      <c r="H374" s="161"/>
      <c r="I374" s="161"/>
      <c r="J374" s="167"/>
      <c r="K374" s="155"/>
      <c r="L374" s="5"/>
      <c r="M374" s="156"/>
      <c r="N374" s="94" t="str">
        <f>IF(F374=0,"",F374/E373)</f>
        <v/>
      </c>
      <c r="O374" s="95"/>
      <c r="P374" s="96" t="str">
        <f t="shared" si="32"/>
        <v/>
      </c>
      <c r="Q374" s="96" t="str">
        <f t="shared" si="33"/>
        <v/>
      </c>
      <c r="R374" s="213"/>
    </row>
    <row r="375" spans="1:18" ht="12.75" customHeight="1">
      <c r="A375" s="82">
        <v>2502</v>
      </c>
      <c r="B375" s="161"/>
      <c r="C375" s="161"/>
      <c r="D375" s="161"/>
      <c r="E375" s="161"/>
      <c r="F375" s="161"/>
      <c r="G375" s="161"/>
      <c r="H375" s="161"/>
      <c r="I375" s="161"/>
      <c r="J375" s="167"/>
      <c r="K375" s="155"/>
      <c r="L375" s="5"/>
      <c r="M375" s="156"/>
      <c r="N375" s="94" t="str">
        <f>IF(G375=0,"",G375/F374)</f>
        <v/>
      </c>
      <c r="O375" s="95"/>
      <c r="P375" s="96" t="str">
        <f t="shared" si="32"/>
        <v/>
      </c>
      <c r="Q375" s="96" t="str">
        <f t="shared" si="33"/>
        <v/>
      </c>
      <c r="R375" s="213"/>
    </row>
    <row r="376" spans="1:18" ht="12.75" customHeight="1">
      <c r="A376" s="82">
        <v>2601</v>
      </c>
      <c r="B376" s="161"/>
      <c r="C376" s="161"/>
      <c r="D376" s="161"/>
      <c r="E376" s="161"/>
      <c r="F376" s="161"/>
      <c r="G376" s="161"/>
      <c r="H376" s="161"/>
      <c r="I376" s="161"/>
      <c r="J376" s="167"/>
      <c r="K376" s="155"/>
      <c r="L376" s="5"/>
      <c r="M376" s="156"/>
      <c r="N376" s="94" t="str">
        <f>IF(H376=0,"",H376/G375)</f>
        <v/>
      </c>
      <c r="O376" s="95"/>
      <c r="P376" s="96" t="str">
        <f t="shared" si="32"/>
        <v/>
      </c>
      <c r="Q376" s="96" t="str">
        <f t="shared" si="33"/>
        <v/>
      </c>
      <c r="R376" s="213"/>
    </row>
    <row r="377" spans="1:18" ht="12.75" customHeight="1">
      <c r="A377" s="82">
        <v>2602</v>
      </c>
      <c r="B377" s="161"/>
      <c r="C377" s="161"/>
      <c r="D377" s="161"/>
      <c r="E377" s="161"/>
      <c r="F377" s="161"/>
      <c r="G377" s="161"/>
      <c r="H377" s="161"/>
      <c r="I377" s="161"/>
      <c r="J377" s="167"/>
      <c r="K377" s="155"/>
      <c r="L377" s="5"/>
      <c r="M377" s="156"/>
      <c r="N377" s="94" t="str">
        <f>IF(I377=0,"",I377/H376)</f>
        <v/>
      </c>
      <c r="O377" s="95"/>
      <c r="P377" s="96" t="str">
        <f t="shared" si="32"/>
        <v/>
      </c>
      <c r="Q377" s="96" t="str">
        <f t="shared" si="33"/>
        <v/>
      </c>
      <c r="R377" s="213"/>
    </row>
    <row r="378" spans="1:18" ht="12.75" customHeight="1">
      <c r="A378" s="82">
        <v>2701</v>
      </c>
      <c r="B378" s="161"/>
      <c r="C378" s="161"/>
      <c r="D378" s="161"/>
      <c r="E378" s="161"/>
      <c r="F378" s="161"/>
      <c r="G378" s="161"/>
      <c r="H378" s="161"/>
      <c r="I378" s="161"/>
      <c r="J378" s="167"/>
      <c r="K378" s="155"/>
      <c r="L378" s="5"/>
      <c r="M378" s="156"/>
      <c r="N378" s="148"/>
      <c r="O378" s="95"/>
      <c r="P378" s="149" t="str">
        <f t="shared" si="32"/>
        <v/>
      </c>
      <c r="Q378" s="149" t="str">
        <f t="shared" si="33"/>
        <v/>
      </c>
      <c r="R378" s="213"/>
    </row>
    <row r="379" spans="1:18" ht="12.75" customHeight="1">
      <c r="A379" s="82">
        <v>2702</v>
      </c>
      <c r="B379" s="161"/>
      <c r="C379" s="161"/>
      <c r="D379" s="161"/>
      <c r="E379" s="161"/>
      <c r="F379" s="161"/>
      <c r="G379" s="161"/>
      <c r="H379" s="161"/>
      <c r="I379" s="161"/>
      <c r="J379" s="167"/>
      <c r="K379" s="155"/>
      <c r="L379" s="5"/>
      <c r="M379" s="26"/>
      <c r="N379" s="157"/>
      <c r="O379" s="158"/>
      <c r="P379" s="159"/>
      <c r="Q379" s="160"/>
      <c r="R379" s="213"/>
    </row>
    <row r="380" spans="1:18" ht="12.75" customHeight="1">
      <c r="A380" s="82">
        <v>2801</v>
      </c>
      <c r="B380" s="161"/>
      <c r="C380" s="161"/>
      <c r="D380" s="161"/>
      <c r="E380" s="161"/>
      <c r="F380" s="161"/>
      <c r="G380" s="161"/>
      <c r="H380" s="161"/>
      <c r="I380" s="161"/>
      <c r="J380" s="167"/>
      <c r="K380" s="155"/>
      <c r="L380" s="5"/>
      <c r="M380" s="26"/>
      <c r="N380" s="140"/>
      <c r="O380" s="163"/>
      <c r="P380" s="164"/>
      <c r="Q380" s="140"/>
      <c r="R380" s="213"/>
    </row>
    <row r="381" spans="1:18" ht="12.75" customHeight="1">
      <c r="A381" s="82">
        <v>2802</v>
      </c>
      <c r="B381" s="161"/>
      <c r="C381" s="161"/>
      <c r="D381" s="161"/>
      <c r="E381" s="161"/>
      <c r="F381" s="161"/>
      <c r="G381" s="161"/>
      <c r="H381" s="161"/>
      <c r="I381" s="161"/>
      <c r="J381" s="167"/>
      <c r="K381" s="155"/>
      <c r="L381" s="5"/>
      <c r="M381" s="26"/>
      <c r="N381" s="140"/>
      <c r="O381" s="163"/>
      <c r="P381" s="164"/>
      <c r="Q381" s="140"/>
      <c r="R381" s="213"/>
    </row>
    <row r="382" spans="1:18" ht="12.75" customHeight="1">
      <c r="A382" s="82">
        <v>2901</v>
      </c>
      <c r="B382" s="161"/>
      <c r="C382" s="161"/>
      <c r="D382" s="161"/>
      <c r="E382" s="161"/>
      <c r="F382" s="161"/>
      <c r="G382" s="161"/>
      <c r="H382" s="161"/>
      <c r="I382" s="161"/>
      <c r="J382" s="167"/>
      <c r="K382" s="155"/>
      <c r="L382" s="5"/>
      <c r="M382" s="26"/>
      <c r="N382" s="5"/>
      <c r="O382" s="26"/>
      <c r="P382" s="25"/>
      <c r="Q382" s="140"/>
      <c r="R382" s="213"/>
    </row>
    <row r="383" spans="1:18" ht="12.75" customHeight="1">
      <c r="A383" s="82">
        <v>2902</v>
      </c>
      <c r="B383" s="161"/>
      <c r="C383" s="161"/>
      <c r="D383" s="161"/>
      <c r="E383" s="161"/>
      <c r="F383" s="161"/>
      <c r="G383" s="161"/>
      <c r="H383" s="161"/>
      <c r="I383" s="161"/>
      <c r="J383" s="167"/>
      <c r="K383" s="155"/>
      <c r="L383" s="5"/>
      <c r="M383" s="26"/>
      <c r="N383" s="108" t="s">
        <v>80</v>
      </c>
      <c r="O383" s="109"/>
      <c r="P383" s="110" t="str">
        <f>IF(SUM(J376:J382)=0,"",SUM(J376:J382))</f>
        <v/>
      </c>
      <c r="Q383" s="111" t="s">
        <v>10</v>
      </c>
      <c r="R383" s="213"/>
    </row>
    <row r="384" spans="1:18" ht="12.75" customHeight="1">
      <c r="A384" s="82">
        <v>3001</v>
      </c>
      <c r="B384" s="161"/>
      <c r="C384" s="161"/>
      <c r="D384" s="161"/>
      <c r="E384" s="161"/>
      <c r="F384" s="161"/>
      <c r="G384" s="161"/>
      <c r="H384" s="161"/>
      <c r="I384" s="161"/>
      <c r="J384" s="167"/>
      <c r="K384" s="155"/>
      <c r="L384" s="5"/>
      <c r="M384" s="26"/>
      <c r="N384" s="112" t="s">
        <v>81</v>
      </c>
      <c r="O384" s="113" t="str">
        <f>IF(O383/B370=0,"",O383/B370)</f>
        <v/>
      </c>
      <c r="P384" s="114" t="e">
        <f>IF(O383/P383=0,"",O383/P383)</f>
        <v>#VALUE!</v>
      </c>
      <c r="Q384" s="115" t="s">
        <v>82</v>
      </c>
      <c r="R384" s="213"/>
    </row>
    <row r="385" spans="1:18" ht="12.75" customHeight="1">
      <c r="A385" s="82">
        <v>3002</v>
      </c>
      <c r="B385" s="161"/>
      <c r="C385" s="161"/>
      <c r="D385" s="161"/>
      <c r="E385" s="161"/>
      <c r="F385" s="161"/>
      <c r="G385" s="161"/>
      <c r="H385" s="161"/>
      <c r="I385" s="161"/>
      <c r="J385" s="167"/>
      <c r="K385" s="166"/>
      <c r="L385" s="119"/>
      <c r="M385" s="120"/>
      <c r="N385" s="119"/>
      <c r="O385" s="120"/>
      <c r="P385" s="120"/>
      <c r="Q385" s="121"/>
      <c r="R385" s="213"/>
    </row>
    <row r="386" spans="1:18" ht="12.75" customHeight="1">
      <c r="A386" s="34"/>
      <c r="B386" s="26"/>
      <c r="C386" s="231" t="s">
        <v>108</v>
      </c>
      <c r="D386" s="232"/>
      <c r="E386" s="232"/>
      <c r="F386" s="232"/>
      <c r="G386" s="232"/>
      <c r="H386" s="232"/>
      <c r="I386" s="233"/>
      <c r="J386" s="122">
        <f>SUM(J370:J382)</f>
        <v>0</v>
      </c>
      <c r="K386" s="123" t="str">
        <f>IF(J378=0,"",J378/B370)</f>
        <v/>
      </c>
      <c r="L386" s="123" t="str">
        <f>IF(J386=0,"",J386/B370)</f>
        <v/>
      </c>
      <c r="M386" s="123" t="str">
        <f>IF(J378=0,"",L386-K386)</f>
        <v/>
      </c>
      <c r="N386" s="5"/>
      <c r="O386" s="26"/>
      <c r="P386" s="25"/>
      <c r="Q386" s="5"/>
      <c r="R386" s="213"/>
    </row>
    <row r="387" spans="1:18" ht="12.75" customHeight="1"/>
    <row r="388" spans="1:18" ht="12.75" customHeight="1"/>
    <row r="389" spans="1:18" ht="12.75" customHeight="1">
      <c r="A389" s="78" t="s">
        <v>96</v>
      </c>
      <c r="B389" s="216"/>
      <c r="C389" s="78"/>
      <c r="D389" s="78"/>
      <c r="E389" s="78"/>
      <c r="F389" s="78"/>
      <c r="G389" s="78"/>
      <c r="H389" s="78"/>
      <c r="I389" s="78"/>
      <c r="J389" s="145" t="s">
        <v>142</v>
      </c>
      <c r="K389" s="30"/>
      <c r="L389" s="5"/>
      <c r="M389" s="5"/>
      <c r="N389" s="26"/>
      <c r="O389" s="5"/>
      <c r="P389" s="26"/>
      <c r="Q389" s="26"/>
      <c r="R389" s="216"/>
    </row>
    <row r="390" spans="1:18" ht="12.75" customHeight="1">
      <c r="A390" s="234" t="s">
        <v>9</v>
      </c>
      <c r="B390" s="235" t="s">
        <v>97</v>
      </c>
      <c r="C390" s="232"/>
      <c r="D390" s="232"/>
      <c r="E390" s="232"/>
      <c r="F390" s="232"/>
      <c r="G390" s="232"/>
      <c r="H390" s="232"/>
      <c r="I390" s="232"/>
      <c r="J390" s="236" t="s">
        <v>10</v>
      </c>
      <c r="K390" s="229" t="s">
        <v>2</v>
      </c>
      <c r="L390" s="229" t="s">
        <v>3</v>
      </c>
      <c r="M390" s="237" t="s">
        <v>4</v>
      </c>
      <c r="N390" s="229" t="s">
        <v>5</v>
      </c>
      <c r="O390" s="238" t="s">
        <v>6</v>
      </c>
      <c r="P390" s="238" t="s">
        <v>7</v>
      </c>
      <c r="Q390" s="229" t="s">
        <v>8</v>
      </c>
      <c r="R390" s="216"/>
    </row>
    <row r="391" spans="1:18" ht="12.75" customHeight="1">
      <c r="A391" s="230"/>
      <c r="B391" s="82" t="s">
        <v>98</v>
      </c>
      <c r="C391" s="82" t="s">
        <v>99</v>
      </c>
      <c r="D391" s="82" t="s">
        <v>100</v>
      </c>
      <c r="E391" s="82" t="s">
        <v>101</v>
      </c>
      <c r="F391" s="82" t="s">
        <v>102</v>
      </c>
      <c r="G391" s="82" t="s">
        <v>103</v>
      </c>
      <c r="H391" s="82" t="s">
        <v>104</v>
      </c>
      <c r="I391" s="82" t="s">
        <v>105</v>
      </c>
      <c r="J391" s="230"/>
      <c r="K391" s="230"/>
      <c r="L391" s="230"/>
      <c r="M391" s="230"/>
      <c r="N391" s="230"/>
      <c r="O391" s="230"/>
      <c r="P391" s="230"/>
      <c r="Q391" s="230"/>
      <c r="R391" s="216"/>
    </row>
    <row r="392" spans="1:18" ht="12.75" customHeight="1">
      <c r="A392" s="82">
        <v>2302</v>
      </c>
      <c r="B392" s="83">
        <v>12</v>
      </c>
      <c r="C392" s="161"/>
      <c r="D392" s="161"/>
      <c r="E392" s="161"/>
      <c r="F392" s="161"/>
      <c r="G392" s="161"/>
      <c r="H392" s="161"/>
      <c r="I392" s="161"/>
      <c r="J392" s="167"/>
      <c r="K392" s="154"/>
      <c r="L392" s="55"/>
      <c r="M392" s="56"/>
      <c r="N392" s="146"/>
      <c r="O392" s="89">
        <f>B392</f>
        <v>12</v>
      </c>
      <c r="P392" s="147"/>
      <c r="Q392" s="146"/>
      <c r="R392" s="216"/>
    </row>
    <row r="393" spans="1:18" ht="12.75" customHeight="1">
      <c r="A393" s="82">
        <v>2401</v>
      </c>
      <c r="B393" s="161"/>
      <c r="C393" s="161">
        <v>7</v>
      </c>
      <c r="D393" s="161"/>
      <c r="E393" s="161"/>
      <c r="F393" s="161"/>
      <c r="G393" s="161"/>
      <c r="H393" s="161"/>
      <c r="I393" s="161"/>
      <c r="J393" s="167"/>
      <c r="K393" s="155"/>
      <c r="L393" s="5"/>
      <c r="M393" s="156"/>
      <c r="N393" s="94">
        <f>IF(C393=0,"",C393/B392)</f>
        <v>0.58333333333333337</v>
      </c>
      <c r="O393" s="95">
        <v>7</v>
      </c>
      <c r="P393" s="96">
        <f t="shared" ref="P393:P400" si="34">IF(O393=0,"",O393/O392)</f>
        <v>0.58333333333333337</v>
      </c>
      <c r="Q393" s="96">
        <f t="shared" ref="Q393:Q400" si="35">IF(O393=0,"",100%-P393)</f>
        <v>0.41666666666666663</v>
      </c>
      <c r="R393" s="216"/>
    </row>
    <row r="394" spans="1:18" ht="12.75" customHeight="1">
      <c r="A394" s="82">
        <v>2402</v>
      </c>
      <c r="B394" s="161"/>
      <c r="C394" s="161"/>
      <c r="D394" s="161">
        <v>6</v>
      </c>
      <c r="E394" s="161"/>
      <c r="F394" s="161"/>
      <c r="G394" s="161"/>
      <c r="H394" s="161"/>
      <c r="I394" s="161"/>
      <c r="J394" s="167"/>
      <c r="K394" s="155"/>
      <c r="L394" s="5"/>
      <c r="M394" s="156" t="s">
        <v>28</v>
      </c>
      <c r="N394" s="94">
        <f>IF(D394=0,"",D394/C393)</f>
        <v>0.8571428571428571</v>
      </c>
      <c r="O394" s="95">
        <v>6</v>
      </c>
      <c r="P394" s="96">
        <f t="shared" si="34"/>
        <v>0.8571428571428571</v>
      </c>
      <c r="Q394" s="96">
        <f t="shared" si="35"/>
        <v>0.1428571428571429</v>
      </c>
      <c r="R394" s="131">
        <f>O394/O392</f>
        <v>0.5</v>
      </c>
    </row>
    <row r="395" spans="1:18" ht="12.75" customHeight="1">
      <c r="A395" s="82">
        <v>2501</v>
      </c>
      <c r="B395" s="161"/>
      <c r="C395" s="161"/>
      <c r="D395" s="161"/>
      <c r="E395" s="161"/>
      <c r="F395" s="161"/>
      <c r="G395" s="161"/>
      <c r="H395" s="161"/>
      <c r="I395" s="161"/>
      <c r="J395" s="167"/>
      <c r="K395" s="155"/>
      <c r="L395" s="5"/>
      <c r="M395" s="156"/>
      <c r="N395" s="94" t="str">
        <f>IF(E395=0,"",E395/D394)</f>
        <v/>
      </c>
      <c r="O395" s="95"/>
      <c r="P395" s="96" t="str">
        <f t="shared" si="34"/>
        <v/>
      </c>
      <c r="Q395" s="96" t="str">
        <f t="shared" si="35"/>
        <v/>
      </c>
      <c r="R395" s="216"/>
    </row>
    <row r="396" spans="1:18" ht="12.75" customHeight="1">
      <c r="A396" s="82">
        <v>2502</v>
      </c>
      <c r="B396" s="161"/>
      <c r="C396" s="161"/>
      <c r="D396" s="161"/>
      <c r="E396" s="161"/>
      <c r="F396" s="161"/>
      <c r="G396" s="161"/>
      <c r="H396" s="161"/>
      <c r="I396" s="161"/>
      <c r="J396" s="167"/>
      <c r="K396" s="155"/>
      <c r="L396" s="5"/>
      <c r="M396" s="156"/>
      <c r="N396" s="94" t="str">
        <f>IF(F396=0,"",F396/E395)</f>
        <v/>
      </c>
      <c r="O396" s="95"/>
      <c r="P396" s="96" t="str">
        <f t="shared" si="34"/>
        <v/>
      </c>
      <c r="Q396" s="96" t="str">
        <f t="shared" si="35"/>
        <v/>
      </c>
      <c r="R396" s="216"/>
    </row>
    <row r="397" spans="1:18" ht="12.75" customHeight="1">
      <c r="A397" s="82">
        <v>2601</v>
      </c>
      <c r="B397" s="161"/>
      <c r="C397" s="161"/>
      <c r="D397" s="161"/>
      <c r="E397" s="161"/>
      <c r="F397" s="161"/>
      <c r="G397" s="161"/>
      <c r="H397" s="161"/>
      <c r="I397" s="161"/>
      <c r="J397" s="167"/>
      <c r="K397" s="155"/>
      <c r="L397" s="5"/>
      <c r="M397" s="156"/>
      <c r="N397" s="94" t="str">
        <f>IF(G397=0,"",G397/F396)</f>
        <v/>
      </c>
      <c r="O397" s="95"/>
      <c r="P397" s="96" t="str">
        <f t="shared" si="34"/>
        <v/>
      </c>
      <c r="Q397" s="96" t="str">
        <f t="shared" si="35"/>
        <v/>
      </c>
      <c r="R397" s="216"/>
    </row>
    <row r="398" spans="1:18" ht="12.75" customHeight="1">
      <c r="A398" s="82">
        <v>2602</v>
      </c>
      <c r="B398" s="161"/>
      <c r="C398" s="161"/>
      <c r="D398" s="161"/>
      <c r="E398" s="161"/>
      <c r="F398" s="161"/>
      <c r="G398" s="161"/>
      <c r="H398" s="161"/>
      <c r="I398" s="161"/>
      <c r="J398" s="167"/>
      <c r="K398" s="155"/>
      <c r="L398" s="5"/>
      <c r="M398" s="156"/>
      <c r="N398" s="94" t="str">
        <f>IF(H398=0,"",H398/G397)</f>
        <v/>
      </c>
      <c r="O398" s="95"/>
      <c r="P398" s="96" t="str">
        <f t="shared" si="34"/>
        <v/>
      </c>
      <c r="Q398" s="96" t="str">
        <f t="shared" si="35"/>
        <v/>
      </c>
      <c r="R398" s="216"/>
    </row>
    <row r="399" spans="1:18" ht="12.75" customHeight="1">
      <c r="A399" s="82">
        <v>2701</v>
      </c>
      <c r="B399" s="161"/>
      <c r="C399" s="161"/>
      <c r="D399" s="161"/>
      <c r="E399" s="161"/>
      <c r="F399" s="161"/>
      <c r="G399" s="161"/>
      <c r="H399" s="161"/>
      <c r="I399" s="161"/>
      <c r="J399" s="167"/>
      <c r="K399" s="155"/>
      <c r="L399" s="5"/>
      <c r="M399" s="156"/>
      <c r="N399" s="94" t="str">
        <f>IF(I399=0,"",I399/H398)</f>
        <v/>
      </c>
      <c r="O399" s="95"/>
      <c r="P399" s="96" t="str">
        <f t="shared" si="34"/>
        <v/>
      </c>
      <c r="Q399" s="96" t="str">
        <f t="shared" si="35"/>
        <v/>
      </c>
      <c r="R399" s="216"/>
    </row>
    <row r="400" spans="1:18" ht="12.75" customHeight="1">
      <c r="A400" s="82">
        <v>2702</v>
      </c>
      <c r="B400" s="161"/>
      <c r="C400" s="161"/>
      <c r="D400" s="161"/>
      <c r="E400" s="161"/>
      <c r="F400" s="161"/>
      <c r="G400" s="161"/>
      <c r="H400" s="161"/>
      <c r="I400" s="161"/>
      <c r="J400" s="167"/>
      <c r="K400" s="155"/>
      <c r="L400" s="5"/>
      <c r="M400" s="156"/>
      <c r="N400" s="148"/>
      <c r="O400" s="95"/>
      <c r="P400" s="149" t="str">
        <f t="shared" si="34"/>
        <v/>
      </c>
      <c r="Q400" s="149" t="str">
        <f t="shared" si="35"/>
        <v/>
      </c>
      <c r="R400" s="216"/>
    </row>
    <row r="401" spans="1:18" ht="12.75" customHeight="1">
      <c r="A401" s="82">
        <v>2801</v>
      </c>
      <c r="B401" s="161"/>
      <c r="C401" s="161"/>
      <c r="D401" s="161"/>
      <c r="E401" s="161"/>
      <c r="F401" s="161"/>
      <c r="G401" s="161"/>
      <c r="H401" s="161"/>
      <c r="I401" s="161"/>
      <c r="J401" s="167"/>
      <c r="K401" s="155"/>
      <c r="L401" s="5"/>
      <c r="M401" s="26"/>
      <c r="N401" s="157"/>
      <c r="O401" s="158"/>
      <c r="P401" s="159"/>
      <c r="Q401" s="160"/>
      <c r="R401" s="216"/>
    </row>
    <row r="402" spans="1:18" ht="12.75" customHeight="1">
      <c r="A402" s="82">
        <v>2802</v>
      </c>
      <c r="B402" s="161"/>
      <c r="C402" s="161"/>
      <c r="D402" s="161"/>
      <c r="E402" s="161"/>
      <c r="F402" s="161"/>
      <c r="G402" s="161"/>
      <c r="H402" s="161"/>
      <c r="I402" s="161"/>
      <c r="J402" s="167"/>
      <c r="K402" s="155"/>
      <c r="L402" s="5"/>
      <c r="M402" s="26"/>
      <c r="N402" s="140"/>
      <c r="O402" s="163"/>
      <c r="P402" s="164"/>
      <c r="Q402" s="140"/>
      <c r="R402" s="216"/>
    </row>
    <row r="403" spans="1:18" ht="12.75" customHeight="1">
      <c r="A403" s="82">
        <v>2901</v>
      </c>
      <c r="B403" s="161"/>
      <c r="C403" s="161"/>
      <c r="D403" s="161"/>
      <c r="E403" s="161"/>
      <c r="F403" s="161"/>
      <c r="G403" s="161"/>
      <c r="H403" s="161"/>
      <c r="I403" s="161"/>
      <c r="J403" s="167"/>
      <c r="K403" s="155"/>
      <c r="L403" s="5"/>
      <c r="M403" s="26"/>
      <c r="N403" s="140"/>
      <c r="O403" s="163"/>
      <c r="P403" s="164"/>
      <c r="Q403" s="140"/>
      <c r="R403" s="216"/>
    </row>
    <row r="404" spans="1:18" ht="12.75" customHeight="1">
      <c r="A404" s="82">
        <v>2902</v>
      </c>
      <c r="B404" s="161"/>
      <c r="C404" s="161"/>
      <c r="D404" s="161"/>
      <c r="E404" s="161"/>
      <c r="F404" s="161"/>
      <c r="G404" s="161"/>
      <c r="H404" s="161"/>
      <c r="I404" s="161"/>
      <c r="J404" s="167"/>
      <c r="K404" s="155"/>
      <c r="L404" s="5"/>
      <c r="M404" s="26"/>
      <c r="N404" s="5"/>
      <c r="O404" s="26"/>
      <c r="P404" s="25"/>
      <c r="Q404" s="140"/>
      <c r="R404" s="216"/>
    </row>
    <row r="405" spans="1:18" ht="12.75" customHeight="1">
      <c r="A405" s="82">
        <v>3001</v>
      </c>
      <c r="B405" s="161"/>
      <c r="C405" s="161"/>
      <c r="D405" s="161"/>
      <c r="E405" s="161"/>
      <c r="F405" s="161"/>
      <c r="G405" s="161"/>
      <c r="H405" s="161"/>
      <c r="I405" s="161"/>
      <c r="J405" s="167"/>
      <c r="K405" s="155"/>
      <c r="L405" s="5"/>
      <c r="M405" s="26"/>
      <c r="N405" s="108" t="s">
        <v>80</v>
      </c>
      <c r="O405" s="109"/>
      <c r="P405" s="110" t="str">
        <f>IF(SUM(J398:J404)=0,"",SUM(J398:J404))</f>
        <v/>
      </c>
      <c r="Q405" s="111" t="s">
        <v>10</v>
      </c>
      <c r="R405" s="216"/>
    </row>
    <row r="406" spans="1:18" ht="12.75" customHeight="1">
      <c r="A406" s="82">
        <v>3002</v>
      </c>
      <c r="B406" s="161"/>
      <c r="C406" s="161"/>
      <c r="D406" s="161"/>
      <c r="E406" s="161"/>
      <c r="F406" s="161"/>
      <c r="G406" s="161"/>
      <c r="H406" s="161"/>
      <c r="I406" s="161"/>
      <c r="J406" s="167"/>
      <c r="K406" s="155"/>
      <c r="L406" s="5"/>
      <c r="M406" s="26"/>
      <c r="N406" s="112" t="s">
        <v>81</v>
      </c>
      <c r="O406" s="113" t="str">
        <f>IF(O405/B392=0,"",O405/B392)</f>
        <v/>
      </c>
      <c r="P406" s="114" t="e">
        <f>IF(O405/P405=0,"",O405/P405)</f>
        <v>#VALUE!</v>
      </c>
      <c r="Q406" s="115" t="s">
        <v>82</v>
      </c>
      <c r="R406" s="216"/>
    </row>
    <row r="407" spans="1:18" ht="12.75" customHeight="1">
      <c r="A407" s="82">
        <v>3101</v>
      </c>
      <c r="B407" s="161"/>
      <c r="C407" s="161"/>
      <c r="D407" s="161"/>
      <c r="E407" s="161"/>
      <c r="F407" s="161"/>
      <c r="G407" s="161"/>
      <c r="H407" s="161"/>
      <c r="I407" s="161"/>
      <c r="J407" s="167"/>
      <c r="K407" s="166"/>
      <c r="L407" s="119"/>
      <c r="M407" s="120"/>
      <c r="N407" s="119"/>
      <c r="O407" s="120"/>
      <c r="P407" s="120"/>
      <c r="Q407" s="121"/>
      <c r="R407" s="216"/>
    </row>
    <row r="408" spans="1:18" ht="12.75" customHeight="1">
      <c r="A408" s="34"/>
      <c r="B408" s="26"/>
      <c r="C408" s="231" t="s">
        <v>108</v>
      </c>
      <c r="D408" s="232"/>
      <c r="E408" s="232"/>
      <c r="F408" s="232"/>
      <c r="G408" s="232"/>
      <c r="H408" s="232"/>
      <c r="I408" s="233"/>
      <c r="J408" s="122">
        <f>SUM(J392:J404)</f>
        <v>0</v>
      </c>
      <c r="K408" s="123" t="str">
        <f>IF(J400=0,"",J400/B392)</f>
        <v/>
      </c>
      <c r="L408" s="123" t="str">
        <f>IF(J408=0,"",J408/B392)</f>
        <v/>
      </c>
      <c r="M408" s="123" t="str">
        <f>IF(J400=0,"",L408-K408)</f>
        <v/>
      </c>
      <c r="N408" s="5"/>
      <c r="O408" s="26"/>
      <c r="P408" s="25"/>
      <c r="Q408" s="5"/>
      <c r="R408" s="216"/>
    </row>
    <row r="409" spans="1:18" ht="12.75" customHeight="1"/>
    <row r="410" spans="1:18" ht="12.75" customHeight="1"/>
    <row r="411" spans="1:18" ht="12.75" customHeight="1">
      <c r="A411" s="78" t="s">
        <v>96</v>
      </c>
      <c r="B411" s="225"/>
      <c r="C411" s="78"/>
      <c r="D411" s="78"/>
      <c r="E411" s="78"/>
      <c r="F411" s="78"/>
      <c r="G411" s="78"/>
      <c r="H411" s="78"/>
      <c r="I411" s="78"/>
      <c r="J411" s="145" t="s">
        <v>144</v>
      </c>
      <c r="K411" s="30"/>
      <c r="L411" s="5"/>
      <c r="M411" s="5"/>
      <c r="N411" s="26"/>
      <c r="O411" s="5"/>
      <c r="P411" s="26"/>
      <c r="Q411" s="26"/>
      <c r="R411" s="225"/>
    </row>
    <row r="412" spans="1:18" ht="12.75" customHeight="1">
      <c r="A412" s="234" t="s">
        <v>9</v>
      </c>
      <c r="B412" s="235" t="s">
        <v>97</v>
      </c>
      <c r="C412" s="232"/>
      <c r="D412" s="232"/>
      <c r="E412" s="232"/>
      <c r="F412" s="232"/>
      <c r="G412" s="232"/>
      <c r="H412" s="232"/>
      <c r="I412" s="232"/>
      <c r="J412" s="236" t="s">
        <v>10</v>
      </c>
      <c r="K412" s="229" t="s">
        <v>2</v>
      </c>
      <c r="L412" s="229" t="s">
        <v>3</v>
      </c>
      <c r="M412" s="237" t="s">
        <v>4</v>
      </c>
      <c r="N412" s="229" t="s">
        <v>5</v>
      </c>
      <c r="O412" s="238" t="s">
        <v>6</v>
      </c>
      <c r="P412" s="238" t="s">
        <v>7</v>
      </c>
      <c r="Q412" s="229" t="s">
        <v>8</v>
      </c>
      <c r="R412" s="225"/>
    </row>
    <row r="413" spans="1:18" ht="12.75" customHeight="1">
      <c r="A413" s="230"/>
      <c r="B413" s="82" t="s">
        <v>98</v>
      </c>
      <c r="C413" s="82" t="s">
        <v>99</v>
      </c>
      <c r="D413" s="82" t="s">
        <v>100</v>
      </c>
      <c r="E413" s="82" t="s">
        <v>101</v>
      </c>
      <c r="F413" s="82" t="s">
        <v>102</v>
      </c>
      <c r="G413" s="82" t="s">
        <v>103</v>
      </c>
      <c r="H413" s="82" t="s">
        <v>104</v>
      </c>
      <c r="I413" s="82" t="s">
        <v>105</v>
      </c>
      <c r="J413" s="230"/>
      <c r="K413" s="230"/>
      <c r="L413" s="230"/>
      <c r="M413" s="230"/>
      <c r="N413" s="230"/>
      <c r="O413" s="230"/>
      <c r="P413" s="230"/>
      <c r="Q413" s="230"/>
      <c r="R413" s="225"/>
    </row>
    <row r="414" spans="1:18" ht="12.75" customHeight="1">
      <c r="A414" s="82">
        <v>2402</v>
      </c>
      <c r="B414" s="83">
        <v>14</v>
      </c>
      <c r="C414" s="161"/>
      <c r="D414" s="161"/>
      <c r="E414" s="161"/>
      <c r="F414" s="161"/>
      <c r="G414" s="161"/>
      <c r="H414" s="161"/>
      <c r="I414" s="161"/>
      <c r="J414" s="167"/>
      <c r="K414" s="154"/>
      <c r="L414" s="55"/>
      <c r="M414" s="56"/>
      <c r="N414" s="146"/>
      <c r="O414" s="89">
        <f>B414</f>
        <v>14</v>
      </c>
      <c r="P414" s="147"/>
      <c r="Q414" s="146"/>
      <c r="R414" s="225"/>
    </row>
    <row r="415" spans="1:18" ht="12.75" customHeight="1">
      <c r="A415" s="82">
        <v>2501</v>
      </c>
      <c r="B415" s="161"/>
      <c r="C415" s="161"/>
      <c r="D415" s="161"/>
      <c r="E415" s="161"/>
      <c r="F415" s="161"/>
      <c r="G415" s="161"/>
      <c r="H415" s="161"/>
      <c r="I415" s="161"/>
      <c r="J415" s="167"/>
      <c r="K415" s="155"/>
      <c r="L415" s="5"/>
      <c r="M415" s="156"/>
      <c r="N415" s="94" t="str">
        <f>IF(C415=0,"",C415/B414)</f>
        <v/>
      </c>
      <c r="O415" s="95"/>
      <c r="P415" s="96" t="str">
        <f t="shared" ref="P415:P422" si="36">IF(O415=0,"",O415/O414)</f>
        <v/>
      </c>
      <c r="Q415" s="96" t="str">
        <f t="shared" ref="Q415:Q422" si="37">IF(O415=0,"",100%-P415)</f>
        <v/>
      </c>
      <c r="R415" s="225"/>
    </row>
    <row r="416" spans="1:18" ht="12.75" customHeight="1">
      <c r="A416" s="82">
        <v>2502</v>
      </c>
      <c r="B416" s="161"/>
      <c r="C416" s="161"/>
      <c r="D416" s="161"/>
      <c r="E416" s="161"/>
      <c r="F416" s="161"/>
      <c r="G416" s="161"/>
      <c r="H416" s="161"/>
      <c r="I416" s="161"/>
      <c r="J416" s="167"/>
      <c r="K416" s="155"/>
      <c r="L416" s="5"/>
      <c r="M416" s="156" t="s">
        <v>28</v>
      </c>
      <c r="N416" s="94" t="str">
        <f>IF(D416=0,"",D416/C415)</f>
        <v/>
      </c>
      <c r="O416" s="95"/>
      <c r="P416" s="96" t="str">
        <f t="shared" si="36"/>
        <v/>
      </c>
      <c r="Q416" s="96" t="str">
        <f t="shared" si="37"/>
        <v/>
      </c>
      <c r="R416" s="131">
        <f>O416/O414</f>
        <v>0</v>
      </c>
    </row>
    <row r="417" spans="1:18" ht="12.75" customHeight="1">
      <c r="A417" s="82">
        <v>2601</v>
      </c>
      <c r="B417" s="161"/>
      <c r="C417" s="161"/>
      <c r="D417" s="161"/>
      <c r="E417" s="161"/>
      <c r="F417" s="161"/>
      <c r="G417" s="161"/>
      <c r="H417" s="161"/>
      <c r="I417" s="161"/>
      <c r="J417" s="167"/>
      <c r="K417" s="155"/>
      <c r="L417" s="5"/>
      <c r="M417" s="156"/>
      <c r="N417" s="94" t="str">
        <f>IF(E417=0,"",E417/D416)</f>
        <v/>
      </c>
      <c r="O417" s="95"/>
      <c r="P417" s="96" t="str">
        <f t="shared" si="36"/>
        <v/>
      </c>
      <c r="Q417" s="96" t="str">
        <f t="shared" si="37"/>
        <v/>
      </c>
      <c r="R417" s="225"/>
    </row>
    <row r="418" spans="1:18" ht="12.75" customHeight="1">
      <c r="A418" s="82">
        <v>2602</v>
      </c>
      <c r="B418" s="161"/>
      <c r="C418" s="161"/>
      <c r="D418" s="161"/>
      <c r="E418" s="161"/>
      <c r="F418" s="161"/>
      <c r="G418" s="161"/>
      <c r="H418" s="161"/>
      <c r="I418" s="161"/>
      <c r="J418" s="167"/>
      <c r="K418" s="155"/>
      <c r="L418" s="5"/>
      <c r="M418" s="156"/>
      <c r="N418" s="94" t="str">
        <f>IF(F418=0,"",F418/E417)</f>
        <v/>
      </c>
      <c r="O418" s="95"/>
      <c r="P418" s="96" t="str">
        <f t="shared" si="36"/>
        <v/>
      </c>
      <c r="Q418" s="96" t="str">
        <f t="shared" si="37"/>
        <v/>
      </c>
      <c r="R418" s="225"/>
    </row>
    <row r="419" spans="1:18" ht="12.75" customHeight="1">
      <c r="A419" s="82">
        <v>2701</v>
      </c>
      <c r="B419" s="161"/>
      <c r="C419" s="161"/>
      <c r="D419" s="161"/>
      <c r="E419" s="161"/>
      <c r="F419" s="161"/>
      <c r="G419" s="161"/>
      <c r="H419" s="161"/>
      <c r="I419" s="161"/>
      <c r="J419" s="167"/>
      <c r="K419" s="155"/>
      <c r="L419" s="5"/>
      <c r="M419" s="156"/>
      <c r="N419" s="94" t="str">
        <f>IF(G419=0,"",G419/F418)</f>
        <v/>
      </c>
      <c r="O419" s="95"/>
      <c r="P419" s="96" t="str">
        <f t="shared" si="36"/>
        <v/>
      </c>
      <c r="Q419" s="96" t="str">
        <f t="shared" si="37"/>
        <v/>
      </c>
      <c r="R419" s="225"/>
    </row>
    <row r="420" spans="1:18" ht="12.75" customHeight="1">
      <c r="A420" s="82">
        <v>2702</v>
      </c>
      <c r="B420" s="161"/>
      <c r="C420" s="161"/>
      <c r="D420" s="161"/>
      <c r="E420" s="161"/>
      <c r="F420" s="161"/>
      <c r="G420" s="161"/>
      <c r="H420" s="161"/>
      <c r="I420" s="161"/>
      <c r="J420" s="167"/>
      <c r="K420" s="155"/>
      <c r="L420" s="5"/>
      <c r="M420" s="156"/>
      <c r="N420" s="94" t="str">
        <f>IF(H420=0,"",H420/G419)</f>
        <v/>
      </c>
      <c r="O420" s="95"/>
      <c r="P420" s="96" t="str">
        <f t="shared" si="36"/>
        <v/>
      </c>
      <c r="Q420" s="96" t="str">
        <f t="shared" si="37"/>
        <v/>
      </c>
      <c r="R420" s="225"/>
    </row>
    <row r="421" spans="1:18" ht="12.75" customHeight="1">
      <c r="A421" s="82">
        <v>2801</v>
      </c>
      <c r="B421" s="161"/>
      <c r="C421" s="161"/>
      <c r="D421" s="161"/>
      <c r="E421" s="161"/>
      <c r="F421" s="161"/>
      <c r="G421" s="161"/>
      <c r="H421" s="161"/>
      <c r="I421" s="161"/>
      <c r="J421" s="167"/>
      <c r="K421" s="155"/>
      <c r="L421" s="5"/>
      <c r="M421" s="156"/>
      <c r="N421" s="94" t="str">
        <f>IF(I421=0,"",I421/H420)</f>
        <v/>
      </c>
      <c r="O421" s="95"/>
      <c r="P421" s="96" t="str">
        <f t="shared" si="36"/>
        <v/>
      </c>
      <c r="Q421" s="96" t="str">
        <f t="shared" si="37"/>
        <v/>
      </c>
      <c r="R421" s="225"/>
    </row>
    <row r="422" spans="1:18" ht="12.75" customHeight="1">
      <c r="A422" s="82">
        <v>2802</v>
      </c>
      <c r="B422" s="161"/>
      <c r="C422" s="161"/>
      <c r="D422" s="161"/>
      <c r="E422" s="161"/>
      <c r="F422" s="161"/>
      <c r="G422" s="161"/>
      <c r="H422" s="161"/>
      <c r="I422" s="161"/>
      <c r="J422" s="167"/>
      <c r="K422" s="155"/>
      <c r="L422" s="5"/>
      <c r="M422" s="156"/>
      <c r="N422" s="148"/>
      <c r="O422" s="95"/>
      <c r="P422" s="149" t="str">
        <f t="shared" si="36"/>
        <v/>
      </c>
      <c r="Q422" s="149" t="str">
        <f t="shared" si="37"/>
        <v/>
      </c>
      <c r="R422" s="225"/>
    </row>
    <row r="423" spans="1:18" ht="12.75" customHeight="1">
      <c r="A423" s="82">
        <v>2901</v>
      </c>
      <c r="B423" s="161"/>
      <c r="C423" s="161"/>
      <c r="D423" s="161"/>
      <c r="E423" s="161"/>
      <c r="F423" s="161"/>
      <c r="G423" s="161"/>
      <c r="H423" s="161"/>
      <c r="I423" s="161"/>
      <c r="J423" s="167"/>
      <c r="K423" s="155"/>
      <c r="L423" s="5"/>
      <c r="M423" s="26"/>
      <c r="N423" s="157"/>
      <c r="O423" s="158"/>
      <c r="P423" s="159"/>
      <c r="Q423" s="160"/>
      <c r="R423" s="225"/>
    </row>
    <row r="424" spans="1:18" ht="12.75" customHeight="1">
      <c r="A424" s="82">
        <v>2902</v>
      </c>
      <c r="B424" s="161"/>
      <c r="C424" s="161"/>
      <c r="D424" s="161"/>
      <c r="E424" s="161"/>
      <c r="F424" s="161"/>
      <c r="G424" s="161"/>
      <c r="H424" s="161"/>
      <c r="I424" s="161"/>
      <c r="J424" s="167"/>
      <c r="K424" s="155"/>
      <c r="L424" s="5"/>
      <c r="M424" s="26"/>
      <c r="N424" s="140"/>
      <c r="O424" s="163"/>
      <c r="P424" s="164"/>
      <c r="Q424" s="140"/>
      <c r="R424" s="225"/>
    </row>
    <row r="425" spans="1:18" ht="12.75" customHeight="1">
      <c r="A425" s="82">
        <v>3001</v>
      </c>
      <c r="B425" s="161"/>
      <c r="C425" s="161"/>
      <c r="D425" s="161"/>
      <c r="E425" s="161"/>
      <c r="F425" s="161"/>
      <c r="G425" s="161"/>
      <c r="H425" s="161"/>
      <c r="I425" s="161"/>
      <c r="J425" s="167"/>
      <c r="K425" s="155"/>
      <c r="L425" s="5"/>
      <c r="M425" s="26"/>
      <c r="N425" s="140"/>
      <c r="O425" s="163"/>
      <c r="P425" s="164"/>
      <c r="Q425" s="140"/>
      <c r="R425" s="225"/>
    </row>
    <row r="426" spans="1:18" ht="12.75" customHeight="1">
      <c r="A426" s="82">
        <v>3002</v>
      </c>
      <c r="B426" s="161"/>
      <c r="C426" s="161"/>
      <c r="D426" s="161"/>
      <c r="E426" s="161"/>
      <c r="F426" s="161"/>
      <c r="G426" s="161"/>
      <c r="H426" s="161"/>
      <c r="I426" s="161"/>
      <c r="J426" s="167"/>
      <c r="K426" s="155"/>
      <c r="L426" s="5"/>
      <c r="M426" s="26"/>
      <c r="N426" s="5"/>
      <c r="O426" s="26"/>
      <c r="P426" s="25"/>
      <c r="Q426" s="140"/>
      <c r="R426" s="225"/>
    </row>
    <row r="427" spans="1:18" ht="12.75" customHeight="1">
      <c r="A427" s="82">
        <v>3101</v>
      </c>
      <c r="B427" s="161"/>
      <c r="C427" s="161"/>
      <c r="D427" s="161"/>
      <c r="E427" s="161"/>
      <c r="F427" s="161"/>
      <c r="G427" s="161"/>
      <c r="H427" s="161"/>
      <c r="I427" s="161"/>
      <c r="J427" s="167"/>
      <c r="K427" s="155"/>
      <c r="L427" s="5"/>
      <c r="M427" s="26"/>
      <c r="N427" s="108" t="s">
        <v>80</v>
      </c>
      <c r="O427" s="109"/>
      <c r="P427" s="110" t="str">
        <f>IF(SUM(J420:J426)=0,"",SUM(J420:J426))</f>
        <v/>
      </c>
      <c r="Q427" s="111" t="s">
        <v>10</v>
      </c>
      <c r="R427" s="225"/>
    </row>
    <row r="428" spans="1:18" ht="12.75" customHeight="1">
      <c r="A428" s="82">
        <v>3102</v>
      </c>
      <c r="B428" s="161"/>
      <c r="C428" s="161"/>
      <c r="D428" s="161"/>
      <c r="E428" s="161"/>
      <c r="F428" s="161"/>
      <c r="G428" s="161"/>
      <c r="H428" s="161"/>
      <c r="I428" s="161"/>
      <c r="J428" s="167"/>
      <c r="K428" s="155"/>
      <c r="L428" s="5"/>
      <c r="M428" s="26"/>
      <c r="N428" s="112" t="s">
        <v>81</v>
      </c>
      <c r="O428" s="113" t="str">
        <f>IF(O427/B414=0,"",O427/B414)</f>
        <v/>
      </c>
      <c r="P428" s="114" t="e">
        <f>IF(O427/P427=0,"",O427/P427)</f>
        <v>#VALUE!</v>
      </c>
      <c r="Q428" s="115" t="s">
        <v>82</v>
      </c>
      <c r="R428" s="225"/>
    </row>
    <row r="429" spans="1:18" ht="12.75" customHeight="1">
      <c r="A429" s="82">
        <v>3201</v>
      </c>
      <c r="B429" s="161"/>
      <c r="C429" s="161"/>
      <c r="D429" s="161"/>
      <c r="E429" s="161"/>
      <c r="F429" s="161"/>
      <c r="G429" s="161"/>
      <c r="H429" s="161"/>
      <c r="I429" s="161"/>
      <c r="J429" s="167"/>
      <c r="K429" s="166"/>
      <c r="L429" s="119"/>
      <c r="M429" s="120"/>
      <c r="N429" s="119"/>
      <c r="O429" s="120"/>
      <c r="P429" s="120"/>
      <c r="Q429" s="121"/>
      <c r="R429" s="225"/>
    </row>
    <row r="430" spans="1:18" ht="12.75" customHeight="1">
      <c r="A430" s="34"/>
      <c r="B430" s="26"/>
      <c r="C430" s="231" t="s">
        <v>108</v>
      </c>
      <c r="D430" s="232"/>
      <c r="E430" s="232"/>
      <c r="F430" s="232"/>
      <c r="G430" s="232"/>
      <c r="H430" s="232"/>
      <c r="I430" s="233"/>
      <c r="J430" s="122">
        <f>SUM(J414:J426)</f>
        <v>0</v>
      </c>
      <c r="K430" s="123" t="str">
        <f>IF(J422=0,"",J422/B414)</f>
        <v/>
      </c>
      <c r="L430" s="123" t="str">
        <f>IF(J430=0,"",J430/B414)</f>
        <v/>
      </c>
      <c r="M430" s="123" t="str">
        <f>IF(J422=0,"",L430-K430)</f>
        <v/>
      </c>
      <c r="N430" s="5"/>
      <c r="O430" s="26"/>
      <c r="P430" s="25"/>
      <c r="Q430" s="5"/>
      <c r="R430" s="225"/>
    </row>
    <row r="431" spans="1:18" ht="12.75" customHeight="1"/>
    <row r="432" spans="1:18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13">
    <mergeCell ref="Q390:Q391"/>
    <mergeCell ref="C408:I408"/>
    <mergeCell ref="A390:A391"/>
    <mergeCell ref="B390:I390"/>
    <mergeCell ref="J390:J391"/>
    <mergeCell ref="K390:K391"/>
    <mergeCell ref="L390:L391"/>
    <mergeCell ref="M390:M391"/>
    <mergeCell ref="N390:N391"/>
    <mergeCell ref="O390:O391"/>
    <mergeCell ref="P390:P391"/>
    <mergeCell ref="Q368:Q369"/>
    <mergeCell ref="C386:I386"/>
    <mergeCell ref="A368:A369"/>
    <mergeCell ref="B368:I368"/>
    <mergeCell ref="J368:J369"/>
    <mergeCell ref="K368:K369"/>
    <mergeCell ref="L368:L369"/>
    <mergeCell ref="M368:M369"/>
    <mergeCell ref="N368:N369"/>
    <mergeCell ref="O368:O369"/>
    <mergeCell ref="P368:P369"/>
    <mergeCell ref="O4:O5"/>
    <mergeCell ref="P4:P5"/>
    <mergeCell ref="Q4:Q5"/>
    <mergeCell ref="A4:A5"/>
    <mergeCell ref="A27:A28"/>
    <mergeCell ref="A50:A51"/>
    <mergeCell ref="A73:A74"/>
    <mergeCell ref="B4:I4"/>
    <mergeCell ref="J4:J5"/>
    <mergeCell ref="K4:K5"/>
    <mergeCell ref="L4:L5"/>
    <mergeCell ref="M4:M5"/>
    <mergeCell ref="N4:N5"/>
    <mergeCell ref="C23:I23"/>
    <mergeCell ref="P27:P28"/>
    <mergeCell ref="Q27:Q28"/>
    <mergeCell ref="B27:I27"/>
    <mergeCell ref="J27:J28"/>
    <mergeCell ref="K27:K28"/>
    <mergeCell ref="L27:L28"/>
    <mergeCell ref="M27:M28"/>
    <mergeCell ref="N27:N28"/>
    <mergeCell ref="O27:O28"/>
    <mergeCell ref="O50:O51"/>
    <mergeCell ref="P50:P51"/>
    <mergeCell ref="Q50:Q51"/>
    <mergeCell ref="Q73:Q74"/>
    <mergeCell ref="C46:I46"/>
    <mergeCell ref="B50:I50"/>
    <mergeCell ref="J50:J51"/>
    <mergeCell ref="K50:K51"/>
    <mergeCell ref="L50:L51"/>
    <mergeCell ref="M50:M51"/>
    <mergeCell ref="N50:N51"/>
    <mergeCell ref="O73:O74"/>
    <mergeCell ref="P73:P74"/>
    <mergeCell ref="C69:I69"/>
    <mergeCell ref="B73:I73"/>
    <mergeCell ref="J73:J74"/>
    <mergeCell ref="K73:K74"/>
    <mergeCell ref="L73:L74"/>
    <mergeCell ref="M73:M74"/>
    <mergeCell ref="N73:N74"/>
    <mergeCell ref="N96:N97"/>
    <mergeCell ref="O96:O97"/>
    <mergeCell ref="P96:P97"/>
    <mergeCell ref="Q96:Q97"/>
    <mergeCell ref="A96:A97"/>
    <mergeCell ref="A119:A120"/>
    <mergeCell ref="C92:I92"/>
    <mergeCell ref="B96:I96"/>
    <mergeCell ref="J96:J97"/>
    <mergeCell ref="K96:K97"/>
    <mergeCell ref="L96:L97"/>
    <mergeCell ref="M96:M97"/>
    <mergeCell ref="C115:I115"/>
    <mergeCell ref="P119:P120"/>
    <mergeCell ref="Q119:Q120"/>
    <mergeCell ref="B119:I119"/>
    <mergeCell ref="J119:J120"/>
    <mergeCell ref="K119:K120"/>
    <mergeCell ref="L119:L120"/>
    <mergeCell ref="M119:M120"/>
    <mergeCell ref="N119:N120"/>
    <mergeCell ref="O119:O120"/>
    <mergeCell ref="L142:L143"/>
    <mergeCell ref="M142:M143"/>
    <mergeCell ref="N142:N143"/>
    <mergeCell ref="O142:O143"/>
    <mergeCell ref="P142:P143"/>
    <mergeCell ref="Q142:Q143"/>
    <mergeCell ref="C138:I138"/>
    <mergeCell ref="A141:F141"/>
    <mergeCell ref="G141:I141"/>
    <mergeCell ref="A142:A143"/>
    <mergeCell ref="B142:I142"/>
    <mergeCell ref="J142:J143"/>
    <mergeCell ref="K142:K143"/>
    <mergeCell ref="A211:A212"/>
    <mergeCell ref="Q211:Q212"/>
    <mergeCell ref="O211:O212"/>
    <mergeCell ref="P211:P212"/>
    <mergeCell ref="C207:I207"/>
    <mergeCell ref="B211:I211"/>
    <mergeCell ref="J211:J212"/>
    <mergeCell ref="K211:K212"/>
    <mergeCell ref="L211:L212"/>
    <mergeCell ref="M211:M212"/>
    <mergeCell ref="N211:N212"/>
    <mergeCell ref="C161:I161"/>
    <mergeCell ref="A164:F164"/>
    <mergeCell ref="G164:I164"/>
    <mergeCell ref="B165:I165"/>
    <mergeCell ref="J165:J166"/>
    <mergeCell ref="K165:K166"/>
    <mergeCell ref="C184:I184"/>
    <mergeCell ref="P188:P189"/>
    <mergeCell ref="Q188:Q189"/>
    <mergeCell ref="B188:I188"/>
    <mergeCell ref="J188:J189"/>
    <mergeCell ref="K188:K189"/>
    <mergeCell ref="L188:L189"/>
    <mergeCell ref="M188:M189"/>
    <mergeCell ref="N188:N189"/>
    <mergeCell ref="O188:O189"/>
    <mergeCell ref="L165:L166"/>
    <mergeCell ref="M165:M166"/>
    <mergeCell ref="N165:N166"/>
    <mergeCell ref="O165:O166"/>
    <mergeCell ref="P165:P166"/>
    <mergeCell ref="Q165:Q166"/>
    <mergeCell ref="A165:A166"/>
    <mergeCell ref="A188:A189"/>
    <mergeCell ref="N234:N235"/>
    <mergeCell ref="O234:O235"/>
    <mergeCell ref="P234:P235"/>
    <mergeCell ref="Q234:Q235"/>
    <mergeCell ref="A234:A235"/>
    <mergeCell ref="A256:A257"/>
    <mergeCell ref="A278:A279"/>
    <mergeCell ref="C230:I230"/>
    <mergeCell ref="B234:I234"/>
    <mergeCell ref="J234:J235"/>
    <mergeCell ref="K234:K235"/>
    <mergeCell ref="L234:L235"/>
    <mergeCell ref="M234:M235"/>
    <mergeCell ref="C252:I252"/>
    <mergeCell ref="P256:P257"/>
    <mergeCell ref="Q256:Q257"/>
    <mergeCell ref="Q278:Q279"/>
    <mergeCell ref="B256:I256"/>
    <mergeCell ref="J256:J257"/>
    <mergeCell ref="K256:K257"/>
    <mergeCell ref="L256:L257"/>
    <mergeCell ref="M256:M257"/>
    <mergeCell ref="N256:N257"/>
    <mergeCell ref="O256:O257"/>
    <mergeCell ref="C364:I364"/>
    <mergeCell ref="O278:O279"/>
    <mergeCell ref="P278:P279"/>
    <mergeCell ref="C274:I274"/>
    <mergeCell ref="B278:I278"/>
    <mergeCell ref="J278:J279"/>
    <mergeCell ref="K278:K279"/>
    <mergeCell ref="L278:L279"/>
    <mergeCell ref="M278:M279"/>
    <mergeCell ref="N278:N279"/>
    <mergeCell ref="N300:N301"/>
    <mergeCell ref="O300:O301"/>
    <mergeCell ref="P300:P301"/>
    <mergeCell ref="O346:O347"/>
    <mergeCell ref="P346:P347"/>
    <mergeCell ref="C342:I342"/>
    <mergeCell ref="B346:I346"/>
    <mergeCell ref="J346:J347"/>
    <mergeCell ref="K346:K347"/>
    <mergeCell ref="L346:L347"/>
    <mergeCell ref="M346:M347"/>
    <mergeCell ref="N346:N347"/>
    <mergeCell ref="Q300:Q301"/>
    <mergeCell ref="A300:A301"/>
    <mergeCell ref="A324:A325"/>
    <mergeCell ref="A346:A347"/>
    <mergeCell ref="C296:I296"/>
    <mergeCell ref="B300:I300"/>
    <mergeCell ref="J300:J301"/>
    <mergeCell ref="K300:K301"/>
    <mergeCell ref="L300:L301"/>
    <mergeCell ref="M300:M301"/>
    <mergeCell ref="C318:I318"/>
    <mergeCell ref="P324:P325"/>
    <mergeCell ref="Q324:Q325"/>
    <mergeCell ref="Q346:Q347"/>
    <mergeCell ref="B324:I324"/>
    <mergeCell ref="J324:J325"/>
    <mergeCell ref="K324:K325"/>
    <mergeCell ref="L324:L325"/>
    <mergeCell ref="M324:M325"/>
    <mergeCell ref="N324:N325"/>
    <mergeCell ref="O324:O325"/>
    <mergeCell ref="Q412:Q413"/>
    <mergeCell ref="C430:I430"/>
    <mergeCell ref="A412:A413"/>
    <mergeCell ref="B412:I412"/>
    <mergeCell ref="J412:J413"/>
    <mergeCell ref="K412:K413"/>
    <mergeCell ref="L412:L413"/>
    <mergeCell ref="M412:M413"/>
    <mergeCell ref="N412:N413"/>
    <mergeCell ref="O412:O413"/>
    <mergeCell ref="P412:P413"/>
  </mergeCells>
  <pageMargins left="0.7" right="0.7" top="0.75" bottom="0.75" header="0" footer="0"/>
  <pageSetup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9CC00"/>
  </sheetPr>
  <dimension ref="A1:V1000"/>
  <sheetViews>
    <sheetView topLeftCell="A343" workbookViewId="0">
      <selection activeCell="R377" sqref="R377"/>
    </sheetView>
  </sheetViews>
  <sheetFormatPr baseColWidth="10" defaultColWidth="12.5703125" defaultRowHeight="15" customHeight="1"/>
  <cols>
    <col min="1" max="1" width="10" customWidth="1"/>
    <col min="2" max="9" width="4.5703125" customWidth="1"/>
    <col min="10" max="10" width="15.7109375" customWidth="1"/>
    <col min="11" max="11" width="10.5703125" customWidth="1"/>
    <col min="12" max="12" width="10.7109375" customWidth="1"/>
    <col min="13" max="13" width="10.42578125" customWidth="1"/>
    <col min="14" max="26" width="10" customWidth="1"/>
  </cols>
  <sheetData>
    <row r="1" spans="1:18" ht="12.75" customHeight="1"/>
    <row r="2" spans="1:18" ht="12.75" customHeight="1"/>
    <row r="3" spans="1:18" ht="26.25" customHeight="1">
      <c r="A3" s="250" t="s">
        <v>96</v>
      </c>
      <c r="B3" s="242"/>
      <c r="C3" s="242"/>
      <c r="D3" s="242"/>
      <c r="E3" s="242"/>
      <c r="F3" s="242"/>
      <c r="G3" s="242"/>
      <c r="H3" s="242"/>
      <c r="I3" s="242"/>
      <c r="J3" s="79" t="s">
        <v>90</v>
      </c>
      <c r="K3" s="26"/>
      <c r="L3" s="5"/>
      <c r="M3" s="5"/>
      <c r="N3" s="26"/>
      <c r="O3" s="5"/>
      <c r="P3" s="26"/>
      <c r="Q3" s="26"/>
      <c r="R3" s="26"/>
    </row>
    <row r="4" spans="1:18" ht="20.25" customHeight="1">
      <c r="A4" s="234" t="s">
        <v>9</v>
      </c>
      <c r="B4" s="235" t="s">
        <v>97</v>
      </c>
      <c r="C4" s="232"/>
      <c r="D4" s="232"/>
      <c r="E4" s="232"/>
      <c r="F4" s="232"/>
      <c r="G4" s="232"/>
      <c r="H4" s="232"/>
      <c r="I4" s="233"/>
      <c r="J4" s="236" t="s">
        <v>10</v>
      </c>
      <c r="K4" s="229" t="s">
        <v>2</v>
      </c>
      <c r="L4" s="229" t="s">
        <v>3</v>
      </c>
      <c r="M4" s="237" t="s">
        <v>4</v>
      </c>
      <c r="N4" s="229" t="s">
        <v>5</v>
      </c>
      <c r="O4" s="238" t="s">
        <v>6</v>
      </c>
      <c r="P4" s="238" t="s">
        <v>7</v>
      </c>
      <c r="Q4" s="229" t="s">
        <v>8</v>
      </c>
    </row>
    <row r="5" spans="1:18" ht="15.75" customHeight="1">
      <c r="A5" s="230"/>
      <c r="B5" s="82" t="s">
        <v>98</v>
      </c>
      <c r="C5" s="82" t="s">
        <v>99</v>
      </c>
      <c r="D5" s="82" t="s">
        <v>100</v>
      </c>
      <c r="E5" s="82" t="s">
        <v>101</v>
      </c>
      <c r="F5" s="82" t="s">
        <v>102</v>
      </c>
      <c r="G5" s="82" t="s">
        <v>103</v>
      </c>
      <c r="H5" s="82" t="s">
        <v>104</v>
      </c>
      <c r="I5" s="82" t="s">
        <v>105</v>
      </c>
      <c r="J5" s="230"/>
      <c r="K5" s="230"/>
      <c r="L5" s="230"/>
      <c r="M5" s="230"/>
      <c r="N5" s="230"/>
      <c r="O5" s="230"/>
      <c r="P5" s="230"/>
      <c r="Q5" s="230"/>
    </row>
    <row r="6" spans="1:18" ht="15.75" customHeight="1">
      <c r="A6" s="82">
        <v>1501</v>
      </c>
      <c r="B6" s="83">
        <v>11</v>
      </c>
      <c r="C6" s="83"/>
      <c r="D6" s="83"/>
      <c r="E6" s="83"/>
      <c r="F6" s="83"/>
      <c r="G6" s="83"/>
      <c r="H6" s="83"/>
      <c r="I6" s="83"/>
      <c r="J6" s="84"/>
      <c r="K6" s="85"/>
      <c r="L6" s="86"/>
      <c r="M6" s="87"/>
      <c r="N6" s="88"/>
      <c r="O6" s="176">
        <f>B6</f>
        <v>11</v>
      </c>
      <c r="P6" s="90"/>
      <c r="Q6" s="88"/>
    </row>
    <row r="7" spans="1:18" ht="15.75" customHeight="1">
      <c r="A7" s="82">
        <v>1502</v>
      </c>
      <c r="B7" s="83"/>
      <c r="C7" s="83">
        <v>10</v>
      </c>
      <c r="D7" s="83"/>
      <c r="E7" s="83"/>
      <c r="F7" s="83"/>
      <c r="G7" s="83"/>
      <c r="H7" s="83"/>
      <c r="I7" s="83"/>
      <c r="J7" s="84"/>
      <c r="K7" s="91"/>
      <c r="L7" s="92"/>
      <c r="M7" s="93"/>
      <c r="N7" s="94">
        <f>IF(C7=0,"",C7/B6)</f>
        <v>0.90909090909090906</v>
      </c>
      <c r="O7" s="83">
        <v>10</v>
      </c>
      <c r="P7" s="96">
        <f t="shared" ref="P7:P13" si="0">IF(O7=0,"",O7/O6)</f>
        <v>0.90909090909090906</v>
      </c>
      <c r="Q7" s="96">
        <f t="shared" ref="Q7:Q13" si="1">IF(O7=0,"",100%-P7)</f>
        <v>9.0909090909090939E-2</v>
      </c>
    </row>
    <row r="8" spans="1:18" ht="15.75" customHeight="1">
      <c r="A8" s="82">
        <v>1601</v>
      </c>
      <c r="B8" s="83"/>
      <c r="C8" s="83"/>
      <c r="D8" s="83">
        <v>10</v>
      </c>
      <c r="E8" s="83"/>
      <c r="F8" s="83"/>
      <c r="G8" s="83"/>
      <c r="H8" s="83"/>
      <c r="I8" s="83"/>
      <c r="J8" s="84"/>
      <c r="K8" s="91"/>
      <c r="L8" s="92"/>
      <c r="M8" s="93"/>
      <c r="N8" s="94">
        <f>IF(D8=0,"",D8/C7)</f>
        <v>1</v>
      </c>
      <c r="O8" s="83">
        <v>10</v>
      </c>
      <c r="P8" s="96">
        <f t="shared" si="0"/>
        <v>1</v>
      </c>
      <c r="Q8" s="96">
        <f t="shared" si="1"/>
        <v>0</v>
      </c>
      <c r="R8" s="97">
        <f>O8/O6</f>
        <v>0.90909090909090906</v>
      </c>
    </row>
    <row r="9" spans="1:18" ht="15.75" customHeight="1">
      <c r="A9" s="82">
        <v>1602</v>
      </c>
      <c r="B9" s="83"/>
      <c r="C9" s="83"/>
      <c r="D9" s="83"/>
      <c r="E9" s="83">
        <v>10</v>
      </c>
      <c r="F9" s="83"/>
      <c r="G9" s="83"/>
      <c r="H9" s="83"/>
      <c r="I9" s="83"/>
      <c r="J9" s="84"/>
      <c r="K9" s="91"/>
      <c r="L9" s="92"/>
      <c r="M9" s="93"/>
      <c r="N9" s="94">
        <f>IF(E9=0,"",E9/D8)</f>
        <v>1</v>
      </c>
      <c r="O9" s="83">
        <v>10</v>
      </c>
      <c r="P9" s="96">
        <f t="shared" si="0"/>
        <v>1</v>
      </c>
      <c r="Q9" s="96">
        <f t="shared" si="1"/>
        <v>0</v>
      </c>
    </row>
    <row r="10" spans="1:18" ht="15.75" customHeight="1">
      <c r="A10" s="82">
        <v>1701</v>
      </c>
      <c r="B10" s="83"/>
      <c r="C10" s="83"/>
      <c r="D10" s="83"/>
      <c r="E10" s="83"/>
      <c r="F10" s="83">
        <v>10</v>
      </c>
      <c r="G10" s="83"/>
      <c r="H10" s="83"/>
      <c r="I10" s="83"/>
      <c r="J10" s="84"/>
      <c r="K10" s="91"/>
      <c r="L10" s="92"/>
      <c r="M10" s="93"/>
      <c r="N10" s="94">
        <f>IF(F10=0,"",F10/E9)</f>
        <v>1</v>
      </c>
      <c r="O10" s="83">
        <v>10</v>
      </c>
      <c r="P10" s="96">
        <f t="shared" si="0"/>
        <v>1</v>
      </c>
      <c r="Q10" s="96">
        <f t="shared" si="1"/>
        <v>0</v>
      </c>
    </row>
    <row r="11" spans="1:18" ht="15.75" customHeight="1">
      <c r="A11" s="82">
        <v>1702</v>
      </c>
      <c r="B11" s="83"/>
      <c r="C11" s="83"/>
      <c r="D11" s="83"/>
      <c r="E11" s="83"/>
      <c r="F11" s="83"/>
      <c r="G11" s="83">
        <v>6</v>
      </c>
      <c r="H11" s="83"/>
      <c r="I11" s="83"/>
      <c r="J11" s="84"/>
      <c r="K11" s="91"/>
      <c r="L11" s="92"/>
      <c r="M11" s="93"/>
      <c r="N11" s="94">
        <f>IF(G11=0,"",G11/F10)</f>
        <v>0.6</v>
      </c>
      <c r="O11" s="83">
        <v>6</v>
      </c>
      <c r="P11" s="96">
        <f t="shared" si="0"/>
        <v>0.6</v>
      </c>
      <c r="Q11" s="96">
        <f t="shared" si="1"/>
        <v>0.4</v>
      </c>
    </row>
    <row r="12" spans="1:18" ht="15.75" customHeight="1">
      <c r="A12" s="82">
        <v>1801</v>
      </c>
      <c r="B12" s="83"/>
      <c r="C12" s="83"/>
      <c r="D12" s="83"/>
      <c r="E12" s="83"/>
      <c r="F12" s="83"/>
      <c r="G12" s="83"/>
      <c r="H12" s="83">
        <v>6</v>
      </c>
      <c r="I12" s="83"/>
      <c r="J12" s="84"/>
      <c r="K12" s="91"/>
      <c r="L12" s="92"/>
      <c r="M12" s="93"/>
      <c r="N12" s="94">
        <f>IF(H12=0,"",H12/G11)</f>
        <v>1</v>
      </c>
      <c r="O12" s="83">
        <v>6</v>
      </c>
      <c r="P12" s="96">
        <f t="shared" si="0"/>
        <v>1</v>
      </c>
      <c r="Q12" s="96">
        <f t="shared" si="1"/>
        <v>0</v>
      </c>
    </row>
    <row r="13" spans="1:18" ht="15.75" customHeight="1">
      <c r="A13" s="82">
        <v>1802</v>
      </c>
      <c r="B13" s="83"/>
      <c r="C13" s="83"/>
      <c r="D13" s="83"/>
      <c r="E13" s="83"/>
      <c r="F13" s="83"/>
      <c r="G13" s="83"/>
      <c r="H13" s="83"/>
      <c r="I13" s="83">
        <v>5</v>
      </c>
      <c r="J13" s="84">
        <v>3</v>
      </c>
      <c r="K13" s="91"/>
      <c r="L13" s="92"/>
      <c r="M13" s="93"/>
      <c r="N13" s="94">
        <f>IF(I13=0,"",I13/H12)</f>
        <v>0.83333333333333337</v>
      </c>
      <c r="O13" s="83">
        <v>5</v>
      </c>
      <c r="P13" s="96">
        <f t="shared" si="0"/>
        <v>0.83333333333333337</v>
      </c>
      <c r="Q13" s="96">
        <f t="shared" si="1"/>
        <v>0.16666666666666663</v>
      </c>
    </row>
    <row r="14" spans="1:18" ht="15.75" customHeight="1">
      <c r="A14" s="82">
        <v>1901</v>
      </c>
      <c r="B14" s="83"/>
      <c r="C14" s="83"/>
      <c r="D14" s="83"/>
      <c r="E14" s="83"/>
      <c r="F14" s="83"/>
      <c r="G14" s="83"/>
      <c r="H14" s="83"/>
      <c r="I14" s="83">
        <v>1</v>
      </c>
      <c r="J14" s="84">
        <v>1</v>
      </c>
      <c r="K14" s="91"/>
      <c r="L14" s="92"/>
      <c r="M14" s="93"/>
      <c r="N14" s="94"/>
      <c r="O14" s="83">
        <v>1</v>
      </c>
      <c r="P14" s="96"/>
      <c r="Q14" s="96"/>
    </row>
    <row r="15" spans="1:18" ht="15.75" customHeight="1">
      <c r="A15" s="82">
        <v>1902</v>
      </c>
      <c r="B15" s="83"/>
      <c r="C15" s="83"/>
      <c r="D15" s="83"/>
      <c r="E15" s="83"/>
      <c r="F15" s="83"/>
      <c r="G15" s="83"/>
      <c r="H15" s="83"/>
      <c r="I15" s="83"/>
      <c r="J15" s="84"/>
      <c r="K15" s="91"/>
      <c r="L15" s="92"/>
      <c r="M15" s="93"/>
      <c r="N15" s="94"/>
      <c r="O15" s="83"/>
      <c r="P15" s="96" t="str">
        <f>IF(O15=0,"",O15/O14)</f>
        <v/>
      </c>
      <c r="Q15" s="96" t="str">
        <f>IF(O15=0,"",100%-P15)</f>
        <v/>
      </c>
    </row>
    <row r="16" spans="1:18" ht="15.75" customHeight="1">
      <c r="A16" s="82">
        <v>2001</v>
      </c>
      <c r="B16" s="83"/>
      <c r="C16" s="83"/>
      <c r="D16" s="83"/>
      <c r="E16" s="83"/>
      <c r="F16" s="83"/>
      <c r="G16" s="83"/>
      <c r="H16" s="83"/>
      <c r="I16" s="83"/>
      <c r="J16" s="84"/>
      <c r="K16" s="91"/>
      <c r="L16" s="92"/>
      <c r="M16" s="99"/>
      <c r="N16" s="100"/>
      <c r="O16" s="194"/>
      <c r="P16" s="102"/>
      <c r="Q16" s="100"/>
    </row>
    <row r="17" spans="1:18" ht="15.75" customHeight="1">
      <c r="A17" s="82">
        <v>2002</v>
      </c>
      <c r="B17" s="83"/>
      <c r="C17" s="83"/>
      <c r="D17" s="83"/>
      <c r="E17" s="83"/>
      <c r="F17" s="83"/>
      <c r="G17" s="83"/>
      <c r="H17" s="83"/>
      <c r="I17" s="83"/>
      <c r="J17" s="84"/>
      <c r="K17" s="91"/>
      <c r="L17" s="92"/>
      <c r="M17" s="99"/>
      <c r="N17" s="103"/>
      <c r="O17" s="194"/>
      <c r="P17" s="104"/>
      <c r="Q17" s="103"/>
    </row>
    <row r="18" spans="1:18" ht="15.75" customHeight="1">
      <c r="A18" s="82">
        <v>2101</v>
      </c>
      <c r="B18" s="83"/>
      <c r="C18" s="83"/>
      <c r="D18" s="83"/>
      <c r="E18" s="83"/>
      <c r="F18" s="83"/>
      <c r="G18" s="83"/>
      <c r="H18" s="83"/>
      <c r="I18" s="83"/>
      <c r="J18" s="84"/>
      <c r="K18" s="91"/>
      <c r="L18" s="92"/>
      <c r="M18" s="99"/>
      <c r="N18" s="103"/>
      <c r="O18" s="194"/>
      <c r="P18" s="104"/>
      <c r="Q18" s="103"/>
    </row>
    <row r="19" spans="1:18" ht="15.75" customHeight="1">
      <c r="A19" s="82">
        <v>2102</v>
      </c>
      <c r="B19" s="83"/>
      <c r="C19" s="83"/>
      <c r="D19" s="83"/>
      <c r="E19" s="83"/>
      <c r="F19" s="83"/>
      <c r="G19" s="83"/>
      <c r="H19" s="83"/>
      <c r="I19" s="83"/>
      <c r="J19" s="84"/>
      <c r="K19" s="91"/>
      <c r="L19" s="92"/>
      <c r="M19" s="99"/>
      <c r="N19" s="5"/>
      <c r="O19" s="26"/>
      <c r="P19" s="25"/>
      <c r="Q19" s="140"/>
    </row>
    <row r="20" spans="1:18" ht="15.75" customHeight="1">
      <c r="A20" s="82">
        <v>2201</v>
      </c>
      <c r="B20" s="83"/>
      <c r="C20" s="83"/>
      <c r="D20" s="83"/>
      <c r="E20" s="83"/>
      <c r="F20" s="83"/>
      <c r="G20" s="83"/>
      <c r="H20" s="83"/>
      <c r="I20" s="83"/>
      <c r="J20" s="84"/>
      <c r="K20" s="91"/>
      <c r="L20" s="92"/>
      <c r="M20" s="99"/>
      <c r="N20" s="108" t="s">
        <v>80</v>
      </c>
      <c r="O20" s="109">
        <v>4</v>
      </c>
      <c r="P20" s="110">
        <f>IF(SUM(J12:J19)=0,"",SUM(J12:J19))</f>
        <v>4</v>
      </c>
      <c r="Q20" s="111" t="s">
        <v>10</v>
      </c>
    </row>
    <row r="21" spans="1:18" ht="15.75" customHeight="1">
      <c r="A21" s="82">
        <v>2202</v>
      </c>
      <c r="B21" s="83"/>
      <c r="C21" s="83"/>
      <c r="D21" s="83"/>
      <c r="E21" s="83"/>
      <c r="F21" s="83"/>
      <c r="G21" s="83"/>
      <c r="H21" s="83"/>
      <c r="I21" s="83"/>
      <c r="J21" s="84"/>
      <c r="K21" s="91"/>
      <c r="L21" s="92"/>
      <c r="M21" s="99"/>
      <c r="N21" s="112" t="s">
        <v>81</v>
      </c>
      <c r="O21" s="113">
        <f>IF(O20/B6=0,"",O20/B6)</f>
        <v>0.36363636363636365</v>
      </c>
      <c r="P21" s="114">
        <f>IF(O20/P20=0,"",O20/P20)</f>
        <v>1</v>
      </c>
      <c r="Q21" s="115" t="s">
        <v>82</v>
      </c>
    </row>
    <row r="22" spans="1:18" ht="15.75" customHeight="1">
      <c r="A22" s="82">
        <v>2301</v>
      </c>
      <c r="B22" s="83"/>
      <c r="C22" s="83"/>
      <c r="D22" s="83"/>
      <c r="E22" s="83"/>
      <c r="F22" s="83"/>
      <c r="G22" s="83"/>
      <c r="H22" s="83"/>
      <c r="I22" s="83"/>
      <c r="J22" s="84"/>
      <c r="K22" s="116"/>
      <c r="L22" s="117"/>
      <c r="M22" s="118"/>
      <c r="N22" s="119"/>
      <c r="O22" s="120"/>
      <c r="P22" s="120"/>
      <c r="Q22" s="121"/>
    </row>
    <row r="23" spans="1:18" ht="18" customHeight="1">
      <c r="A23" s="34"/>
      <c r="B23" s="26"/>
      <c r="C23" s="231" t="s">
        <v>108</v>
      </c>
      <c r="D23" s="232"/>
      <c r="E23" s="232"/>
      <c r="F23" s="232"/>
      <c r="G23" s="232"/>
      <c r="H23" s="232"/>
      <c r="I23" s="233"/>
      <c r="J23" s="122">
        <f>SUM(J12:J19)</f>
        <v>4</v>
      </c>
      <c r="K23" s="123">
        <f>SUM(J12:J13)/B6</f>
        <v>0.27272727272727271</v>
      </c>
      <c r="L23" s="123">
        <f>IF(J23=0,"",J23/B6)</f>
        <v>0.36363636363636365</v>
      </c>
      <c r="M23" s="123">
        <f>L23-K23</f>
        <v>9.0909090909090939E-2</v>
      </c>
      <c r="N23" s="5"/>
      <c r="O23" s="26"/>
      <c r="P23" s="25"/>
      <c r="Q23" s="5"/>
    </row>
    <row r="24" spans="1:18" ht="12.75" customHeight="1"/>
    <row r="25" spans="1:18" ht="12.75" customHeight="1"/>
    <row r="26" spans="1:18" ht="26.25" customHeight="1">
      <c r="A26" s="250" t="s">
        <v>96</v>
      </c>
      <c r="B26" s="242"/>
      <c r="C26" s="242"/>
      <c r="D26" s="242"/>
      <c r="E26" s="242"/>
      <c r="F26" s="242"/>
      <c r="G26" s="242"/>
      <c r="H26" s="242"/>
      <c r="I26" s="242"/>
      <c r="J26" s="79" t="s">
        <v>91</v>
      </c>
      <c r="K26" s="26"/>
      <c r="L26" s="5"/>
      <c r="M26" s="5"/>
      <c r="N26" s="26"/>
      <c r="O26" s="5"/>
      <c r="P26" s="26"/>
      <c r="Q26" s="26"/>
      <c r="R26" s="26"/>
    </row>
    <row r="27" spans="1:18" ht="20.25" customHeight="1">
      <c r="A27" s="234" t="s">
        <v>9</v>
      </c>
      <c r="B27" s="235" t="s">
        <v>97</v>
      </c>
      <c r="C27" s="232"/>
      <c r="D27" s="232"/>
      <c r="E27" s="232"/>
      <c r="F27" s="232"/>
      <c r="G27" s="232"/>
      <c r="H27" s="232"/>
      <c r="I27" s="233"/>
      <c r="J27" s="236" t="s">
        <v>10</v>
      </c>
      <c r="K27" s="229" t="s">
        <v>2</v>
      </c>
      <c r="L27" s="229" t="s">
        <v>3</v>
      </c>
      <c r="M27" s="237" t="s">
        <v>4</v>
      </c>
      <c r="N27" s="229" t="s">
        <v>5</v>
      </c>
      <c r="O27" s="238" t="s">
        <v>6</v>
      </c>
      <c r="P27" s="238" t="s">
        <v>7</v>
      </c>
      <c r="Q27" s="229" t="s">
        <v>8</v>
      </c>
    </row>
    <row r="28" spans="1:18" ht="15.75" customHeight="1">
      <c r="A28" s="230"/>
      <c r="B28" s="82" t="s">
        <v>98</v>
      </c>
      <c r="C28" s="82" t="s">
        <v>99</v>
      </c>
      <c r="D28" s="82" t="s">
        <v>100</v>
      </c>
      <c r="E28" s="82" t="s">
        <v>101</v>
      </c>
      <c r="F28" s="82" t="s">
        <v>102</v>
      </c>
      <c r="G28" s="82" t="s">
        <v>103</v>
      </c>
      <c r="H28" s="82" t="s">
        <v>104</v>
      </c>
      <c r="I28" s="82" t="s">
        <v>105</v>
      </c>
      <c r="J28" s="230"/>
      <c r="K28" s="230"/>
      <c r="L28" s="230"/>
      <c r="M28" s="230"/>
      <c r="N28" s="230"/>
      <c r="O28" s="230"/>
      <c r="P28" s="230"/>
      <c r="Q28" s="230"/>
    </row>
    <row r="29" spans="1:18" ht="15.75" customHeight="1">
      <c r="A29" s="82">
        <v>1502</v>
      </c>
      <c r="B29" s="83">
        <v>17</v>
      </c>
      <c r="C29" s="83"/>
      <c r="D29" s="83"/>
      <c r="E29" s="83"/>
      <c r="F29" s="83"/>
      <c r="G29" s="83"/>
      <c r="H29" s="83"/>
      <c r="I29" s="83"/>
      <c r="J29" s="84"/>
      <c r="K29" s="85"/>
      <c r="L29" s="86"/>
      <c r="M29" s="87"/>
      <c r="N29" s="88"/>
      <c r="O29" s="176">
        <f>B29</f>
        <v>17</v>
      </c>
      <c r="P29" s="90"/>
      <c r="Q29" s="88"/>
    </row>
    <row r="30" spans="1:18" ht="15.75" customHeight="1">
      <c r="A30" s="82">
        <v>1601</v>
      </c>
      <c r="B30" s="83"/>
      <c r="C30" s="83">
        <v>15</v>
      </c>
      <c r="D30" s="83"/>
      <c r="E30" s="83"/>
      <c r="F30" s="83"/>
      <c r="G30" s="83"/>
      <c r="H30" s="83"/>
      <c r="I30" s="83"/>
      <c r="J30" s="84"/>
      <c r="K30" s="91"/>
      <c r="L30" s="92"/>
      <c r="M30" s="93"/>
      <c r="N30" s="94">
        <f>IF(C30=0,"",C30/B29)</f>
        <v>0.88235294117647056</v>
      </c>
      <c r="O30" s="83">
        <v>15</v>
      </c>
      <c r="P30" s="96">
        <f t="shared" ref="P30:P36" si="2">IF(O30=0,"",O30/O29)</f>
        <v>0.88235294117647056</v>
      </c>
      <c r="Q30" s="96">
        <f t="shared" ref="Q30:Q36" si="3">IF(O30=0,"",100%-P30)</f>
        <v>0.11764705882352944</v>
      </c>
    </row>
    <row r="31" spans="1:18" ht="15.75" customHeight="1">
      <c r="A31" s="82">
        <v>1602</v>
      </c>
      <c r="B31" s="83"/>
      <c r="C31" s="83"/>
      <c r="D31" s="83">
        <v>14</v>
      </c>
      <c r="E31" s="83"/>
      <c r="F31" s="83"/>
      <c r="G31" s="83"/>
      <c r="H31" s="83"/>
      <c r="I31" s="83"/>
      <c r="J31" s="84"/>
      <c r="K31" s="91"/>
      <c r="L31" s="92"/>
      <c r="M31" s="93"/>
      <c r="N31" s="94">
        <f>IF(D31=0,"",D31/C30)</f>
        <v>0.93333333333333335</v>
      </c>
      <c r="O31" s="83">
        <v>14</v>
      </c>
      <c r="P31" s="96">
        <f t="shared" si="2"/>
        <v>0.93333333333333335</v>
      </c>
      <c r="Q31" s="96">
        <f t="shared" si="3"/>
        <v>6.6666666666666652E-2</v>
      </c>
      <c r="R31" s="97">
        <f>O31/O29</f>
        <v>0.82352941176470584</v>
      </c>
    </row>
    <row r="32" spans="1:18" ht="15.75" customHeight="1">
      <c r="A32" s="82">
        <v>1701</v>
      </c>
      <c r="B32" s="83"/>
      <c r="C32" s="83"/>
      <c r="D32" s="83"/>
      <c r="E32" s="83">
        <v>14</v>
      </c>
      <c r="F32" s="83"/>
      <c r="G32" s="83"/>
      <c r="H32" s="83"/>
      <c r="I32" s="83"/>
      <c r="J32" s="84"/>
      <c r="K32" s="91"/>
      <c r="L32" s="92"/>
      <c r="M32" s="93"/>
      <c r="N32" s="94">
        <f>IF(E32=0,"",E32/D31)</f>
        <v>1</v>
      </c>
      <c r="O32" s="83">
        <v>14</v>
      </c>
      <c r="P32" s="96">
        <f t="shared" si="2"/>
        <v>1</v>
      </c>
      <c r="Q32" s="96">
        <f t="shared" si="3"/>
        <v>0</v>
      </c>
    </row>
    <row r="33" spans="1:17" ht="15.75" customHeight="1">
      <c r="A33" s="82">
        <v>1702</v>
      </c>
      <c r="B33" s="83"/>
      <c r="C33" s="83"/>
      <c r="D33" s="83"/>
      <c r="E33" s="83"/>
      <c r="F33" s="83">
        <v>13</v>
      </c>
      <c r="G33" s="83"/>
      <c r="H33" s="83"/>
      <c r="I33" s="83"/>
      <c r="J33" s="84"/>
      <c r="K33" s="91"/>
      <c r="L33" s="92"/>
      <c r="M33" s="93"/>
      <c r="N33" s="94">
        <f>IF(F33=0,"",F33/E32)</f>
        <v>0.9285714285714286</v>
      </c>
      <c r="O33" s="83">
        <v>13</v>
      </c>
      <c r="P33" s="96">
        <f t="shared" si="2"/>
        <v>0.9285714285714286</v>
      </c>
      <c r="Q33" s="96">
        <f t="shared" si="3"/>
        <v>7.1428571428571397E-2</v>
      </c>
    </row>
    <row r="34" spans="1:17" ht="15.75" customHeight="1">
      <c r="A34" s="82">
        <v>1801</v>
      </c>
      <c r="B34" s="83"/>
      <c r="C34" s="83"/>
      <c r="D34" s="83"/>
      <c r="E34" s="83"/>
      <c r="F34" s="83"/>
      <c r="G34" s="83">
        <v>11</v>
      </c>
      <c r="H34" s="83"/>
      <c r="I34" s="83"/>
      <c r="J34" s="84"/>
      <c r="K34" s="91"/>
      <c r="L34" s="92"/>
      <c r="M34" s="93"/>
      <c r="N34" s="94">
        <f>IF(G34=0,"",G34/F33)</f>
        <v>0.84615384615384615</v>
      </c>
      <c r="O34" s="83">
        <v>11</v>
      </c>
      <c r="P34" s="96">
        <f t="shared" si="2"/>
        <v>0.84615384615384615</v>
      </c>
      <c r="Q34" s="96">
        <f t="shared" si="3"/>
        <v>0.15384615384615385</v>
      </c>
    </row>
    <row r="35" spans="1:17" ht="15.75" customHeight="1">
      <c r="A35" s="82">
        <v>1802</v>
      </c>
      <c r="B35" s="83"/>
      <c r="C35" s="83"/>
      <c r="D35" s="83"/>
      <c r="E35" s="83"/>
      <c r="F35" s="83"/>
      <c r="G35" s="83"/>
      <c r="H35" s="83">
        <v>9</v>
      </c>
      <c r="I35" s="83"/>
      <c r="J35" s="84"/>
      <c r="K35" s="91"/>
      <c r="L35" s="92"/>
      <c r="M35" s="93"/>
      <c r="N35" s="94">
        <f>IF(H35=0,"",H35/G34)</f>
        <v>0.81818181818181823</v>
      </c>
      <c r="O35" s="83">
        <v>11</v>
      </c>
      <c r="P35" s="96">
        <f t="shared" si="2"/>
        <v>1</v>
      </c>
      <c r="Q35" s="96">
        <f t="shared" si="3"/>
        <v>0</v>
      </c>
    </row>
    <row r="36" spans="1:17" ht="15.75" customHeight="1">
      <c r="A36" s="82">
        <v>1901</v>
      </c>
      <c r="B36" s="83"/>
      <c r="C36" s="83"/>
      <c r="D36" s="83"/>
      <c r="E36" s="83"/>
      <c r="F36" s="83"/>
      <c r="G36" s="83"/>
      <c r="H36" s="83"/>
      <c r="I36" s="83">
        <v>9</v>
      </c>
      <c r="J36" s="84">
        <v>8</v>
      </c>
      <c r="K36" s="91"/>
      <c r="L36" s="92"/>
      <c r="M36" s="93"/>
      <c r="N36" s="94">
        <f>IF(I36=0,"",I36/H35)</f>
        <v>1</v>
      </c>
      <c r="O36" s="83">
        <v>11</v>
      </c>
      <c r="P36" s="96">
        <f t="shared" si="2"/>
        <v>1</v>
      </c>
      <c r="Q36" s="96">
        <f t="shared" si="3"/>
        <v>0</v>
      </c>
    </row>
    <row r="37" spans="1:17" ht="15.75" customHeight="1">
      <c r="A37" s="82">
        <v>1902</v>
      </c>
      <c r="B37" s="83"/>
      <c r="C37" s="83"/>
      <c r="D37" s="83"/>
      <c r="E37" s="83"/>
      <c r="F37" s="83"/>
      <c r="G37" s="83"/>
      <c r="H37" s="83"/>
      <c r="I37" s="83">
        <v>2</v>
      </c>
      <c r="J37" s="84">
        <v>1</v>
      </c>
      <c r="K37" s="91"/>
      <c r="L37" s="92"/>
      <c r="M37" s="93"/>
      <c r="N37" s="94"/>
      <c r="O37" s="83">
        <v>3</v>
      </c>
      <c r="P37" s="96"/>
      <c r="Q37" s="96"/>
    </row>
    <row r="38" spans="1:17" ht="15.75" customHeight="1">
      <c r="A38" s="82">
        <v>2001</v>
      </c>
      <c r="B38" s="83"/>
      <c r="C38" s="83"/>
      <c r="D38" s="83"/>
      <c r="E38" s="83"/>
      <c r="F38" s="83"/>
      <c r="G38" s="83"/>
      <c r="H38" s="83"/>
      <c r="I38" s="83">
        <v>2</v>
      </c>
      <c r="J38" s="84">
        <v>1</v>
      </c>
      <c r="K38" s="91"/>
      <c r="L38" s="92"/>
      <c r="M38" s="93"/>
      <c r="N38" s="94"/>
      <c r="O38" s="83">
        <v>2</v>
      </c>
      <c r="P38" s="96"/>
      <c r="Q38" s="96"/>
    </row>
    <row r="39" spans="1:17" ht="15.75" customHeight="1">
      <c r="A39" s="82">
        <v>2002</v>
      </c>
      <c r="B39" s="83"/>
      <c r="C39" s="83"/>
      <c r="D39" s="83"/>
      <c r="E39" s="83"/>
      <c r="F39" s="83"/>
      <c r="G39" s="83"/>
      <c r="H39" s="83"/>
      <c r="I39" s="83">
        <v>1</v>
      </c>
      <c r="J39" s="84">
        <v>1</v>
      </c>
      <c r="K39" s="91"/>
      <c r="L39" s="92"/>
      <c r="M39" s="99"/>
      <c r="N39" s="100"/>
      <c r="O39" s="194">
        <v>1</v>
      </c>
      <c r="P39" s="102"/>
      <c r="Q39" s="100"/>
    </row>
    <row r="40" spans="1:17" ht="15.75" customHeight="1">
      <c r="A40" s="82">
        <v>2101</v>
      </c>
      <c r="B40" s="83"/>
      <c r="C40" s="83"/>
      <c r="D40" s="83"/>
      <c r="E40" s="83"/>
      <c r="F40" s="83"/>
      <c r="G40" s="83"/>
      <c r="H40" s="83"/>
      <c r="I40" s="83"/>
      <c r="J40" s="84"/>
      <c r="K40" s="91"/>
      <c r="L40" s="92"/>
      <c r="M40" s="99"/>
      <c r="N40" s="103"/>
      <c r="O40" s="194"/>
      <c r="P40" s="104"/>
      <c r="Q40" s="103"/>
    </row>
    <row r="41" spans="1:17" ht="15.75" customHeight="1">
      <c r="A41" s="82">
        <v>2102</v>
      </c>
      <c r="B41" s="83"/>
      <c r="C41" s="83"/>
      <c r="D41" s="83"/>
      <c r="E41" s="83"/>
      <c r="F41" s="83"/>
      <c r="G41" s="83"/>
      <c r="H41" s="83"/>
      <c r="I41" s="83"/>
      <c r="J41" s="84"/>
      <c r="K41" s="91"/>
      <c r="L41" s="92"/>
      <c r="M41" s="99"/>
      <c r="N41" s="103"/>
      <c r="O41" s="194"/>
      <c r="P41" s="104"/>
      <c r="Q41" s="103"/>
    </row>
    <row r="42" spans="1:17" ht="15.75" customHeight="1">
      <c r="A42" s="82">
        <v>2201</v>
      </c>
      <c r="B42" s="83"/>
      <c r="C42" s="83"/>
      <c r="D42" s="83"/>
      <c r="E42" s="83"/>
      <c r="F42" s="83"/>
      <c r="G42" s="83"/>
      <c r="H42" s="83"/>
      <c r="I42" s="83"/>
      <c r="J42" s="84"/>
      <c r="K42" s="91"/>
      <c r="L42" s="92"/>
      <c r="M42" s="99"/>
      <c r="N42" s="5"/>
      <c r="O42" s="26"/>
      <c r="P42" s="25"/>
      <c r="Q42" s="140"/>
    </row>
    <row r="43" spans="1:17" ht="15.75" customHeight="1">
      <c r="A43" s="82">
        <v>2202</v>
      </c>
      <c r="B43" s="83"/>
      <c r="C43" s="83"/>
      <c r="D43" s="83"/>
      <c r="E43" s="83"/>
      <c r="F43" s="83"/>
      <c r="G43" s="83"/>
      <c r="H43" s="83"/>
      <c r="I43" s="83"/>
      <c r="J43" s="84"/>
      <c r="K43" s="91"/>
      <c r="L43" s="92"/>
      <c r="M43" s="99"/>
      <c r="N43" s="108" t="s">
        <v>80</v>
      </c>
      <c r="O43" s="109">
        <v>8</v>
      </c>
      <c r="P43" s="110">
        <f>IF(SUM(J35:J42)=0,"",SUM(J35:J42))</f>
        <v>11</v>
      </c>
      <c r="Q43" s="111" t="s">
        <v>10</v>
      </c>
    </row>
    <row r="44" spans="1:17" ht="15.75" customHeight="1">
      <c r="A44" s="82">
        <v>2301</v>
      </c>
      <c r="B44" s="83"/>
      <c r="C44" s="83"/>
      <c r="D44" s="83"/>
      <c r="E44" s="83"/>
      <c r="F44" s="83"/>
      <c r="G44" s="83"/>
      <c r="H44" s="83"/>
      <c r="I44" s="83"/>
      <c r="J44" s="84"/>
      <c r="K44" s="91"/>
      <c r="L44" s="92"/>
      <c r="M44" s="99"/>
      <c r="N44" s="112" t="s">
        <v>81</v>
      </c>
      <c r="O44" s="113">
        <f>IF(O43/B29=0,"",O43/B29)</f>
        <v>0.47058823529411764</v>
      </c>
      <c r="P44" s="114">
        <f>IF(O43/P43=0,"",O43/P43)</f>
        <v>0.72727272727272729</v>
      </c>
      <c r="Q44" s="115" t="s">
        <v>82</v>
      </c>
    </row>
    <row r="45" spans="1:17" ht="15.75" customHeight="1">
      <c r="A45" s="82">
        <v>2302</v>
      </c>
      <c r="B45" s="83"/>
      <c r="C45" s="83"/>
      <c r="D45" s="83"/>
      <c r="E45" s="83"/>
      <c r="F45" s="83"/>
      <c r="G45" s="83"/>
      <c r="H45" s="83"/>
      <c r="I45" s="83"/>
      <c r="J45" s="84"/>
      <c r="K45" s="116"/>
      <c r="L45" s="117"/>
      <c r="M45" s="118"/>
      <c r="N45" s="119"/>
      <c r="O45" s="120"/>
      <c r="P45" s="120"/>
      <c r="Q45" s="121"/>
    </row>
    <row r="46" spans="1:17" ht="18" customHeight="1">
      <c r="A46" s="34"/>
      <c r="B46" s="26"/>
      <c r="C46" s="231" t="s">
        <v>108</v>
      </c>
      <c r="D46" s="232"/>
      <c r="E46" s="232"/>
      <c r="F46" s="232"/>
      <c r="G46" s="232"/>
      <c r="H46" s="232"/>
      <c r="I46" s="233"/>
      <c r="J46" s="122">
        <f>SUM(J36:J42)</f>
        <v>11</v>
      </c>
      <c r="K46" s="123">
        <f>J36/B29</f>
        <v>0.47058823529411764</v>
      </c>
      <c r="L46" s="123">
        <f>IF(J46=0,"",J46/B29)</f>
        <v>0.6470588235294118</v>
      </c>
      <c r="M46" s="123">
        <f>IF(J38=0,"",L46-K46)</f>
        <v>0.17647058823529416</v>
      </c>
      <c r="N46" s="5"/>
      <c r="O46" s="26"/>
      <c r="P46" s="25"/>
      <c r="Q46" s="5"/>
    </row>
    <row r="47" spans="1:17" ht="12.75" customHeight="1"/>
    <row r="48" spans="1:17" ht="12.75" customHeight="1"/>
    <row r="49" spans="1:18" ht="26.25" customHeight="1">
      <c r="A49" s="250" t="s">
        <v>96</v>
      </c>
      <c r="B49" s="242"/>
      <c r="C49" s="242"/>
      <c r="D49" s="242"/>
      <c r="E49" s="242"/>
      <c r="F49" s="242"/>
      <c r="G49" s="242"/>
      <c r="H49" s="242"/>
      <c r="I49" s="242"/>
      <c r="J49" s="79" t="s">
        <v>92</v>
      </c>
      <c r="K49" s="26"/>
      <c r="L49" s="5"/>
      <c r="M49" s="5"/>
      <c r="N49" s="26"/>
      <c r="O49" s="5"/>
      <c r="P49" s="26"/>
      <c r="Q49" s="26"/>
      <c r="R49" s="26"/>
    </row>
    <row r="50" spans="1:18" ht="20.25" customHeight="1">
      <c r="A50" s="234" t="s">
        <v>9</v>
      </c>
      <c r="B50" s="235" t="s">
        <v>97</v>
      </c>
      <c r="C50" s="232"/>
      <c r="D50" s="232"/>
      <c r="E50" s="232"/>
      <c r="F50" s="232"/>
      <c r="G50" s="232"/>
      <c r="H50" s="232"/>
      <c r="I50" s="233"/>
      <c r="J50" s="236" t="s">
        <v>10</v>
      </c>
      <c r="K50" s="229" t="s">
        <v>2</v>
      </c>
      <c r="L50" s="229" t="s">
        <v>3</v>
      </c>
      <c r="M50" s="237" t="s">
        <v>4</v>
      </c>
      <c r="N50" s="229" t="s">
        <v>5</v>
      </c>
      <c r="O50" s="238" t="s">
        <v>6</v>
      </c>
      <c r="P50" s="238" t="s">
        <v>7</v>
      </c>
      <c r="Q50" s="229" t="s">
        <v>8</v>
      </c>
    </row>
    <row r="51" spans="1:18" ht="15.75" customHeight="1">
      <c r="A51" s="230"/>
      <c r="B51" s="82" t="s">
        <v>98</v>
      </c>
      <c r="C51" s="82" t="s">
        <v>99</v>
      </c>
      <c r="D51" s="82" t="s">
        <v>100</v>
      </c>
      <c r="E51" s="82" t="s">
        <v>101</v>
      </c>
      <c r="F51" s="82" t="s">
        <v>102</v>
      </c>
      <c r="G51" s="82" t="s">
        <v>103</v>
      </c>
      <c r="H51" s="82" t="s">
        <v>104</v>
      </c>
      <c r="I51" s="82" t="s">
        <v>105</v>
      </c>
      <c r="J51" s="230"/>
      <c r="K51" s="230"/>
      <c r="L51" s="230"/>
      <c r="M51" s="230"/>
      <c r="N51" s="230"/>
      <c r="O51" s="230"/>
      <c r="P51" s="230"/>
      <c r="Q51" s="230"/>
    </row>
    <row r="52" spans="1:18" ht="15.75" customHeight="1">
      <c r="A52" s="82">
        <v>1601</v>
      </c>
      <c r="B52" s="83">
        <v>15</v>
      </c>
      <c r="C52" s="83"/>
      <c r="D52" s="83"/>
      <c r="E52" s="83"/>
      <c r="F52" s="83"/>
      <c r="G52" s="83"/>
      <c r="H52" s="83"/>
      <c r="I52" s="83"/>
      <c r="J52" s="84"/>
      <c r="K52" s="85"/>
      <c r="L52" s="86"/>
      <c r="M52" s="87"/>
      <c r="N52" s="88"/>
      <c r="O52" s="176">
        <f>B52</f>
        <v>15</v>
      </c>
      <c r="P52" s="90"/>
      <c r="Q52" s="88"/>
    </row>
    <row r="53" spans="1:18" ht="15.75" customHeight="1">
      <c r="A53" s="82">
        <v>1602</v>
      </c>
      <c r="B53" s="83"/>
      <c r="C53" s="83">
        <v>13</v>
      </c>
      <c r="D53" s="83"/>
      <c r="E53" s="83"/>
      <c r="F53" s="83"/>
      <c r="G53" s="83"/>
      <c r="H53" s="83"/>
      <c r="I53" s="83"/>
      <c r="J53" s="84"/>
      <c r="K53" s="91"/>
      <c r="L53" s="92"/>
      <c r="M53" s="93"/>
      <c r="N53" s="94">
        <f>IF(C53=0,"",C53/B52)</f>
        <v>0.8666666666666667</v>
      </c>
      <c r="O53" s="83">
        <v>13</v>
      </c>
      <c r="P53" s="96">
        <f t="shared" ref="P53:P61" si="4">IF(O53=0,"",O53/O52)</f>
        <v>0.8666666666666667</v>
      </c>
      <c r="Q53" s="96">
        <f t="shared" ref="Q53:Q61" si="5">IF(O53=0,"",100%-P53)</f>
        <v>0.1333333333333333</v>
      </c>
    </row>
    <row r="54" spans="1:18" ht="15.75" customHeight="1">
      <c r="A54" s="82">
        <v>1701</v>
      </c>
      <c r="B54" s="83"/>
      <c r="C54" s="83"/>
      <c r="D54" s="83">
        <v>13</v>
      </c>
      <c r="E54" s="83"/>
      <c r="F54" s="83"/>
      <c r="G54" s="83"/>
      <c r="H54" s="83"/>
      <c r="I54" s="83"/>
      <c r="J54" s="84"/>
      <c r="K54" s="91"/>
      <c r="L54" s="92"/>
      <c r="M54" s="93"/>
      <c r="N54" s="94">
        <f>IF(D54=0,"",D54/C53)</f>
        <v>1</v>
      </c>
      <c r="O54" s="83">
        <v>13</v>
      </c>
      <c r="P54" s="96">
        <f t="shared" si="4"/>
        <v>1</v>
      </c>
      <c r="Q54" s="96">
        <f t="shared" si="5"/>
        <v>0</v>
      </c>
      <c r="R54" s="97">
        <f>O54/O52</f>
        <v>0.8666666666666667</v>
      </c>
    </row>
    <row r="55" spans="1:18" ht="15.75" customHeight="1">
      <c r="A55" s="82">
        <v>1702</v>
      </c>
      <c r="B55" s="83"/>
      <c r="C55" s="83"/>
      <c r="D55" s="83"/>
      <c r="E55" s="83">
        <v>13</v>
      </c>
      <c r="F55" s="83"/>
      <c r="G55" s="83"/>
      <c r="H55" s="83"/>
      <c r="I55" s="83"/>
      <c r="J55" s="84"/>
      <c r="K55" s="91"/>
      <c r="L55" s="92"/>
      <c r="M55" s="93"/>
      <c r="N55" s="94">
        <f>IF(E55=0,"",E55/D54)</f>
        <v>1</v>
      </c>
      <c r="O55" s="83">
        <v>13</v>
      </c>
      <c r="P55" s="96">
        <f t="shared" si="4"/>
        <v>1</v>
      </c>
      <c r="Q55" s="96">
        <f t="shared" si="5"/>
        <v>0</v>
      </c>
    </row>
    <row r="56" spans="1:18" ht="15.75" customHeight="1">
      <c r="A56" s="82">
        <v>1801</v>
      </c>
      <c r="B56" s="83"/>
      <c r="C56" s="83"/>
      <c r="D56" s="83"/>
      <c r="E56" s="83"/>
      <c r="F56" s="83">
        <v>12</v>
      </c>
      <c r="G56" s="83"/>
      <c r="H56" s="83"/>
      <c r="I56" s="83"/>
      <c r="J56" s="84"/>
      <c r="K56" s="91"/>
      <c r="L56" s="92"/>
      <c r="M56" s="93"/>
      <c r="N56" s="94">
        <f>IF(F56=0,"",F56/E55)</f>
        <v>0.92307692307692313</v>
      </c>
      <c r="O56" s="83">
        <v>13</v>
      </c>
      <c r="P56" s="96">
        <f t="shared" si="4"/>
        <v>1</v>
      </c>
      <c r="Q56" s="96">
        <f t="shared" si="5"/>
        <v>0</v>
      </c>
    </row>
    <row r="57" spans="1:18" ht="15.75" customHeight="1">
      <c r="A57" s="82">
        <v>1802</v>
      </c>
      <c r="B57" s="83"/>
      <c r="C57" s="83"/>
      <c r="D57" s="83"/>
      <c r="E57" s="83"/>
      <c r="F57" s="83"/>
      <c r="G57" s="83">
        <v>12</v>
      </c>
      <c r="H57" s="83"/>
      <c r="I57" s="83"/>
      <c r="J57" s="84"/>
      <c r="K57" s="91"/>
      <c r="L57" s="92"/>
      <c r="M57" s="93"/>
      <c r="N57" s="94">
        <f>IF(G57=0,"",G57/F56)</f>
        <v>1</v>
      </c>
      <c r="O57" s="83">
        <v>12</v>
      </c>
      <c r="P57" s="96">
        <f t="shared" si="4"/>
        <v>0.92307692307692313</v>
      </c>
      <c r="Q57" s="96">
        <f t="shared" si="5"/>
        <v>7.6923076923076872E-2</v>
      </c>
    </row>
    <row r="58" spans="1:18" ht="15.75" customHeight="1">
      <c r="A58" s="82">
        <v>1901</v>
      </c>
      <c r="B58" s="83"/>
      <c r="C58" s="83"/>
      <c r="D58" s="83"/>
      <c r="E58" s="83"/>
      <c r="F58" s="83"/>
      <c r="G58" s="83"/>
      <c r="H58" s="83">
        <v>11</v>
      </c>
      <c r="I58" s="83"/>
      <c r="J58" s="84"/>
      <c r="K58" s="91"/>
      <c r="L58" s="92"/>
      <c r="M58" s="93"/>
      <c r="N58" s="94">
        <f>IF(H58=0,"",H58/G57)</f>
        <v>0.91666666666666663</v>
      </c>
      <c r="O58" s="83">
        <v>12</v>
      </c>
      <c r="P58" s="96">
        <f t="shared" si="4"/>
        <v>1</v>
      </c>
      <c r="Q58" s="96">
        <f t="shared" si="5"/>
        <v>0</v>
      </c>
    </row>
    <row r="59" spans="1:18" ht="15.75" customHeight="1">
      <c r="A59" s="82">
        <v>1902</v>
      </c>
      <c r="B59" s="83"/>
      <c r="C59" s="83"/>
      <c r="D59" s="83"/>
      <c r="E59" s="83"/>
      <c r="F59" s="83"/>
      <c r="G59" s="83"/>
      <c r="H59" s="83"/>
      <c r="I59" s="83">
        <v>11</v>
      </c>
      <c r="J59" s="84">
        <v>11</v>
      </c>
      <c r="K59" s="91"/>
      <c r="L59" s="92"/>
      <c r="M59" s="93"/>
      <c r="N59" s="94">
        <f>IF(I59=0,"",I59/H58)</f>
        <v>1</v>
      </c>
      <c r="O59" s="83">
        <v>12</v>
      </c>
      <c r="P59" s="96">
        <f t="shared" si="4"/>
        <v>1</v>
      </c>
      <c r="Q59" s="96">
        <f t="shared" si="5"/>
        <v>0</v>
      </c>
    </row>
    <row r="60" spans="1:18" ht="15.75" customHeight="1">
      <c r="A60" s="82">
        <v>2001</v>
      </c>
      <c r="B60" s="83"/>
      <c r="C60" s="83"/>
      <c r="D60" s="83"/>
      <c r="E60" s="83"/>
      <c r="F60" s="83"/>
      <c r="G60" s="83"/>
      <c r="H60" s="83"/>
      <c r="I60" s="83"/>
      <c r="J60" s="84"/>
      <c r="K60" s="91"/>
      <c r="L60" s="92"/>
      <c r="M60" s="93"/>
      <c r="N60" s="94"/>
      <c r="O60" s="83"/>
      <c r="P60" s="96" t="str">
        <f t="shared" si="4"/>
        <v/>
      </c>
      <c r="Q60" s="96" t="str">
        <f t="shared" si="5"/>
        <v/>
      </c>
    </row>
    <row r="61" spans="1:18" ht="15.75" customHeight="1">
      <c r="A61" s="82">
        <v>2002</v>
      </c>
      <c r="B61" s="83"/>
      <c r="C61" s="83"/>
      <c r="D61" s="83"/>
      <c r="E61" s="83"/>
      <c r="F61" s="83"/>
      <c r="G61" s="83"/>
      <c r="H61" s="83"/>
      <c r="I61" s="83"/>
      <c r="J61" s="84"/>
      <c r="K61" s="91"/>
      <c r="L61" s="92"/>
      <c r="M61" s="93"/>
      <c r="N61" s="94"/>
      <c r="O61" s="83"/>
      <c r="P61" s="96" t="str">
        <f t="shared" si="4"/>
        <v/>
      </c>
      <c r="Q61" s="96" t="str">
        <f t="shared" si="5"/>
        <v/>
      </c>
    </row>
    <row r="62" spans="1:18" ht="15.75" customHeight="1">
      <c r="A62" s="82">
        <v>2101</v>
      </c>
      <c r="B62" s="83"/>
      <c r="C62" s="83"/>
      <c r="D62" s="83"/>
      <c r="E62" s="83"/>
      <c r="F62" s="83"/>
      <c r="G62" s="83"/>
      <c r="H62" s="83"/>
      <c r="I62" s="83"/>
      <c r="J62" s="84"/>
      <c r="K62" s="91"/>
      <c r="L62" s="92"/>
      <c r="M62" s="99"/>
      <c r="N62" s="100"/>
      <c r="O62" s="194"/>
      <c r="P62" s="102"/>
      <c r="Q62" s="100"/>
    </row>
    <row r="63" spans="1:18" ht="15.75" customHeight="1">
      <c r="A63" s="82">
        <v>2102</v>
      </c>
      <c r="B63" s="83"/>
      <c r="C63" s="83"/>
      <c r="D63" s="83"/>
      <c r="E63" s="83"/>
      <c r="F63" s="83"/>
      <c r="G63" s="83"/>
      <c r="H63" s="83"/>
      <c r="I63" s="83"/>
      <c r="J63" s="84"/>
      <c r="K63" s="91"/>
      <c r="L63" s="92"/>
      <c r="M63" s="99"/>
      <c r="N63" s="103"/>
      <c r="O63" s="194"/>
      <c r="P63" s="104"/>
      <c r="Q63" s="103"/>
    </row>
    <row r="64" spans="1:18" ht="15.75" customHeight="1">
      <c r="A64" s="82">
        <v>2201</v>
      </c>
      <c r="B64" s="83"/>
      <c r="C64" s="83"/>
      <c r="D64" s="83"/>
      <c r="E64" s="83"/>
      <c r="F64" s="83"/>
      <c r="G64" s="83"/>
      <c r="H64" s="83"/>
      <c r="I64" s="83"/>
      <c r="J64" s="84"/>
      <c r="K64" s="91"/>
      <c r="L64" s="92"/>
      <c r="M64" s="99"/>
      <c r="N64" s="103"/>
      <c r="O64" s="194"/>
      <c r="P64" s="104"/>
      <c r="Q64" s="103"/>
    </row>
    <row r="65" spans="1:19" ht="15.75" customHeight="1">
      <c r="A65" s="82">
        <v>2202</v>
      </c>
      <c r="B65" s="83"/>
      <c r="C65" s="83"/>
      <c r="D65" s="83"/>
      <c r="E65" s="83"/>
      <c r="F65" s="83"/>
      <c r="G65" s="83"/>
      <c r="H65" s="83"/>
      <c r="I65" s="83"/>
      <c r="J65" s="84"/>
      <c r="K65" s="91"/>
      <c r="L65" s="92"/>
      <c r="M65" s="99"/>
      <c r="N65" s="5"/>
      <c r="O65" s="26"/>
      <c r="P65" s="25"/>
      <c r="Q65" s="140"/>
    </row>
    <row r="66" spans="1:19" ht="15.75" customHeight="1">
      <c r="A66" s="82">
        <v>2301</v>
      </c>
      <c r="B66" s="83"/>
      <c r="C66" s="83"/>
      <c r="D66" s="83"/>
      <c r="E66" s="83"/>
      <c r="F66" s="83"/>
      <c r="G66" s="83"/>
      <c r="H66" s="83"/>
      <c r="I66" s="83"/>
      <c r="J66" s="84"/>
      <c r="K66" s="91"/>
      <c r="L66" s="92"/>
      <c r="M66" s="99"/>
      <c r="N66" s="108" t="s">
        <v>80</v>
      </c>
      <c r="O66" s="109">
        <v>9</v>
      </c>
      <c r="P66" s="110">
        <f>IF(SUM(J58:J65)=0,"",SUM(J58:J65))</f>
        <v>11</v>
      </c>
      <c r="Q66" s="111" t="s">
        <v>10</v>
      </c>
    </row>
    <row r="67" spans="1:19" ht="15.75" customHeight="1">
      <c r="A67" s="82">
        <v>2302</v>
      </c>
      <c r="B67" s="83"/>
      <c r="C67" s="83"/>
      <c r="D67" s="83"/>
      <c r="E67" s="83"/>
      <c r="F67" s="83"/>
      <c r="G67" s="83"/>
      <c r="H67" s="83"/>
      <c r="I67" s="83"/>
      <c r="J67" s="84"/>
      <c r="K67" s="91"/>
      <c r="L67" s="92"/>
      <c r="M67" s="99"/>
      <c r="N67" s="112" t="s">
        <v>81</v>
      </c>
      <c r="O67" s="113">
        <f>IF(O66/B52=0,"",O66/B52)</f>
        <v>0.6</v>
      </c>
      <c r="P67" s="114">
        <f>IF(O66/P66=0,"",O66/P66)</f>
        <v>0.81818181818181823</v>
      </c>
      <c r="Q67" s="115" t="s">
        <v>82</v>
      </c>
    </row>
    <row r="68" spans="1:19" ht="15.75" customHeight="1">
      <c r="A68" s="82">
        <v>2401</v>
      </c>
      <c r="B68" s="83"/>
      <c r="C68" s="83"/>
      <c r="D68" s="83"/>
      <c r="E68" s="83"/>
      <c r="F68" s="83"/>
      <c r="G68" s="83"/>
      <c r="H68" s="83"/>
      <c r="I68" s="83"/>
      <c r="J68" s="84"/>
      <c r="K68" s="116"/>
      <c r="L68" s="117"/>
      <c r="M68" s="118"/>
      <c r="N68" s="119"/>
      <c r="O68" s="120"/>
      <c r="P68" s="120"/>
      <c r="Q68" s="121"/>
    </row>
    <row r="69" spans="1:19" ht="18" customHeight="1">
      <c r="A69" s="34"/>
      <c r="B69" s="26"/>
      <c r="C69" s="231" t="s">
        <v>108</v>
      </c>
      <c r="D69" s="232"/>
      <c r="E69" s="232"/>
      <c r="F69" s="232"/>
      <c r="G69" s="232"/>
      <c r="H69" s="232"/>
      <c r="I69" s="233"/>
      <c r="J69" s="122">
        <f>SUM(J59:J65)</f>
        <v>11</v>
      </c>
      <c r="K69" s="123">
        <f>J59/B52</f>
        <v>0.73333333333333328</v>
      </c>
      <c r="L69" s="123">
        <f>IF(J69=0,"",J69/B52)</f>
        <v>0.73333333333333328</v>
      </c>
      <c r="M69" s="123">
        <f>L69-K69</f>
        <v>0</v>
      </c>
      <c r="N69" s="5"/>
      <c r="O69" s="26"/>
      <c r="P69" s="25"/>
      <c r="Q69" s="5"/>
    </row>
    <row r="70" spans="1:19" ht="12.75" customHeight="1"/>
    <row r="71" spans="1:19" ht="12.75" customHeight="1"/>
    <row r="72" spans="1:19" ht="26.25" customHeight="1">
      <c r="A72" s="239" t="s">
        <v>111</v>
      </c>
      <c r="B72" s="240"/>
      <c r="C72" s="240"/>
      <c r="D72" s="240"/>
      <c r="E72" s="240"/>
      <c r="F72" s="240"/>
      <c r="G72" s="251" t="s">
        <v>110</v>
      </c>
      <c r="H72" s="240"/>
      <c r="I72" s="240"/>
      <c r="L72" s="26"/>
      <c r="M72" s="5"/>
      <c r="N72" s="5"/>
      <c r="O72" s="26"/>
      <c r="P72" s="5"/>
      <c r="Q72" s="26"/>
      <c r="R72" s="26"/>
      <c r="S72" s="26"/>
    </row>
    <row r="73" spans="1:19" ht="20.25" customHeight="1">
      <c r="A73" s="234" t="s">
        <v>9</v>
      </c>
      <c r="B73" s="235" t="s">
        <v>97</v>
      </c>
      <c r="C73" s="232"/>
      <c r="D73" s="232"/>
      <c r="E73" s="232"/>
      <c r="F73" s="232"/>
      <c r="G73" s="232"/>
      <c r="H73" s="232"/>
      <c r="I73" s="233"/>
      <c r="J73" s="236" t="s">
        <v>10</v>
      </c>
      <c r="K73" s="229" t="s">
        <v>2</v>
      </c>
      <c r="L73" s="229" t="s">
        <v>3</v>
      </c>
      <c r="M73" s="237" t="s">
        <v>4</v>
      </c>
      <c r="N73" s="229" t="s">
        <v>5</v>
      </c>
      <c r="O73" s="238" t="s">
        <v>6</v>
      </c>
      <c r="P73" s="238" t="s">
        <v>7</v>
      </c>
      <c r="Q73" s="229" t="s">
        <v>8</v>
      </c>
    </row>
    <row r="74" spans="1:19" ht="15.75" customHeight="1">
      <c r="A74" s="230"/>
      <c r="B74" s="82" t="s">
        <v>98</v>
      </c>
      <c r="C74" s="82" t="s">
        <v>99</v>
      </c>
      <c r="D74" s="82" t="s">
        <v>100</v>
      </c>
      <c r="E74" s="82" t="s">
        <v>101</v>
      </c>
      <c r="F74" s="82" t="s">
        <v>102</v>
      </c>
      <c r="G74" s="82" t="s">
        <v>103</v>
      </c>
      <c r="H74" s="82" t="s">
        <v>104</v>
      </c>
      <c r="I74" s="82" t="s">
        <v>105</v>
      </c>
      <c r="J74" s="230"/>
      <c r="K74" s="230"/>
      <c r="L74" s="230"/>
      <c r="M74" s="230"/>
      <c r="N74" s="230"/>
      <c r="O74" s="230"/>
      <c r="P74" s="230"/>
      <c r="Q74" s="230"/>
    </row>
    <row r="75" spans="1:19" ht="15.75" customHeight="1">
      <c r="A75" s="82">
        <v>1602</v>
      </c>
      <c r="B75" s="83">
        <v>16</v>
      </c>
      <c r="C75" s="83"/>
      <c r="D75" s="83"/>
      <c r="E75" s="83"/>
      <c r="F75" s="83"/>
      <c r="G75" s="83"/>
      <c r="H75" s="83"/>
      <c r="I75" s="83"/>
      <c r="J75" s="84"/>
      <c r="K75" s="85"/>
      <c r="L75" s="86"/>
      <c r="M75" s="87"/>
      <c r="N75" s="88"/>
      <c r="O75" s="176">
        <f>B75</f>
        <v>16</v>
      </c>
      <c r="P75" s="90"/>
      <c r="Q75" s="88"/>
    </row>
    <row r="76" spans="1:19" ht="15.75" customHeight="1">
      <c r="A76" s="82">
        <v>1701</v>
      </c>
      <c r="B76" s="83"/>
      <c r="C76" s="83">
        <v>14</v>
      </c>
      <c r="D76" s="83"/>
      <c r="E76" s="83"/>
      <c r="F76" s="83"/>
      <c r="G76" s="83"/>
      <c r="H76" s="83"/>
      <c r="I76" s="83"/>
      <c r="J76" s="84"/>
      <c r="K76" s="91"/>
      <c r="L76" s="92"/>
      <c r="M76" s="93"/>
      <c r="N76" s="94">
        <f>IF(C76=0,"",C76/B75)</f>
        <v>0.875</v>
      </c>
      <c r="O76" s="83">
        <v>14</v>
      </c>
      <c r="P76" s="96">
        <f t="shared" ref="P76:P82" si="6">IF(O76=0,"",O76/O75)</f>
        <v>0.875</v>
      </c>
      <c r="Q76" s="96">
        <f t="shared" ref="Q76:Q82" si="7">IF(O76=0,"",100%-P76)</f>
        <v>0.125</v>
      </c>
    </row>
    <row r="77" spans="1:19" ht="15.75" customHeight="1">
      <c r="A77" s="82">
        <v>1702</v>
      </c>
      <c r="B77" s="83"/>
      <c r="C77" s="83"/>
      <c r="D77" s="83">
        <v>11</v>
      </c>
      <c r="E77" s="83"/>
      <c r="F77" s="83"/>
      <c r="G77" s="83"/>
      <c r="H77" s="83"/>
      <c r="I77" s="83"/>
      <c r="J77" s="84"/>
      <c r="K77" s="91"/>
      <c r="L77" s="92"/>
      <c r="M77" s="93"/>
      <c r="N77" s="94">
        <f>IF(D77=0,"",D77/C76)</f>
        <v>0.7857142857142857</v>
      </c>
      <c r="O77" s="83">
        <v>12</v>
      </c>
      <c r="P77" s="96">
        <f t="shared" si="6"/>
        <v>0.8571428571428571</v>
      </c>
      <c r="Q77" s="96">
        <f t="shared" si="7"/>
        <v>0.1428571428571429</v>
      </c>
      <c r="R77" s="97">
        <f>O77/O75</f>
        <v>0.75</v>
      </c>
    </row>
    <row r="78" spans="1:19" ht="15.75" customHeight="1">
      <c r="A78" s="82">
        <v>1801</v>
      </c>
      <c r="B78" s="83"/>
      <c r="C78" s="83"/>
      <c r="D78" s="83"/>
      <c r="E78" s="83">
        <v>9</v>
      </c>
      <c r="F78" s="83"/>
      <c r="G78" s="83"/>
      <c r="H78" s="83"/>
      <c r="I78" s="83"/>
      <c r="J78" s="84"/>
      <c r="K78" s="91"/>
      <c r="L78" s="92"/>
      <c r="M78" s="93"/>
      <c r="N78" s="94">
        <f>IF(E78=0,"",E78/D77)</f>
        <v>0.81818181818181823</v>
      </c>
      <c r="O78" s="83">
        <v>11</v>
      </c>
      <c r="P78" s="96">
        <f t="shared" si="6"/>
        <v>0.91666666666666663</v>
      </c>
      <c r="Q78" s="96">
        <f t="shared" si="7"/>
        <v>8.333333333333337E-2</v>
      </c>
      <c r="S78" s="99"/>
    </row>
    <row r="79" spans="1:19" ht="15.75" customHeight="1">
      <c r="A79" s="82">
        <v>1802</v>
      </c>
      <c r="B79" s="83"/>
      <c r="C79" s="83"/>
      <c r="D79" s="83"/>
      <c r="E79" s="83"/>
      <c r="F79" s="83">
        <v>9</v>
      </c>
      <c r="G79" s="83"/>
      <c r="H79" s="83"/>
      <c r="I79" s="83"/>
      <c r="J79" s="84"/>
      <c r="K79" s="91"/>
      <c r="L79" s="92"/>
      <c r="M79" s="93"/>
      <c r="N79" s="94">
        <f>IF(F79=0,"",F79/E78)</f>
        <v>1</v>
      </c>
      <c r="O79" s="83">
        <v>10</v>
      </c>
      <c r="P79" s="96">
        <f t="shared" si="6"/>
        <v>0.90909090909090906</v>
      </c>
      <c r="Q79" s="96">
        <f t="shared" si="7"/>
        <v>9.0909090909090939E-2</v>
      </c>
      <c r="S79" s="99"/>
    </row>
    <row r="80" spans="1:19" ht="15.75" customHeight="1">
      <c r="A80" s="82">
        <v>1901</v>
      </c>
      <c r="B80" s="83"/>
      <c r="C80" s="83"/>
      <c r="D80" s="83"/>
      <c r="E80" s="83"/>
      <c r="F80" s="83"/>
      <c r="G80" s="83">
        <v>9</v>
      </c>
      <c r="H80" s="83"/>
      <c r="I80" s="83"/>
      <c r="J80" s="84"/>
      <c r="K80" s="91"/>
      <c r="L80" s="92"/>
      <c r="M80" s="93"/>
      <c r="N80" s="94">
        <f>IF(G80=0,"",G80/F79)</f>
        <v>1</v>
      </c>
      <c r="O80" s="83">
        <v>10</v>
      </c>
      <c r="P80" s="96">
        <f t="shared" si="6"/>
        <v>1</v>
      </c>
      <c r="Q80" s="96">
        <f t="shared" si="7"/>
        <v>0</v>
      </c>
      <c r="S80" s="99"/>
    </row>
    <row r="81" spans="1:19" ht="15.75" customHeight="1">
      <c r="A81" s="82">
        <v>1902</v>
      </c>
      <c r="B81" s="83"/>
      <c r="C81" s="83"/>
      <c r="D81" s="83"/>
      <c r="E81" s="83"/>
      <c r="F81" s="83"/>
      <c r="G81" s="83"/>
      <c r="H81" s="83">
        <v>9</v>
      </c>
      <c r="I81" s="83"/>
      <c r="J81" s="84"/>
      <c r="K81" s="91"/>
      <c r="L81" s="92"/>
      <c r="M81" s="93"/>
      <c r="N81" s="94">
        <f>IF(H81=0,"",H81/G80)</f>
        <v>1</v>
      </c>
      <c r="O81" s="83">
        <v>10</v>
      </c>
      <c r="P81" s="96">
        <f t="shared" si="6"/>
        <v>1</v>
      </c>
      <c r="Q81" s="96">
        <f t="shared" si="7"/>
        <v>0</v>
      </c>
      <c r="S81" s="99"/>
    </row>
    <row r="82" spans="1:19" ht="15.75" customHeight="1">
      <c r="A82" s="82">
        <v>2001</v>
      </c>
      <c r="B82" s="83"/>
      <c r="C82" s="83"/>
      <c r="D82" s="83"/>
      <c r="E82" s="83"/>
      <c r="F82" s="83"/>
      <c r="G82" s="83"/>
      <c r="H82" s="83"/>
      <c r="I82" s="83">
        <v>9</v>
      </c>
      <c r="J82" s="84">
        <v>8</v>
      </c>
      <c r="K82" s="91"/>
      <c r="L82" s="92"/>
      <c r="M82" s="93"/>
      <c r="N82" s="94">
        <f>IF(I82=0,"",I82/H81)</f>
        <v>1</v>
      </c>
      <c r="O82" s="83">
        <v>10</v>
      </c>
      <c r="P82" s="96">
        <f t="shared" si="6"/>
        <v>1</v>
      </c>
      <c r="Q82" s="96">
        <f t="shared" si="7"/>
        <v>0</v>
      </c>
      <c r="S82" s="99"/>
    </row>
    <row r="83" spans="1:19" ht="15.75" customHeight="1">
      <c r="A83" s="82">
        <v>2002</v>
      </c>
      <c r="B83" s="83"/>
      <c r="C83" s="83"/>
      <c r="D83" s="83"/>
      <c r="E83" s="83"/>
      <c r="F83" s="83"/>
      <c r="G83" s="83"/>
      <c r="H83" s="83"/>
      <c r="I83" s="83">
        <v>2</v>
      </c>
      <c r="J83" s="84"/>
      <c r="K83" s="91"/>
      <c r="L83" s="92"/>
      <c r="M83" s="93"/>
      <c r="N83" s="94"/>
      <c r="O83" s="83">
        <v>2</v>
      </c>
      <c r="P83" s="96"/>
      <c r="Q83" s="96"/>
      <c r="S83" s="99"/>
    </row>
    <row r="84" spans="1:19" ht="15.75" customHeight="1">
      <c r="A84" s="82">
        <v>2101</v>
      </c>
      <c r="B84" s="83"/>
      <c r="C84" s="83"/>
      <c r="D84" s="83"/>
      <c r="E84" s="83"/>
      <c r="F84" s="83"/>
      <c r="G84" s="83"/>
      <c r="H84" s="83"/>
      <c r="I84" s="83">
        <v>2</v>
      </c>
      <c r="J84" s="84">
        <v>2</v>
      </c>
      <c r="K84" s="91"/>
      <c r="L84" s="92"/>
      <c r="M84" s="93"/>
      <c r="N84" s="94"/>
      <c r="O84" s="83">
        <v>2</v>
      </c>
      <c r="P84" s="96"/>
      <c r="Q84" s="96"/>
      <c r="S84" s="99"/>
    </row>
    <row r="85" spans="1:19" ht="15.75" customHeight="1">
      <c r="A85" s="82">
        <v>2102</v>
      </c>
      <c r="B85" s="83"/>
      <c r="C85" s="83"/>
      <c r="D85" s="83"/>
      <c r="E85" s="83"/>
      <c r="F85" s="83"/>
      <c r="G85" s="83"/>
      <c r="H85" s="83"/>
      <c r="I85" s="83"/>
      <c r="J85" s="84"/>
      <c r="K85" s="91"/>
      <c r="L85" s="92"/>
      <c r="M85" s="99"/>
      <c r="N85" s="100"/>
      <c r="O85" s="194"/>
      <c r="P85" s="102"/>
      <c r="Q85" s="100"/>
      <c r="S85" s="99"/>
    </row>
    <row r="86" spans="1:19" ht="15.75" customHeight="1">
      <c r="A86" s="82">
        <v>2201</v>
      </c>
      <c r="B86" s="83"/>
      <c r="C86" s="83"/>
      <c r="D86" s="83"/>
      <c r="E86" s="83"/>
      <c r="F86" s="83"/>
      <c r="G86" s="83"/>
      <c r="H86" s="83"/>
      <c r="I86" s="83"/>
      <c r="J86" s="84"/>
      <c r="K86" s="91"/>
      <c r="L86" s="92"/>
      <c r="M86" s="99"/>
      <c r="N86" s="103"/>
      <c r="O86" s="194"/>
      <c r="P86" s="104"/>
      <c r="Q86" s="103"/>
      <c r="S86" s="99"/>
    </row>
    <row r="87" spans="1:19" ht="15.75" customHeight="1">
      <c r="A87" s="82">
        <v>2202</v>
      </c>
      <c r="B87" s="83"/>
      <c r="C87" s="83"/>
      <c r="D87" s="83"/>
      <c r="E87" s="83"/>
      <c r="F87" s="83"/>
      <c r="G87" s="83"/>
      <c r="H87" s="83"/>
      <c r="I87" s="83"/>
      <c r="J87" s="84"/>
      <c r="K87" s="91"/>
      <c r="L87" s="92"/>
      <c r="M87" s="99"/>
      <c r="N87" s="103"/>
      <c r="O87" s="194"/>
      <c r="P87" s="104"/>
      <c r="Q87" s="103"/>
      <c r="S87" s="99"/>
    </row>
    <row r="88" spans="1:19" ht="15.75" customHeight="1">
      <c r="A88" s="82">
        <v>2301</v>
      </c>
      <c r="B88" s="83"/>
      <c r="C88" s="83"/>
      <c r="D88" s="83"/>
      <c r="E88" s="83"/>
      <c r="F88" s="83"/>
      <c r="G88" s="83"/>
      <c r="H88" s="83"/>
      <c r="I88" s="83"/>
      <c r="J88" s="84"/>
      <c r="K88" s="91"/>
      <c r="L88" s="92"/>
      <c r="M88" s="99"/>
      <c r="N88" s="5"/>
      <c r="O88" s="26"/>
      <c r="P88" s="25"/>
      <c r="Q88" s="140"/>
      <c r="S88" s="99"/>
    </row>
    <row r="89" spans="1:19" ht="15.75" customHeight="1">
      <c r="A89" s="82">
        <v>2302</v>
      </c>
      <c r="B89" s="83"/>
      <c r="C89" s="83"/>
      <c r="D89" s="83"/>
      <c r="E89" s="83"/>
      <c r="F89" s="83"/>
      <c r="G89" s="83"/>
      <c r="H89" s="83"/>
      <c r="I89" s="83"/>
      <c r="J89" s="84"/>
      <c r="K89" s="91"/>
      <c r="L89" s="92"/>
      <c r="M89" s="99"/>
      <c r="N89" s="108" t="s">
        <v>80</v>
      </c>
      <c r="O89" s="109">
        <v>9</v>
      </c>
      <c r="P89" s="110">
        <f>IF(SUM(J81:J88)=0,"",SUM(J81:J88))</f>
        <v>10</v>
      </c>
      <c r="Q89" s="111" t="s">
        <v>10</v>
      </c>
      <c r="S89" s="99"/>
    </row>
    <row r="90" spans="1:19" ht="15.75" customHeight="1">
      <c r="A90" s="82">
        <v>2401</v>
      </c>
      <c r="B90" s="83"/>
      <c r="C90" s="83"/>
      <c r="D90" s="83"/>
      <c r="E90" s="83"/>
      <c r="F90" s="83"/>
      <c r="G90" s="83"/>
      <c r="H90" s="83"/>
      <c r="I90" s="83"/>
      <c r="J90" s="84"/>
      <c r="K90" s="91"/>
      <c r="L90" s="92"/>
      <c r="M90" s="99"/>
      <c r="N90" s="112" t="s">
        <v>81</v>
      </c>
      <c r="O90" s="113">
        <f>IF(O89/B75=0,"",O89/B75)</f>
        <v>0.5625</v>
      </c>
      <c r="P90" s="114">
        <f>IF(O89/P89=0,"",O89/P89)</f>
        <v>0.9</v>
      </c>
      <c r="Q90" s="115" t="s">
        <v>82</v>
      </c>
      <c r="S90" s="99"/>
    </row>
    <row r="91" spans="1:19" ht="15.75" customHeight="1">
      <c r="A91" s="82">
        <v>2402</v>
      </c>
      <c r="B91" s="83"/>
      <c r="C91" s="83"/>
      <c r="D91" s="83"/>
      <c r="E91" s="83"/>
      <c r="F91" s="83"/>
      <c r="G91" s="83"/>
      <c r="H91" s="83"/>
      <c r="I91" s="83"/>
      <c r="J91" s="84"/>
      <c r="K91" s="116"/>
      <c r="L91" s="117"/>
      <c r="M91" s="118"/>
      <c r="N91" s="119"/>
      <c r="O91" s="120"/>
      <c r="P91" s="120"/>
      <c r="Q91" s="121"/>
      <c r="S91" s="99"/>
    </row>
    <row r="92" spans="1:19" ht="18" customHeight="1">
      <c r="A92" s="34"/>
      <c r="B92" s="26"/>
      <c r="C92" s="231" t="s">
        <v>108</v>
      </c>
      <c r="D92" s="232"/>
      <c r="E92" s="232"/>
      <c r="F92" s="232"/>
      <c r="G92" s="232"/>
      <c r="H92" s="232"/>
      <c r="I92" s="233"/>
      <c r="J92" s="122">
        <f>SUM(J75:J91)</f>
        <v>10</v>
      </c>
      <c r="K92" s="123">
        <f>IF(J82=0,"",J82/B75)</f>
        <v>0.5</v>
      </c>
      <c r="L92" s="123">
        <f>IF(J92=0,"",J92/B75)</f>
        <v>0.625</v>
      </c>
      <c r="M92" s="123">
        <f>L92-K92</f>
        <v>0.125</v>
      </c>
      <c r="N92" s="5"/>
      <c r="O92" s="26"/>
      <c r="P92" s="25"/>
      <c r="Q92" s="5"/>
      <c r="S92" s="99"/>
    </row>
    <row r="93" spans="1:19" ht="14.25" customHeight="1">
      <c r="S93" s="99"/>
    </row>
    <row r="94" spans="1:19" ht="14.25" customHeight="1">
      <c r="S94" s="99"/>
    </row>
    <row r="95" spans="1:19" ht="26.25" customHeight="1">
      <c r="A95" s="239" t="s">
        <v>111</v>
      </c>
      <c r="B95" s="240"/>
      <c r="C95" s="240"/>
      <c r="D95" s="240"/>
      <c r="E95" s="240"/>
      <c r="F95" s="240"/>
      <c r="G95" s="251" t="s">
        <v>112</v>
      </c>
      <c r="H95" s="240"/>
      <c r="I95" s="240"/>
      <c r="J95" s="26"/>
      <c r="K95" s="5"/>
      <c r="L95" s="5"/>
      <c r="M95" s="26"/>
      <c r="N95" s="5"/>
      <c r="O95" s="26"/>
      <c r="P95" s="26"/>
      <c r="Q95" s="26"/>
      <c r="S95" s="99"/>
    </row>
    <row r="96" spans="1:19" ht="20.25" customHeight="1">
      <c r="A96" s="234" t="s">
        <v>9</v>
      </c>
      <c r="B96" s="235" t="s">
        <v>97</v>
      </c>
      <c r="C96" s="232"/>
      <c r="D96" s="232"/>
      <c r="E96" s="232"/>
      <c r="F96" s="232"/>
      <c r="G96" s="232"/>
      <c r="H96" s="232"/>
      <c r="I96" s="233"/>
      <c r="J96" s="236" t="s">
        <v>10</v>
      </c>
      <c r="K96" s="229" t="s">
        <v>2</v>
      </c>
      <c r="L96" s="229" t="s">
        <v>3</v>
      </c>
      <c r="M96" s="237" t="s">
        <v>4</v>
      </c>
      <c r="N96" s="229" t="s">
        <v>5</v>
      </c>
      <c r="O96" s="238" t="s">
        <v>6</v>
      </c>
      <c r="P96" s="238" t="s">
        <v>7</v>
      </c>
      <c r="Q96" s="229" t="s">
        <v>8</v>
      </c>
    </row>
    <row r="97" spans="1:19" ht="15.75" customHeight="1">
      <c r="A97" s="230"/>
      <c r="B97" s="82" t="s">
        <v>98</v>
      </c>
      <c r="C97" s="82" t="s">
        <v>99</v>
      </c>
      <c r="D97" s="82" t="s">
        <v>100</v>
      </c>
      <c r="E97" s="82" t="s">
        <v>101</v>
      </c>
      <c r="F97" s="82" t="s">
        <v>102</v>
      </c>
      <c r="G97" s="82" t="s">
        <v>103</v>
      </c>
      <c r="H97" s="82" t="s">
        <v>104</v>
      </c>
      <c r="I97" s="82" t="s">
        <v>105</v>
      </c>
      <c r="J97" s="230"/>
      <c r="K97" s="230"/>
      <c r="L97" s="230"/>
      <c r="M97" s="230"/>
      <c r="N97" s="230"/>
      <c r="O97" s="230"/>
      <c r="P97" s="230"/>
      <c r="Q97" s="230"/>
    </row>
    <row r="98" spans="1:19" ht="15.75" customHeight="1">
      <c r="A98" s="82">
        <v>1701</v>
      </c>
      <c r="B98" s="83">
        <v>15</v>
      </c>
      <c r="C98" s="83"/>
      <c r="D98" s="83"/>
      <c r="E98" s="83"/>
      <c r="F98" s="83"/>
      <c r="G98" s="83"/>
      <c r="H98" s="83"/>
      <c r="I98" s="83"/>
      <c r="J98" s="84"/>
      <c r="K98" s="85"/>
      <c r="L98" s="86"/>
      <c r="M98" s="87"/>
      <c r="N98" s="88"/>
      <c r="O98" s="176">
        <f>B98</f>
        <v>15</v>
      </c>
      <c r="P98" s="90"/>
      <c r="Q98" s="88"/>
    </row>
    <row r="99" spans="1:19" ht="15.75" customHeight="1">
      <c r="A99" s="82">
        <v>1702</v>
      </c>
      <c r="B99" s="83"/>
      <c r="C99" s="83">
        <v>14</v>
      </c>
      <c r="D99" s="83"/>
      <c r="E99" s="83"/>
      <c r="F99" s="83"/>
      <c r="G99" s="83"/>
      <c r="H99" s="83"/>
      <c r="I99" s="83"/>
      <c r="J99" s="84"/>
      <c r="K99" s="91"/>
      <c r="L99" s="92"/>
      <c r="M99" s="93"/>
      <c r="N99" s="94">
        <f>IF(C99=0,"",C99/B98)</f>
        <v>0.93333333333333335</v>
      </c>
      <c r="O99" s="83">
        <v>14</v>
      </c>
      <c r="P99" s="96">
        <f t="shared" ref="P99:P105" si="8">IF(O99=0,"",O99/O98)</f>
        <v>0.93333333333333335</v>
      </c>
      <c r="Q99" s="96">
        <f t="shared" ref="Q99:Q105" si="9">IF(O99=0,"",100%-P99)</f>
        <v>6.6666666666666652E-2</v>
      </c>
    </row>
    <row r="100" spans="1:19" ht="15.75" customHeight="1">
      <c r="A100" s="82">
        <v>1801</v>
      </c>
      <c r="B100" s="83"/>
      <c r="C100" s="83"/>
      <c r="D100" s="83">
        <v>12</v>
      </c>
      <c r="E100" s="83"/>
      <c r="F100" s="83"/>
      <c r="G100" s="83"/>
      <c r="H100" s="83"/>
      <c r="I100" s="83"/>
      <c r="J100" s="84"/>
      <c r="K100" s="91"/>
      <c r="L100" s="92"/>
      <c r="M100" s="93"/>
      <c r="N100" s="94">
        <f>IF(D100=0,"",D100/C99)</f>
        <v>0.8571428571428571</v>
      </c>
      <c r="O100" s="83">
        <v>12</v>
      </c>
      <c r="P100" s="96">
        <f t="shared" si="8"/>
        <v>0.8571428571428571</v>
      </c>
      <c r="Q100" s="96">
        <f t="shared" si="9"/>
        <v>0.1428571428571429</v>
      </c>
      <c r="S100" s="97">
        <f>O100/O98</f>
        <v>0.8</v>
      </c>
    </row>
    <row r="101" spans="1:19" ht="15.75" customHeight="1">
      <c r="A101" s="82">
        <v>1802</v>
      </c>
      <c r="B101" s="83"/>
      <c r="C101" s="83"/>
      <c r="D101" s="83"/>
      <c r="E101" s="83">
        <v>12</v>
      </c>
      <c r="F101" s="83"/>
      <c r="G101" s="83"/>
      <c r="H101" s="83"/>
      <c r="I101" s="83"/>
      <c r="J101" s="84"/>
      <c r="K101" s="91"/>
      <c r="L101" s="92"/>
      <c r="M101" s="93"/>
      <c r="N101" s="94">
        <f>IF(E101=0,"",E101/D100)</f>
        <v>1</v>
      </c>
      <c r="O101" s="83">
        <v>12</v>
      </c>
      <c r="P101" s="96">
        <f t="shared" si="8"/>
        <v>1</v>
      </c>
      <c r="Q101" s="96">
        <f t="shared" si="9"/>
        <v>0</v>
      </c>
    </row>
    <row r="102" spans="1:19" ht="15.75" customHeight="1">
      <c r="A102" s="82">
        <v>1901</v>
      </c>
      <c r="B102" s="83"/>
      <c r="C102" s="83"/>
      <c r="D102" s="83"/>
      <c r="E102" s="83"/>
      <c r="F102" s="83">
        <v>9</v>
      </c>
      <c r="G102" s="83"/>
      <c r="H102" s="83"/>
      <c r="I102" s="83"/>
      <c r="J102" s="84"/>
      <c r="K102" s="91"/>
      <c r="L102" s="92"/>
      <c r="M102" s="93"/>
      <c r="N102" s="94">
        <f>IF(F102=0,"",F102/E101)</f>
        <v>0.75</v>
      </c>
      <c r="O102" s="83">
        <v>12</v>
      </c>
      <c r="P102" s="96">
        <f t="shared" si="8"/>
        <v>1</v>
      </c>
      <c r="Q102" s="96">
        <f t="shared" si="9"/>
        <v>0</v>
      </c>
    </row>
    <row r="103" spans="1:19" ht="15.75" customHeight="1">
      <c r="A103" s="82">
        <v>1902</v>
      </c>
      <c r="B103" s="83"/>
      <c r="C103" s="83"/>
      <c r="D103" s="83"/>
      <c r="E103" s="83"/>
      <c r="F103" s="83"/>
      <c r="G103" s="83">
        <v>9</v>
      </c>
      <c r="H103" s="83"/>
      <c r="I103" s="83"/>
      <c r="J103" s="84"/>
      <c r="K103" s="91"/>
      <c r="L103" s="92"/>
      <c r="M103" s="93"/>
      <c r="N103" s="94">
        <f>IF(G103=0,"",G103/F102)</f>
        <v>1</v>
      </c>
      <c r="O103" s="83">
        <v>12</v>
      </c>
      <c r="P103" s="96">
        <f t="shared" si="8"/>
        <v>1</v>
      </c>
      <c r="Q103" s="96">
        <f t="shared" si="9"/>
        <v>0</v>
      </c>
    </row>
    <row r="104" spans="1:19" ht="15.75" customHeight="1">
      <c r="A104" s="82">
        <v>2001</v>
      </c>
      <c r="B104" s="83"/>
      <c r="C104" s="83"/>
      <c r="D104" s="83"/>
      <c r="E104" s="83"/>
      <c r="F104" s="83"/>
      <c r="G104" s="83"/>
      <c r="H104" s="83">
        <v>7</v>
      </c>
      <c r="I104" s="83"/>
      <c r="J104" s="84"/>
      <c r="K104" s="91"/>
      <c r="L104" s="92"/>
      <c r="M104" s="93"/>
      <c r="N104" s="94">
        <f>IF(H104=0,"",H104/G103)</f>
        <v>0.77777777777777779</v>
      </c>
      <c r="O104" s="83">
        <v>12</v>
      </c>
      <c r="P104" s="96">
        <f t="shared" si="8"/>
        <v>1</v>
      </c>
      <c r="Q104" s="96">
        <f t="shared" si="9"/>
        <v>0</v>
      </c>
    </row>
    <row r="105" spans="1:19" ht="15.75" customHeight="1">
      <c r="A105" s="82">
        <v>2002</v>
      </c>
      <c r="B105" s="83"/>
      <c r="C105" s="83"/>
      <c r="D105" s="83"/>
      <c r="E105" s="83"/>
      <c r="F105" s="83"/>
      <c r="G105" s="83"/>
      <c r="H105" s="83"/>
      <c r="I105" s="83">
        <v>7</v>
      </c>
      <c r="J105" s="84">
        <v>7</v>
      </c>
      <c r="K105" s="91"/>
      <c r="L105" s="92"/>
      <c r="M105" s="93"/>
      <c r="N105" s="94">
        <f>IF(I105=0,"",I105/H104)</f>
        <v>1</v>
      </c>
      <c r="O105" s="83">
        <v>11</v>
      </c>
      <c r="P105" s="96">
        <f t="shared" si="8"/>
        <v>0.91666666666666663</v>
      </c>
      <c r="Q105" s="96">
        <f t="shared" si="9"/>
        <v>8.333333333333337E-2</v>
      </c>
    </row>
    <row r="106" spans="1:19" ht="15.75" customHeight="1">
      <c r="A106" s="82">
        <v>2101</v>
      </c>
      <c r="B106" s="83"/>
      <c r="C106" s="83"/>
      <c r="D106" s="83"/>
      <c r="E106" s="83"/>
      <c r="F106" s="83"/>
      <c r="G106" s="83"/>
      <c r="H106" s="83"/>
      <c r="I106" s="83">
        <v>3</v>
      </c>
      <c r="J106" s="84">
        <v>3</v>
      </c>
      <c r="K106" s="91"/>
      <c r="L106" s="92"/>
      <c r="M106" s="93"/>
      <c r="N106" s="94"/>
      <c r="O106" s="83">
        <v>5</v>
      </c>
      <c r="P106" s="96"/>
      <c r="Q106" s="96"/>
    </row>
    <row r="107" spans="1:19" ht="15.75" customHeight="1">
      <c r="A107" s="82">
        <v>2102</v>
      </c>
      <c r="B107" s="83"/>
      <c r="C107" s="83"/>
      <c r="D107" s="83"/>
      <c r="E107" s="83"/>
      <c r="F107" s="83"/>
      <c r="G107" s="83"/>
      <c r="H107" s="83"/>
      <c r="I107" s="83">
        <v>2</v>
      </c>
      <c r="J107" s="84"/>
      <c r="K107" s="91"/>
      <c r="L107" s="92"/>
      <c r="M107" s="93"/>
      <c r="N107" s="94"/>
      <c r="O107" s="83">
        <v>2</v>
      </c>
      <c r="P107" s="96"/>
      <c r="Q107" s="96"/>
    </row>
    <row r="108" spans="1:19" ht="15.75" customHeight="1">
      <c r="A108" s="82">
        <v>2201</v>
      </c>
      <c r="B108" s="83"/>
      <c r="C108" s="83"/>
      <c r="D108" s="83"/>
      <c r="E108" s="83"/>
      <c r="F108" s="83"/>
      <c r="G108" s="83"/>
      <c r="H108" s="83"/>
      <c r="I108" s="83">
        <v>2</v>
      </c>
      <c r="J108" s="84">
        <v>1</v>
      </c>
      <c r="K108" s="91"/>
      <c r="L108" s="92"/>
      <c r="M108" s="99"/>
      <c r="N108" s="100"/>
      <c r="O108" s="194">
        <v>2</v>
      </c>
      <c r="P108" s="102"/>
      <c r="Q108" s="100"/>
    </row>
    <row r="109" spans="1:19" ht="15.75" customHeight="1">
      <c r="A109" s="82">
        <v>2202</v>
      </c>
      <c r="B109" s="83"/>
      <c r="C109" s="83"/>
      <c r="D109" s="83"/>
      <c r="E109" s="83"/>
      <c r="F109" s="83"/>
      <c r="G109" s="83"/>
      <c r="H109" s="83"/>
      <c r="I109" s="83">
        <v>1</v>
      </c>
      <c r="J109" s="84">
        <v>1</v>
      </c>
      <c r="K109" s="91"/>
      <c r="L109" s="92"/>
      <c r="M109" s="99"/>
      <c r="N109" s="103"/>
      <c r="O109" s="194">
        <v>1</v>
      </c>
      <c r="P109" s="104"/>
      <c r="Q109" s="103"/>
    </row>
    <row r="110" spans="1:19" ht="15.75" customHeight="1">
      <c r="A110" s="82">
        <v>2301</v>
      </c>
      <c r="B110" s="83"/>
      <c r="C110" s="83"/>
      <c r="D110" s="83"/>
      <c r="E110" s="83"/>
      <c r="F110" s="83"/>
      <c r="G110" s="83"/>
      <c r="H110" s="83"/>
      <c r="I110" s="83"/>
      <c r="J110" s="84"/>
      <c r="K110" s="91"/>
      <c r="L110" s="92"/>
      <c r="M110" s="99"/>
      <c r="N110" s="103"/>
      <c r="O110" s="194"/>
      <c r="P110" s="104"/>
      <c r="Q110" s="103"/>
    </row>
    <row r="111" spans="1:19" ht="15.75" customHeight="1">
      <c r="A111" s="82">
        <v>2302</v>
      </c>
      <c r="B111" s="83"/>
      <c r="C111" s="83"/>
      <c r="D111" s="83"/>
      <c r="E111" s="83"/>
      <c r="F111" s="83"/>
      <c r="G111" s="83"/>
      <c r="H111" s="83"/>
      <c r="I111" s="83"/>
      <c r="J111" s="84"/>
      <c r="K111" s="91"/>
      <c r="L111" s="92"/>
      <c r="M111" s="99"/>
      <c r="N111" s="5"/>
      <c r="O111" s="26"/>
      <c r="P111" s="25"/>
      <c r="Q111" s="140"/>
    </row>
    <row r="112" spans="1:19" ht="15.75" customHeight="1">
      <c r="A112" s="82">
        <v>2401</v>
      </c>
      <c r="B112" s="83"/>
      <c r="C112" s="83"/>
      <c r="D112" s="83"/>
      <c r="E112" s="83"/>
      <c r="F112" s="83"/>
      <c r="G112" s="83"/>
      <c r="H112" s="83"/>
      <c r="I112" s="83"/>
      <c r="J112" s="84"/>
      <c r="K112" s="91"/>
      <c r="L112" s="92"/>
      <c r="M112" s="99"/>
      <c r="N112" s="108" t="s">
        <v>80</v>
      </c>
      <c r="O112" s="109">
        <v>7</v>
      </c>
      <c r="P112" s="110">
        <f>IF(SUM(J104:J111)=0,"",SUM(J104:J111))</f>
        <v>12</v>
      </c>
      <c r="Q112" s="111" t="s">
        <v>10</v>
      </c>
    </row>
    <row r="113" spans="1:19" ht="15.75" customHeight="1">
      <c r="A113" s="82">
        <v>2402</v>
      </c>
      <c r="B113" s="83"/>
      <c r="C113" s="83"/>
      <c r="D113" s="83"/>
      <c r="E113" s="83"/>
      <c r="F113" s="83"/>
      <c r="G113" s="83"/>
      <c r="H113" s="83"/>
      <c r="I113" s="83"/>
      <c r="J113" s="84"/>
      <c r="K113" s="91"/>
      <c r="L113" s="92"/>
      <c r="M113" s="99"/>
      <c r="N113" s="112" t="s">
        <v>81</v>
      </c>
      <c r="O113" s="113">
        <f>IF(O112/B98=0,"",O112/B98)</f>
        <v>0.46666666666666667</v>
      </c>
      <c r="P113" s="114">
        <f>IF(O112/P112=0,"",O112/P112)</f>
        <v>0.58333333333333337</v>
      </c>
      <c r="Q113" s="115" t="s">
        <v>82</v>
      </c>
    </row>
    <row r="114" spans="1:19" ht="15.75" customHeight="1">
      <c r="A114" s="82">
        <v>2501</v>
      </c>
      <c r="B114" s="83"/>
      <c r="C114" s="83"/>
      <c r="D114" s="83"/>
      <c r="E114" s="83"/>
      <c r="F114" s="83"/>
      <c r="G114" s="83"/>
      <c r="H114" s="83"/>
      <c r="I114" s="83"/>
      <c r="J114" s="84"/>
      <c r="K114" s="116"/>
      <c r="L114" s="117"/>
      <c r="M114" s="118"/>
      <c r="N114" s="119"/>
      <c r="O114" s="120"/>
      <c r="P114" s="120"/>
      <c r="Q114" s="121"/>
    </row>
    <row r="115" spans="1:19" ht="18" customHeight="1">
      <c r="A115" s="34"/>
      <c r="B115" s="26"/>
      <c r="C115" s="231" t="s">
        <v>108</v>
      </c>
      <c r="D115" s="232"/>
      <c r="E115" s="232"/>
      <c r="F115" s="232"/>
      <c r="G115" s="232"/>
      <c r="H115" s="232"/>
      <c r="I115" s="233"/>
      <c r="J115" s="122">
        <f>SUM(J98:J114)</f>
        <v>12</v>
      </c>
      <c r="K115" s="123">
        <f>IF(J105=0,"",J105/B98)</f>
        <v>0.46666666666666667</v>
      </c>
      <c r="L115" s="123">
        <f>IF(J115=0,"",J115/B98)</f>
        <v>0.8</v>
      </c>
      <c r="M115" s="123">
        <f>IF(J106=0,"",L115-K115)</f>
        <v>0.33333333333333337</v>
      </c>
      <c r="N115" s="5"/>
      <c r="O115" s="26"/>
      <c r="P115" s="25"/>
      <c r="Q115" s="5"/>
      <c r="R115" s="25"/>
      <c r="S115" s="5"/>
    </row>
    <row r="116" spans="1:19" ht="12.75" customHeight="1"/>
    <row r="117" spans="1:19" ht="12.75" customHeight="1"/>
    <row r="118" spans="1:19" ht="26.25" customHeight="1">
      <c r="A118" s="250" t="s">
        <v>96</v>
      </c>
      <c r="B118" s="242"/>
      <c r="C118" s="242"/>
      <c r="D118" s="242"/>
      <c r="E118" s="242"/>
      <c r="F118" s="242"/>
      <c r="G118" s="242"/>
      <c r="H118" s="242"/>
      <c r="I118" s="242"/>
      <c r="J118" s="79" t="s">
        <v>113</v>
      </c>
      <c r="K118" s="26"/>
      <c r="L118" s="5"/>
      <c r="M118" s="5"/>
      <c r="N118" s="26"/>
      <c r="O118" s="5"/>
      <c r="P118" s="26"/>
      <c r="Q118" s="26"/>
      <c r="R118" s="26"/>
    </row>
    <row r="119" spans="1:19" ht="20.25" customHeight="1">
      <c r="A119" s="234" t="s">
        <v>9</v>
      </c>
      <c r="B119" s="235" t="s">
        <v>97</v>
      </c>
      <c r="C119" s="232"/>
      <c r="D119" s="232"/>
      <c r="E119" s="232"/>
      <c r="F119" s="232"/>
      <c r="G119" s="232"/>
      <c r="H119" s="232"/>
      <c r="I119" s="233"/>
      <c r="J119" s="236" t="s">
        <v>10</v>
      </c>
      <c r="K119" s="229" t="s">
        <v>2</v>
      </c>
      <c r="L119" s="229" t="s">
        <v>3</v>
      </c>
      <c r="M119" s="237" t="s">
        <v>4</v>
      </c>
      <c r="N119" s="229" t="s">
        <v>5</v>
      </c>
      <c r="O119" s="238" t="s">
        <v>6</v>
      </c>
      <c r="P119" s="238" t="s">
        <v>7</v>
      </c>
      <c r="Q119" s="229" t="s">
        <v>8</v>
      </c>
    </row>
    <row r="120" spans="1:19" ht="15.75" customHeight="1">
      <c r="A120" s="230"/>
      <c r="B120" s="82" t="s">
        <v>98</v>
      </c>
      <c r="C120" s="82" t="s">
        <v>99</v>
      </c>
      <c r="D120" s="82" t="s">
        <v>100</v>
      </c>
      <c r="E120" s="82" t="s">
        <v>101</v>
      </c>
      <c r="F120" s="82" t="s">
        <v>102</v>
      </c>
      <c r="G120" s="82" t="s">
        <v>103</v>
      </c>
      <c r="H120" s="82" t="s">
        <v>104</v>
      </c>
      <c r="I120" s="82" t="s">
        <v>105</v>
      </c>
      <c r="J120" s="230"/>
      <c r="K120" s="230"/>
      <c r="L120" s="230"/>
      <c r="M120" s="230"/>
      <c r="N120" s="230"/>
      <c r="O120" s="230"/>
      <c r="P120" s="230"/>
      <c r="Q120" s="230"/>
    </row>
    <row r="121" spans="1:19" ht="15.75" customHeight="1">
      <c r="A121" s="82">
        <v>1702</v>
      </c>
      <c r="B121" s="83">
        <v>13</v>
      </c>
      <c r="C121" s="83"/>
      <c r="D121" s="83"/>
      <c r="E121" s="83"/>
      <c r="F121" s="83"/>
      <c r="G121" s="83"/>
      <c r="H121" s="83"/>
      <c r="I121" s="83"/>
      <c r="J121" s="84"/>
      <c r="K121" s="85"/>
      <c r="L121" s="86"/>
      <c r="M121" s="87"/>
      <c r="N121" s="88"/>
      <c r="O121" s="176">
        <f>B121</f>
        <v>13</v>
      </c>
      <c r="P121" s="90"/>
      <c r="Q121" s="88"/>
    </row>
    <row r="122" spans="1:19" ht="15.75" customHeight="1">
      <c r="A122" s="82">
        <v>1801</v>
      </c>
      <c r="B122" s="83"/>
      <c r="C122" s="83">
        <v>12</v>
      </c>
      <c r="D122" s="83"/>
      <c r="E122" s="83"/>
      <c r="F122" s="83"/>
      <c r="G122" s="83"/>
      <c r="H122" s="83"/>
      <c r="I122" s="83"/>
      <c r="J122" s="84"/>
      <c r="K122" s="91"/>
      <c r="L122" s="92"/>
      <c r="M122" s="93"/>
      <c r="N122" s="94">
        <f>IF(C122=0,"",C122/B121)</f>
        <v>0.92307692307692313</v>
      </c>
      <c r="O122" s="83">
        <v>12</v>
      </c>
      <c r="P122" s="96">
        <f t="shared" ref="P122:P128" si="10">IF(O122=0,"",O122/O121)</f>
        <v>0.92307692307692313</v>
      </c>
      <c r="Q122" s="96">
        <f t="shared" ref="Q122:Q128" si="11">IF(O122=0,"",100%-P122)</f>
        <v>7.6923076923076872E-2</v>
      </c>
    </row>
    <row r="123" spans="1:19" ht="15.75" customHeight="1">
      <c r="A123" s="82">
        <v>1802</v>
      </c>
      <c r="B123" s="83"/>
      <c r="C123" s="83"/>
      <c r="D123" s="83">
        <v>10</v>
      </c>
      <c r="E123" s="83"/>
      <c r="F123" s="83"/>
      <c r="G123" s="83"/>
      <c r="H123" s="83"/>
      <c r="I123" s="83"/>
      <c r="J123" s="84"/>
      <c r="K123" s="91"/>
      <c r="L123" s="92"/>
      <c r="M123" s="93"/>
      <c r="N123" s="94">
        <f>IF(D123=0,"",D123/C122)</f>
        <v>0.83333333333333337</v>
      </c>
      <c r="O123" s="83">
        <v>10</v>
      </c>
      <c r="P123" s="96">
        <f t="shared" si="10"/>
        <v>0.83333333333333337</v>
      </c>
      <c r="Q123" s="96">
        <f t="shared" si="11"/>
        <v>0.16666666666666663</v>
      </c>
      <c r="R123" s="97">
        <f>O123/O121</f>
        <v>0.76923076923076927</v>
      </c>
    </row>
    <row r="124" spans="1:19" ht="15.75" customHeight="1">
      <c r="A124" s="82">
        <v>1901</v>
      </c>
      <c r="B124" s="83"/>
      <c r="C124" s="83"/>
      <c r="D124" s="83"/>
      <c r="E124" s="83">
        <v>10</v>
      </c>
      <c r="F124" s="83"/>
      <c r="G124" s="83"/>
      <c r="H124" s="83"/>
      <c r="I124" s="83"/>
      <c r="J124" s="84"/>
      <c r="K124" s="91"/>
      <c r="L124" s="92"/>
      <c r="M124" s="93"/>
      <c r="N124" s="94">
        <f>IF(E124=0,"",E124/D123)</f>
        <v>1</v>
      </c>
      <c r="O124" s="83">
        <v>10</v>
      </c>
      <c r="P124" s="96">
        <f t="shared" si="10"/>
        <v>1</v>
      </c>
      <c r="Q124" s="96">
        <f t="shared" si="11"/>
        <v>0</v>
      </c>
    </row>
    <row r="125" spans="1:19" ht="15.75" customHeight="1">
      <c r="A125" s="82">
        <v>1902</v>
      </c>
      <c r="B125" s="83"/>
      <c r="C125" s="83"/>
      <c r="D125" s="83"/>
      <c r="E125" s="83"/>
      <c r="F125" s="83">
        <v>10</v>
      </c>
      <c r="G125" s="83"/>
      <c r="H125" s="83"/>
      <c r="I125" s="83"/>
      <c r="J125" s="84"/>
      <c r="K125" s="91"/>
      <c r="L125" s="92"/>
      <c r="M125" s="93"/>
      <c r="N125" s="94">
        <f>IF(F125=0,"",F125/E124)</f>
        <v>1</v>
      </c>
      <c r="O125" s="83">
        <v>10</v>
      </c>
      <c r="P125" s="96">
        <f t="shared" si="10"/>
        <v>1</v>
      </c>
      <c r="Q125" s="96">
        <f t="shared" si="11"/>
        <v>0</v>
      </c>
    </row>
    <row r="126" spans="1:19" ht="15.75" customHeight="1">
      <c r="A126" s="82">
        <v>2001</v>
      </c>
      <c r="B126" s="83"/>
      <c r="C126" s="83"/>
      <c r="D126" s="83"/>
      <c r="E126" s="83"/>
      <c r="F126" s="83"/>
      <c r="G126" s="83">
        <v>9</v>
      </c>
      <c r="H126" s="83"/>
      <c r="I126" s="83"/>
      <c r="J126" s="84"/>
      <c r="K126" s="91"/>
      <c r="L126" s="92"/>
      <c r="M126" s="93"/>
      <c r="N126" s="94">
        <f>IF(G126=0,"",G126/F125)</f>
        <v>0.9</v>
      </c>
      <c r="O126" s="83">
        <v>10</v>
      </c>
      <c r="P126" s="96">
        <f t="shared" si="10"/>
        <v>1</v>
      </c>
      <c r="Q126" s="96">
        <f t="shared" si="11"/>
        <v>0</v>
      </c>
    </row>
    <row r="127" spans="1:19" ht="15.75" customHeight="1">
      <c r="A127" s="82">
        <v>2002</v>
      </c>
      <c r="B127" s="83"/>
      <c r="C127" s="83"/>
      <c r="D127" s="83"/>
      <c r="E127" s="83"/>
      <c r="F127" s="83"/>
      <c r="G127" s="83"/>
      <c r="H127" s="83">
        <v>8</v>
      </c>
      <c r="I127" s="83"/>
      <c r="J127" s="84"/>
      <c r="K127" s="91"/>
      <c r="L127" s="92"/>
      <c r="M127" s="93"/>
      <c r="N127" s="94">
        <f>IF(H127=0,"",H127/G126)</f>
        <v>0.88888888888888884</v>
      </c>
      <c r="O127" s="83">
        <v>10</v>
      </c>
      <c r="P127" s="96">
        <f t="shared" si="10"/>
        <v>1</v>
      </c>
      <c r="Q127" s="96">
        <f t="shared" si="11"/>
        <v>0</v>
      </c>
    </row>
    <row r="128" spans="1:19" ht="15.75" customHeight="1">
      <c r="A128" s="82">
        <v>2101</v>
      </c>
      <c r="B128" s="83"/>
      <c r="C128" s="83"/>
      <c r="D128" s="83"/>
      <c r="E128" s="83"/>
      <c r="F128" s="83"/>
      <c r="G128" s="83"/>
      <c r="H128" s="83"/>
      <c r="I128" s="83">
        <v>8</v>
      </c>
      <c r="J128" s="84">
        <v>6</v>
      </c>
      <c r="K128" s="91"/>
      <c r="L128" s="92"/>
      <c r="M128" s="93"/>
      <c r="N128" s="94">
        <f>IF(I128=0,"",I128/H127)</f>
        <v>1</v>
      </c>
      <c r="O128" s="83">
        <v>9</v>
      </c>
      <c r="P128" s="96">
        <f t="shared" si="10"/>
        <v>0.9</v>
      </c>
      <c r="Q128" s="96">
        <f t="shared" si="11"/>
        <v>9.9999999999999978E-2</v>
      </c>
    </row>
    <row r="129" spans="1:22" ht="15.75" customHeight="1">
      <c r="A129" s="82">
        <v>2102</v>
      </c>
      <c r="B129" s="83"/>
      <c r="C129" s="83"/>
      <c r="D129" s="83"/>
      <c r="E129" s="83"/>
      <c r="F129" s="83"/>
      <c r="G129" s="83"/>
      <c r="H129" s="83"/>
      <c r="I129" s="83">
        <v>1</v>
      </c>
      <c r="J129" s="84">
        <v>1</v>
      </c>
      <c r="K129" s="91"/>
      <c r="L129" s="92"/>
      <c r="M129" s="93"/>
      <c r="N129" s="94"/>
      <c r="O129" s="83">
        <v>2</v>
      </c>
      <c r="P129" s="96"/>
      <c r="Q129" s="96"/>
    </row>
    <row r="130" spans="1:22" ht="15.75" customHeight="1">
      <c r="A130" s="82">
        <v>2201</v>
      </c>
      <c r="B130" s="83"/>
      <c r="C130" s="83"/>
      <c r="D130" s="83"/>
      <c r="E130" s="83"/>
      <c r="F130" s="83"/>
      <c r="G130" s="83"/>
      <c r="H130" s="83"/>
      <c r="I130" s="83">
        <v>1</v>
      </c>
      <c r="J130" s="84">
        <v>1</v>
      </c>
      <c r="K130" s="91"/>
      <c r="L130" s="92"/>
      <c r="M130" s="93"/>
      <c r="N130" s="94"/>
      <c r="O130" s="83">
        <v>1</v>
      </c>
      <c r="P130" s="96"/>
      <c r="Q130" s="96"/>
    </row>
    <row r="131" spans="1:22" ht="15.75" customHeight="1">
      <c r="A131" s="82">
        <v>2202</v>
      </c>
      <c r="B131" s="83"/>
      <c r="C131" s="83"/>
      <c r="D131" s="83"/>
      <c r="E131" s="83"/>
      <c r="F131" s="83"/>
      <c r="G131" s="83"/>
      <c r="H131" s="83"/>
      <c r="I131" s="83">
        <v>1</v>
      </c>
      <c r="J131" s="84"/>
      <c r="K131" s="91"/>
      <c r="L131" s="92"/>
      <c r="M131" s="99"/>
      <c r="N131" s="100"/>
      <c r="O131" s="194">
        <v>1</v>
      </c>
      <c r="P131" s="102"/>
      <c r="Q131" s="100"/>
    </row>
    <row r="132" spans="1:22" ht="15.75" customHeight="1">
      <c r="A132" s="82">
        <v>2301</v>
      </c>
      <c r="B132" s="83"/>
      <c r="C132" s="83"/>
      <c r="D132" s="83"/>
      <c r="E132" s="83"/>
      <c r="F132" s="83"/>
      <c r="G132" s="83"/>
      <c r="H132" s="83"/>
      <c r="I132" s="83">
        <v>1</v>
      </c>
      <c r="J132" s="84">
        <v>1</v>
      </c>
      <c r="K132" s="91"/>
      <c r="L132" s="92"/>
      <c r="M132" s="99"/>
      <c r="N132" s="103"/>
      <c r="O132" s="194">
        <v>1</v>
      </c>
      <c r="P132" s="104"/>
      <c r="Q132" s="103"/>
    </row>
    <row r="133" spans="1:22" ht="15.75" customHeight="1">
      <c r="A133" s="82">
        <v>2302</v>
      </c>
      <c r="B133" s="83"/>
      <c r="C133" s="83"/>
      <c r="D133" s="83"/>
      <c r="E133" s="83"/>
      <c r="F133" s="83"/>
      <c r="G133" s="83"/>
      <c r="H133" s="83"/>
      <c r="I133" s="83"/>
      <c r="J133" s="84"/>
      <c r="K133" s="91"/>
      <c r="L133" s="92"/>
      <c r="M133" s="99"/>
      <c r="N133" s="103"/>
      <c r="O133" s="194"/>
      <c r="P133" s="104"/>
      <c r="Q133" s="103"/>
    </row>
    <row r="134" spans="1:22" ht="15.75" customHeight="1">
      <c r="A134" s="82">
        <v>2401</v>
      </c>
      <c r="B134" s="83"/>
      <c r="C134" s="83"/>
      <c r="D134" s="83"/>
      <c r="E134" s="83"/>
      <c r="F134" s="83"/>
      <c r="G134" s="83"/>
      <c r="H134" s="83"/>
      <c r="I134" s="83"/>
      <c r="J134" s="84"/>
      <c r="K134" s="91"/>
      <c r="L134" s="92"/>
      <c r="M134" s="99"/>
      <c r="N134" s="5"/>
      <c r="O134" s="26"/>
      <c r="P134" s="25"/>
      <c r="Q134" s="140"/>
    </row>
    <row r="135" spans="1:22" ht="15.75" customHeight="1">
      <c r="A135" s="82">
        <v>2402</v>
      </c>
      <c r="B135" s="83"/>
      <c r="C135" s="83"/>
      <c r="D135" s="83"/>
      <c r="E135" s="83"/>
      <c r="F135" s="83"/>
      <c r="G135" s="83"/>
      <c r="H135" s="83"/>
      <c r="I135" s="83"/>
      <c r="J135" s="84"/>
      <c r="K135" s="91"/>
      <c r="L135" s="92"/>
      <c r="M135" s="99"/>
      <c r="N135" s="108" t="s">
        <v>80</v>
      </c>
      <c r="O135" s="109">
        <v>6</v>
      </c>
      <c r="P135" s="110">
        <f>IF(SUM(J127:J134)=0,"",SUM(J127:J134))</f>
        <v>9</v>
      </c>
      <c r="Q135" s="111" t="s">
        <v>10</v>
      </c>
    </row>
    <row r="136" spans="1:22" ht="15.75" customHeight="1">
      <c r="A136" s="82">
        <v>2501</v>
      </c>
      <c r="B136" s="83"/>
      <c r="C136" s="83"/>
      <c r="D136" s="83"/>
      <c r="E136" s="83"/>
      <c r="F136" s="83"/>
      <c r="G136" s="83"/>
      <c r="H136" s="83"/>
      <c r="I136" s="83"/>
      <c r="J136" s="84"/>
      <c r="K136" s="91"/>
      <c r="L136" s="92"/>
      <c r="M136" s="99"/>
      <c r="N136" s="112" t="s">
        <v>81</v>
      </c>
      <c r="O136" s="113">
        <f>IF(O135/B121=0,"",O135/B121)</f>
        <v>0.46153846153846156</v>
      </c>
      <c r="P136" s="114">
        <f>IF(O135/P135=0,"",O135/P135)</f>
        <v>0.66666666666666663</v>
      </c>
      <c r="Q136" s="115" t="s">
        <v>82</v>
      </c>
    </row>
    <row r="137" spans="1:22" ht="15.75" customHeight="1">
      <c r="A137" s="82">
        <v>2502</v>
      </c>
      <c r="B137" s="83"/>
      <c r="C137" s="83"/>
      <c r="D137" s="83"/>
      <c r="E137" s="83"/>
      <c r="F137" s="83"/>
      <c r="G137" s="83"/>
      <c r="H137" s="83"/>
      <c r="I137" s="83"/>
      <c r="J137" s="84"/>
      <c r="K137" s="116"/>
      <c r="L137" s="117"/>
      <c r="M137" s="118"/>
      <c r="N137" s="119"/>
      <c r="O137" s="120"/>
      <c r="P137" s="120"/>
      <c r="Q137" s="121"/>
    </row>
    <row r="138" spans="1:22" ht="18" customHeight="1">
      <c r="A138" s="34"/>
      <c r="B138" s="26"/>
      <c r="C138" s="231" t="s">
        <v>108</v>
      </c>
      <c r="D138" s="232"/>
      <c r="E138" s="232"/>
      <c r="F138" s="232"/>
      <c r="G138" s="232"/>
      <c r="H138" s="232"/>
      <c r="I138" s="233"/>
      <c r="J138" s="122">
        <f>SUM(J128:J134)</f>
        <v>9</v>
      </c>
      <c r="K138" s="123">
        <f>IF(J128=0,"",J128/B121)</f>
        <v>0.46153846153846156</v>
      </c>
      <c r="L138" s="123">
        <f>IF(J138=0,"",J138/B121)</f>
        <v>0.69230769230769229</v>
      </c>
      <c r="M138" s="123">
        <f>IF(J130=0,"",L138-K138)</f>
        <v>0.23076923076923073</v>
      </c>
      <c r="N138" s="5"/>
      <c r="O138" s="26"/>
      <c r="P138" s="25"/>
      <c r="Q138" s="5"/>
    </row>
    <row r="139" spans="1:22" ht="12.75" customHeight="1"/>
    <row r="140" spans="1:22" ht="12.75" customHeight="1"/>
    <row r="141" spans="1:22" ht="26.25" customHeight="1">
      <c r="A141" s="250" t="s">
        <v>96</v>
      </c>
      <c r="B141" s="242"/>
      <c r="C141" s="242"/>
      <c r="D141" s="242"/>
      <c r="E141" s="242"/>
      <c r="F141" s="242"/>
      <c r="G141" s="242"/>
      <c r="H141" s="242"/>
      <c r="I141" s="242"/>
      <c r="J141" s="79" t="s">
        <v>114</v>
      </c>
      <c r="K141" s="26"/>
      <c r="L141" s="5"/>
      <c r="M141" s="5"/>
      <c r="N141" s="26"/>
      <c r="O141" s="5"/>
      <c r="P141" s="26"/>
      <c r="Q141" s="26"/>
      <c r="V141" s="208">
        <f>AVERAGE(O136,O159)</f>
        <v>0.41258741258741261</v>
      </c>
    </row>
    <row r="142" spans="1:22" ht="20.25" customHeight="1">
      <c r="A142" s="234" t="s">
        <v>9</v>
      </c>
      <c r="B142" s="235" t="s">
        <v>97</v>
      </c>
      <c r="C142" s="232"/>
      <c r="D142" s="232"/>
      <c r="E142" s="232"/>
      <c r="F142" s="232"/>
      <c r="G142" s="232"/>
      <c r="H142" s="232"/>
      <c r="I142" s="233"/>
      <c r="J142" s="236" t="s">
        <v>10</v>
      </c>
      <c r="K142" s="229" t="s">
        <v>2</v>
      </c>
      <c r="L142" s="229" t="s">
        <v>3</v>
      </c>
      <c r="M142" s="237" t="s">
        <v>4</v>
      </c>
      <c r="N142" s="229" t="s">
        <v>5</v>
      </c>
      <c r="O142" s="238" t="s">
        <v>6</v>
      </c>
      <c r="P142" s="238" t="s">
        <v>7</v>
      </c>
      <c r="Q142" s="229" t="s">
        <v>8</v>
      </c>
    </row>
    <row r="143" spans="1:22" ht="15.75" customHeight="1">
      <c r="A143" s="230"/>
      <c r="B143" s="82" t="s">
        <v>98</v>
      </c>
      <c r="C143" s="82" t="s">
        <v>99</v>
      </c>
      <c r="D143" s="82" t="s">
        <v>100</v>
      </c>
      <c r="E143" s="82" t="s">
        <v>101</v>
      </c>
      <c r="F143" s="82" t="s">
        <v>102</v>
      </c>
      <c r="G143" s="82" t="s">
        <v>103</v>
      </c>
      <c r="H143" s="82" t="s">
        <v>104</v>
      </c>
      <c r="I143" s="82" t="s">
        <v>105</v>
      </c>
      <c r="J143" s="230"/>
      <c r="K143" s="230"/>
      <c r="L143" s="230"/>
      <c r="M143" s="230"/>
      <c r="N143" s="230"/>
      <c r="O143" s="230"/>
      <c r="P143" s="230"/>
      <c r="Q143" s="230"/>
    </row>
    <row r="144" spans="1:22" ht="15.75" customHeight="1">
      <c r="A144" s="82">
        <v>1801</v>
      </c>
      <c r="B144" s="83">
        <v>11</v>
      </c>
      <c r="C144" s="83"/>
      <c r="D144" s="83"/>
      <c r="E144" s="83"/>
      <c r="F144" s="83"/>
      <c r="G144" s="83"/>
      <c r="H144" s="83"/>
      <c r="I144" s="83"/>
      <c r="J144" s="84"/>
      <c r="K144" s="85"/>
      <c r="L144" s="86"/>
      <c r="M144" s="87"/>
      <c r="N144" s="88"/>
      <c r="O144" s="176">
        <f>B144</f>
        <v>11</v>
      </c>
      <c r="P144" s="90"/>
      <c r="Q144" s="88"/>
    </row>
    <row r="145" spans="1:18" ht="15.75" customHeight="1">
      <c r="A145" s="82">
        <v>1802</v>
      </c>
      <c r="B145" s="83"/>
      <c r="C145" s="83">
        <v>7</v>
      </c>
      <c r="D145" s="83"/>
      <c r="E145" s="83"/>
      <c r="F145" s="83"/>
      <c r="G145" s="83"/>
      <c r="H145" s="83"/>
      <c r="I145" s="83"/>
      <c r="J145" s="84"/>
      <c r="K145" s="91"/>
      <c r="L145" s="92"/>
      <c r="M145" s="93"/>
      <c r="N145" s="94">
        <f>IF(C145=0,"",C145/B144)</f>
        <v>0.63636363636363635</v>
      </c>
      <c r="O145" s="83">
        <v>7</v>
      </c>
      <c r="P145" s="96">
        <f t="shared" ref="P145:P151" si="12">IF(O145=0,"",O145/O144)</f>
        <v>0.63636363636363635</v>
      </c>
      <c r="Q145" s="96">
        <f t="shared" ref="Q145:Q151" si="13">IF(O145=0,"",100%-P145)</f>
        <v>0.36363636363636365</v>
      </c>
    </row>
    <row r="146" spans="1:18" ht="15.75" customHeight="1">
      <c r="A146" s="82">
        <v>1901</v>
      </c>
      <c r="B146" s="83"/>
      <c r="C146" s="83"/>
      <c r="D146" s="83">
        <v>6</v>
      </c>
      <c r="E146" s="83"/>
      <c r="F146" s="83"/>
      <c r="G146" s="83"/>
      <c r="H146" s="83"/>
      <c r="I146" s="83"/>
      <c r="J146" s="84"/>
      <c r="K146" s="91"/>
      <c r="L146" s="92"/>
      <c r="M146" s="93"/>
      <c r="N146" s="94">
        <f>IF(D146=0,"",D146/C145)</f>
        <v>0.8571428571428571</v>
      </c>
      <c r="O146" s="83">
        <v>7</v>
      </c>
      <c r="P146" s="96">
        <f t="shared" si="12"/>
        <v>1</v>
      </c>
      <c r="Q146" s="96">
        <f t="shared" si="13"/>
        <v>0</v>
      </c>
      <c r="R146" s="131">
        <f>O146/O144</f>
        <v>0.63636363636363635</v>
      </c>
    </row>
    <row r="147" spans="1:18" ht="15.75" customHeight="1">
      <c r="A147" s="82">
        <v>1902</v>
      </c>
      <c r="B147" s="83"/>
      <c r="C147" s="83"/>
      <c r="D147" s="83"/>
      <c r="E147" s="83">
        <v>6</v>
      </c>
      <c r="F147" s="83"/>
      <c r="G147" s="83"/>
      <c r="H147" s="83"/>
      <c r="I147" s="83"/>
      <c r="J147" s="84"/>
      <c r="K147" s="91"/>
      <c r="L147" s="92"/>
      <c r="M147" s="93"/>
      <c r="N147" s="94">
        <f>IF(E147=0,"",E147/D146)</f>
        <v>1</v>
      </c>
      <c r="O147" s="83">
        <v>7</v>
      </c>
      <c r="P147" s="96">
        <f t="shared" si="12"/>
        <v>1</v>
      </c>
      <c r="Q147" s="96">
        <f t="shared" si="13"/>
        <v>0</v>
      </c>
    </row>
    <row r="148" spans="1:18" ht="15.75" customHeight="1">
      <c r="A148" s="82">
        <v>2001</v>
      </c>
      <c r="B148" s="83"/>
      <c r="C148" s="83"/>
      <c r="D148" s="83"/>
      <c r="E148" s="83"/>
      <c r="F148" s="83">
        <v>6</v>
      </c>
      <c r="G148" s="83"/>
      <c r="H148" s="83"/>
      <c r="I148" s="83"/>
      <c r="J148" s="84"/>
      <c r="K148" s="91"/>
      <c r="L148" s="92"/>
      <c r="M148" s="93"/>
      <c r="N148" s="94">
        <f>IF(F148=0,"",F148/E147)</f>
        <v>1</v>
      </c>
      <c r="O148" s="83">
        <v>7</v>
      </c>
      <c r="P148" s="96">
        <f t="shared" si="12"/>
        <v>1</v>
      </c>
      <c r="Q148" s="96">
        <f t="shared" si="13"/>
        <v>0</v>
      </c>
    </row>
    <row r="149" spans="1:18" ht="15.75" customHeight="1">
      <c r="A149" s="82">
        <v>2002</v>
      </c>
      <c r="B149" s="83"/>
      <c r="C149" s="83"/>
      <c r="D149" s="83"/>
      <c r="E149" s="83"/>
      <c r="F149" s="83"/>
      <c r="G149" s="83">
        <v>6</v>
      </c>
      <c r="H149" s="83"/>
      <c r="I149" s="83"/>
      <c r="J149" s="84"/>
      <c r="K149" s="91"/>
      <c r="L149" s="92"/>
      <c r="M149" s="93"/>
      <c r="N149" s="94">
        <f>IF(G149=0,"",G149/F148)</f>
        <v>1</v>
      </c>
      <c r="O149" s="83">
        <v>7</v>
      </c>
      <c r="P149" s="96">
        <f t="shared" si="12"/>
        <v>1</v>
      </c>
      <c r="Q149" s="96">
        <f t="shared" si="13"/>
        <v>0</v>
      </c>
    </row>
    <row r="150" spans="1:18" ht="15.75" customHeight="1">
      <c r="A150" s="82">
        <v>2101</v>
      </c>
      <c r="B150" s="83"/>
      <c r="C150" s="83"/>
      <c r="D150" s="83"/>
      <c r="E150" s="83"/>
      <c r="F150" s="83"/>
      <c r="G150" s="83"/>
      <c r="H150" s="83">
        <v>6</v>
      </c>
      <c r="I150" s="83"/>
      <c r="J150" s="84"/>
      <c r="K150" s="91"/>
      <c r="L150" s="92"/>
      <c r="M150" s="93"/>
      <c r="N150" s="94">
        <f>IF(H150=0,"",H150/G149)</f>
        <v>1</v>
      </c>
      <c r="O150" s="83">
        <v>7</v>
      </c>
      <c r="P150" s="96">
        <f t="shared" si="12"/>
        <v>1</v>
      </c>
      <c r="Q150" s="96">
        <f t="shared" si="13"/>
        <v>0</v>
      </c>
    </row>
    <row r="151" spans="1:18" ht="15.75" customHeight="1">
      <c r="A151" s="82">
        <v>2102</v>
      </c>
      <c r="B151" s="83"/>
      <c r="C151" s="83"/>
      <c r="D151" s="83"/>
      <c r="E151" s="83"/>
      <c r="F151" s="83"/>
      <c r="G151" s="83"/>
      <c r="H151" s="83"/>
      <c r="I151" s="83">
        <v>6</v>
      </c>
      <c r="J151" s="84">
        <v>6</v>
      </c>
      <c r="K151" s="91"/>
      <c r="L151" s="92"/>
      <c r="M151" s="93"/>
      <c r="N151" s="94">
        <f>IF(I151=0,"",I151/H150)</f>
        <v>1</v>
      </c>
      <c r="O151" s="83">
        <v>6</v>
      </c>
      <c r="P151" s="96">
        <f t="shared" si="12"/>
        <v>0.8571428571428571</v>
      </c>
      <c r="Q151" s="96">
        <f t="shared" si="13"/>
        <v>0.1428571428571429</v>
      </c>
    </row>
    <row r="152" spans="1:18" ht="15.75" customHeight="1">
      <c r="A152" s="82">
        <v>2201</v>
      </c>
      <c r="B152" s="83"/>
      <c r="C152" s="83"/>
      <c r="D152" s="83"/>
      <c r="E152" s="83"/>
      <c r="F152" s="83"/>
      <c r="G152" s="83"/>
      <c r="H152" s="83"/>
      <c r="I152" s="83">
        <v>1</v>
      </c>
      <c r="J152" s="84"/>
      <c r="K152" s="91"/>
      <c r="L152" s="92"/>
      <c r="M152" s="93"/>
      <c r="N152" s="94"/>
      <c r="O152" s="83">
        <v>1</v>
      </c>
      <c r="P152" s="96"/>
      <c r="Q152" s="96"/>
    </row>
    <row r="153" spans="1:18" ht="15.75" customHeight="1">
      <c r="A153" s="82">
        <v>2202</v>
      </c>
      <c r="B153" s="83"/>
      <c r="C153" s="83"/>
      <c r="D153" s="83"/>
      <c r="E153" s="83"/>
      <c r="F153" s="83"/>
      <c r="G153" s="83"/>
      <c r="H153" s="83"/>
      <c r="I153" s="83">
        <v>1</v>
      </c>
      <c r="J153" s="84"/>
      <c r="K153" s="91"/>
      <c r="L153" s="92"/>
      <c r="M153" s="93"/>
      <c r="N153" s="94"/>
      <c r="O153" s="83">
        <v>1</v>
      </c>
      <c r="P153" s="96"/>
      <c r="Q153" s="96"/>
    </row>
    <row r="154" spans="1:18" ht="15.75" customHeight="1">
      <c r="A154" s="82">
        <v>2301</v>
      </c>
      <c r="B154" s="83"/>
      <c r="C154" s="83"/>
      <c r="D154" s="83"/>
      <c r="E154" s="83"/>
      <c r="F154" s="83"/>
      <c r="G154" s="83"/>
      <c r="H154" s="83"/>
      <c r="I154" s="83">
        <v>1</v>
      </c>
      <c r="J154" s="84"/>
      <c r="K154" s="91"/>
      <c r="L154" s="92"/>
      <c r="M154" s="99"/>
      <c r="N154" s="100"/>
      <c r="O154" s="194">
        <v>1</v>
      </c>
      <c r="P154" s="102"/>
      <c r="Q154" s="100"/>
    </row>
    <row r="155" spans="1:18" ht="15.75" customHeight="1">
      <c r="A155" s="82">
        <v>2302</v>
      </c>
      <c r="B155" s="83"/>
      <c r="C155" s="83"/>
      <c r="D155" s="83"/>
      <c r="E155" s="83"/>
      <c r="F155" s="83"/>
      <c r="G155" s="83"/>
      <c r="H155" s="83"/>
      <c r="I155" s="83"/>
      <c r="J155" s="84"/>
      <c r="K155" s="91"/>
      <c r="L155" s="92"/>
      <c r="M155" s="99"/>
      <c r="N155" s="103"/>
      <c r="O155" s="194"/>
      <c r="P155" s="104"/>
      <c r="Q155" s="103"/>
    </row>
    <row r="156" spans="1:18" ht="15.75" customHeight="1">
      <c r="A156" s="82">
        <v>2401</v>
      </c>
      <c r="B156" s="83"/>
      <c r="C156" s="83"/>
      <c r="D156" s="83"/>
      <c r="E156" s="83"/>
      <c r="F156" s="83"/>
      <c r="G156" s="83"/>
      <c r="H156" s="83"/>
      <c r="I156" s="83"/>
      <c r="J156" s="84"/>
      <c r="K156" s="91"/>
      <c r="L156" s="92"/>
      <c r="M156" s="99"/>
      <c r="N156" s="103"/>
      <c r="O156" s="194"/>
      <c r="P156" s="104"/>
      <c r="Q156" s="103"/>
    </row>
    <row r="157" spans="1:18" ht="15.75" customHeight="1">
      <c r="A157" s="82">
        <v>2402</v>
      </c>
      <c r="B157" s="83"/>
      <c r="C157" s="83"/>
      <c r="D157" s="83"/>
      <c r="E157" s="83"/>
      <c r="F157" s="83"/>
      <c r="G157" s="83"/>
      <c r="H157" s="83"/>
      <c r="I157" s="83"/>
      <c r="J157" s="84"/>
      <c r="K157" s="91"/>
      <c r="L157" s="92"/>
      <c r="M157" s="99"/>
      <c r="N157" s="5"/>
      <c r="O157" s="26"/>
      <c r="P157" s="25"/>
      <c r="Q157" s="140"/>
    </row>
    <row r="158" spans="1:18" ht="15.75" customHeight="1">
      <c r="A158" s="82">
        <v>2501</v>
      </c>
      <c r="B158" s="83"/>
      <c r="C158" s="83"/>
      <c r="D158" s="83"/>
      <c r="E158" s="83"/>
      <c r="F158" s="83"/>
      <c r="G158" s="83"/>
      <c r="H158" s="83"/>
      <c r="I158" s="83"/>
      <c r="J158" s="84"/>
      <c r="K158" s="91"/>
      <c r="L158" s="92"/>
      <c r="M158" s="99"/>
      <c r="N158" s="108" t="s">
        <v>80</v>
      </c>
      <c r="O158" s="109">
        <v>4</v>
      </c>
      <c r="P158" s="110">
        <f>IF(SUM(J150:J157)=0,"",SUM(J150:J157))</f>
        <v>6</v>
      </c>
      <c r="Q158" s="111" t="s">
        <v>10</v>
      </c>
    </row>
    <row r="159" spans="1:18" ht="15.75" customHeight="1">
      <c r="A159" s="82">
        <v>2502</v>
      </c>
      <c r="B159" s="83"/>
      <c r="C159" s="83"/>
      <c r="D159" s="83"/>
      <c r="E159" s="83"/>
      <c r="F159" s="83"/>
      <c r="G159" s="83"/>
      <c r="H159" s="83"/>
      <c r="I159" s="83"/>
      <c r="J159" s="84"/>
      <c r="K159" s="91"/>
      <c r="L159" s="92"/>
      <c r="M159" s="99"/>
      <c r="N159" s="112" t="s">
        <v>81</v>
      </c>
      <c r="O159" s="113">
        <f>IF(O158/B144=0,"",O158/B144)</f>
        <v>0.36363636363636365</v>
      </c>
      <c r="P159" s="114">
        <f>IF(O158/P158=0,"",O158/P158)</f>
        <v>0.66666666666666663</v>
      </c>
      <c r="Q159" s="115" t="s">
        <v>82</v>
      </c>
    </row>
    <row r="160" spans="1:18" ht="15.75" customHeight="1">
      <c r="A160" s="82">
        <v>2601</v>
      </c>
      <c r="B160" s="83"/>
      <c r="C160" s="83"/>
      <c r="D160" s="83"/>
      <c r="E160" s="83"/>
      <c r="F160" s="83"/>
      <c r="G160" s="83"/>
      <c r="H160" s="83"/>
      <c r="I160" s="83"/>
      <c r="J160" s="84"/>
      <c r="K160" s="116"/>
      <c r="L160" s="117"/>
      <c r="M160" s="118"/>
      <c r="N160" s="119"/>
      <c r="O160" s="120"/>
      <c r="P160" s="120"/>
      <c r="Q160" s="121"/>
    </row>
    <row r="161" spans="1:18" ht="18" customHeight="1">
      <c r="A161" s="34"/>
      <c r="B161" s="26"/>
      <c r="C161" s="231" t="s">
        <v>108</v>
      </c>
      <c r="D161" s="232"/>
      <c r="E161" s="232"/>
      <c r="F161" s="232"/>
      <c r="G161" s="232"/>
      <c r="H161" s="232"/>
      <c r="I161" s="233"/>
      <c r="J161" s="122">
        <f>SUM(J151:J157)</f>
        <v>6</v>
      </c>
      <c r="K161" s="123">
        <f>IF(J151=0,"",J151/B144)</f>
        <v>0.54545454545454541</v>
      </c>
      <c r="L161" s="123">
        <f>IF(J161=0,"",J161/B144)</f>
        <v>0.54545454545454541</v>
      </c>
      <c r="M161" s="123">
        <f>L161-K161</f>
        <v>0</v>
      </c>
      <c r="N161" s="5"/>
      <c r="O161" s="26"/>
      <c r="P161" s="25"/>
      <c r="Q161" s="5"/>
    </row>
    <row r="162" spans="1:18" ht="12.75" customHeight="1"/>
    <row r="163" spans="1:18" ht="12.75" customHeight="1"/>
    <row r="164" spans="1:18" ht="12.75" customHeight="1"/>
    <row r="165" spans="1:18" ht="26.25" customHeight="1">
      <c r="A165" s="250" t="s">
        <v>96</v>
      </c>
      <c r="B165" s="242"/>
      <c r="C165" s="242"/>
      <c r="D165" s="242"/>
      <c r="E165" s="242"/>
      <c r="F165" s="242"/>
      <c r="G165" s="242"/>
      <c r="H165" s="242"/>
      <c r="I165" s="242"/>
      <c r="J165" s="79" t="s">
        <v>115</v>
      </c>
      <c r="K165" s="26"/>
      <c r="L165" s="5"/>
      <c r="M165" s="5"/>
      <c r="N165" s="26"/>
      <c r="O165" s="5"/>
      <c r="P165" s="26"/>
      <c r="Q165" s="26"/>
    </row>
    <row r="166" spans="1:18" ht="20.25" customHeight="1">
      <c r="A166" s="234" t="s">
        <v>9</v>
      </c>
      <c r="B166" s="235" t="s">
        <v>97</v>
      </c>
      <c r="C166" s="232"/>
      <c r="D166" s="232"/>
      <c r="E166" s="232"/>
      <c r="F166" s="232"/>
      <c r="G166" s="232"/>
      <c r="H166" s="232"/>
      <c r="I166" s="233"/>
      <c r="J166" s="236" t="s">
        <v>10</v>
      </c>
      <c r="K166" s="229" t="s">
        <v>2</v>
      </c>
      <c r="L166" s="229" t="s">
        <v>3</v>
      </c>
      <c r="M166" s="237" t="s">
        <v>4</v>
      </c>
      <c r="N166" s="229" t="s">
        <v>5</v>
      </c>
      <c r="O166" s="238" t="s">
        <v>6</v>
      </c>
      <c r="P166" s="238" t="s">
        <v>7</v>
      </c>
      <c r="Q166" s="229" t="s">
        <v>8</v>
      </c>
    </row>
    <row r="167" spans="1:18" ht="15.75" customHeight="1">
      <c r="A167" s="230"/>
      <c r="B167" s="82" t="s">
        <v>98</v>
      </c>
      <c r="C167" s="82" t="s">
        <v>99</v>
      </c>
      <c r="D167" s="82" t="s">
        <v>100</v>
      </c>
      <c r="E167" s="82" t="s">
        <v>101</v>
      </c>
      <c r="F167" s="82" t="s">
        <v>102</v>
      </c>
      <c r="G167" s="82" t="s">
        <v>103</v>
      </c>
      <c r="H167" s="82" t="s">
        <v>104</v>
      </c>
      <c r="I167" s="82" t="s">
        <v>105</v>
      </c>
      <c r="J167" s="230"/>
      <c r="K167" s="230"/>
      <c r="L167" s="230"/>
      <c r="M167" s="230"/>
      <c r="N167" s="230"/>
      <c r="O167" s="230"/>
      <c r="P167" s="230"/>
      <c r="Q167" s="230"/>
    </row>
    <row r="168" spans="1:18" ht="15.75" customHeight="1">
      <c r="A168" s="82">
        <v>1802</v>
      </c>
      <c r="B168" s="83">
        <v>40</v>
      </c>
      <c r="C168" s="83"/>
      <c r="D168" s="83"/>
      <c r="E168" s="83"/>
      <c r="F168" s="83"/>
      <c r="G168" s="83"/>
      <c r="H168" s="83"/>
      <c r="I168" s="83"/>
      <c r="J168" s="84"/>
      <c r="K168" s="85"/>
      <c r="L168" s="86"/>
      <c r="M168" s="87"/>
      <c r="N168" s="88"/>
      <c r="O168" s="176">
        <f>B168</f>
        <v>40</v>
      </c>
      <c r="P168" s="90"/>
      <c r="Q168" s="88"/>
    </row>
    <row r="169" spans="1:18" ht="15.75" customHeight="1">
      <c r="A169" s="82">
        <v>1901</v>
      </c>
      <c r="B169" s="83"/>
      <c r="C169" s="83">
        <v>28</v>
      </c>
      <c r="D169" s="83"/>
      <c r="E169" s="83"/>
      <c r="F169" s="83"/>
      <c r="G169" s="83"/>
      <c r="H169" s="83"/>
      <c r="I169" s="83"/>
      <c r="J169" s="84"/>
      <c r="K169" s="91"/>
      <c r="L169" s="92"/>
      <c r="M169" s="93"/>
      <c r="N169" s="94">
        <f>IF(C169=0,"",C169/B168)</f>
        <v>0.7</v>
      </c>
      <c r="O169" s="83">
        <v>28</v>
      </c>
      <c r="P169" s="96">
        <f t="shared" ref="P169:P175" si="14">IF(O169=0,"",O169/O168)</f>
        <v>0.7</v>
      </c>
      <c r="Q169" s="96">
        <f t="shared" ref="Q169:Q175" si="15">IF(O169=0,"",100%-P169)</f>
        <v>0.30000000000000004</v>
      </c>
    </row>
    <row r="170" spans="1:18" ht="15.75" customHeight="1">
      <c r="A170" s="82">
        <v>1902</v>
      </c>
      <c r="B170" s="83"/>
      <c r="C170" s="83"/>
      <c r="D170" s="83">
        <v>22</v>
      </c>
      <c r="E170" s="83"/>
      <c r="F170" s="83"/>
      <c r="G170" s="83"/>
      <c r="H170" s="83"/>
      <c r="I170" s="83"/>
      <c r="J170" s="84"/>
      <c r="K170" s="91"/>
      <c r="L170" s="92"/>
      <c r="M170" s="93"/>
      <c r="N170" s="94">
        <f>IF(D170=0,"",D170/C169)</f>
        <v>0.7857142857142857</v>
      </c>
      <c r="O170" s="83">
        <v>25</v>
      </c>
      <c r="P170" s="96">
        <f t="shared" si="14"/>
        <v>0.8928571428571429</v>
      </c>
      <c r="Q170" s="96">
        <f t="shared" si="15"/>
        <v>0.1071428571428571</v>
      </c>
      <c r="R170" s="97">
        <f>O170/O168</f>
        <v>0.625</v>
      </c>
    </row>
    <row r="171" spans="1:18" ht="15.75" customHeight="1">
      <c r="A171" s="82">
        <v>2001</v>
      </c>
      <c r="B171" s="83"/>
      <c r="C171" s="83"/>
      <c r="D171" s="83"/>
      <c r="E171" s="83">
        <v>21</v>
      </c>
      <c r="F171" s="83"/>
      <c r="G171" s="83"/>
      <c r="H171" s="83"/>
      <c r="I171" s="83"/>
      <c r="J171" s="84"/>
      <c r="K171" s="91"/>
      <c r="L171" s="92"/>
      <c r="M171" s="93"/>
      <c r="N171" s="94">
        <f>IF(E171=0,"",E171/D170)</f>
        <v>0.95454545454545459</v>
      </c>
      <c r="O171" s="83">
        <v>24</v>
      </c>
      <c r="P171" s="96">
        <f t="shared" si="14"/>
        <v>0.96</v>
      </c>
      <c r="Q171" s="96">
        <f t="shared" si="15"/>
        <v>4.0000000000000036E-2</v>
      </c>
    </row>
    <row r="172" spans="1:18" ht="15.75" customHeight="1">
      <c r="A172" s="82">
        <v>2002</v>
      </c>
      <c r="B172" s="83"/>
      <c r="C172" s="83"/>
      <c r="D172" s="83"/>
      <c r="E172" s="83"/>
      <c r="F172" s="83">
        <v>21</v>
      </c>
      <c r="G172" s="83"/>
      <c r="H172" s="83"/>
      <c r="I172" s="83"/>
      <c r="J172" s="84"/>
      <c r="K172" s="91"/>
      <c r="L172" s="92"/>
      <c r="M172" s="93"/>
      <c r="N172" s="94">
        <f>IF(F172=0,"",F172/E171)</f>
        <v>1</v>
      </c>
      <c r="O172" s="83">
        <v>24</v>
      </c>
      <c r="P172" s="96">
        <f t="shared" si="14"/>
        <v>1</v>
      </c>
      <c r="Q172" s="96">
        <f t="shared" si="15"/>
        <v>0</v>
      </c>
    </row>
    <row r="173" spans="1:18" ht="15.75" customHeight="1">
      <c r="A173" s="82">
        <v>2101</v>
      </c>
      <c r="B173" s="83"/>
      <c r="C173" s="83"/>
      <c r="D173" s="83"/>
      <c r="E173" s="83"/>
      <c r="F173" s="83"/>
      <c r="G173" s="83">
        <v>21</v>
      </c>
      <c r="H173" s="83"/>
      <c r="I173" s="83"/>
      <c r="J173" s="84"/>
      <c r="K173" s="91"/>
      <c r="L173" s="92"/>
      <c r="M173" s="93"/>
      <c r="N173" s="94">
        <f>IF(G173=0,"",G173/F172)</f>
        <v>1</v>
      </c>
      <c r="O173" s="83">
        <v>24</v>
      </c>
      <c r="P173" s="96">
        <f t="shared" si="14"/>
        <v>1</v>
      </c>
      <c r="Q173" s="96">
        <f t="shared" si="15"/>
        <v>0</v>
      </c>
    </row>
    <row r="174" spans="1:18" ht="15.75" customHeight="1">
      <c r="A174" s="82">
        <v>2102</v>
      </c>
      <c r="B174" s="83"/>
      <c r="C174" s="83"/>
      <c r="D174" s="83"/>
      <c r="E174" s="83"/>
      <c r="F174" s="83"/>
      <c r="G174" s="83"/>
      <c r="H174" s="83">
        <v>18</v>
      </c>
      <c r="I174" s="83"/>
      <c r="J174" s="84"/>
      <c r="K174" s="91"/>
      <c r="L174" s="92"/>
      <c r="M174" s="93"/>
      <c r="N174" s="94">
        <f>IF(H174=0,"",H174/G173)</f>
        <v>0.8571428571428571</v>
      </c>
      <c r="O174" s="83">
        <v>24</v>
      </c>
      <c r="P174" s="96">
        <f t="shared" si="14"/>
        <v>1</v>
      </c>
      <c r="Q174" s="96">
        <f t="shared" si="15"/>
        <v>0</v>
      </c>
    </row>
    <row r="175" spans="1:18" ht="15.75" customHeight="1">
      <c r="A175" s="82">
        <v>2201</v>
      </c>
      <c r="B175" s="83"/>
      <c r="C175" s="83"/>
      <c r="D175" s="83"/>
      <c r="E175" s="83"/>
      <c r="F175" s="83"/>
      <c r="G175" s="83"/>
      <c r="H175" s="83"/>
      <c r="I175" s="83">
        <v>18</v>
      </c>
      <c r="J175" s="84">
        <v>17</v>
      </c>
      <c r="K175" s="91"/>
      <c r="L175" s="92"/>
      <c r="M175" s="93"/>
      <c r="N175" s="94">
        <f>IF(I175=0,"",I175/H174)</f>
        <v>1</v>
      </c>
      <c r="O175" s="83">
        <v>23</v>
      </c>
      <c r="P175" s="96">
        <f t="shared" si="14"/>
        <v>0.95833333333333337</v>
      </c>
      <c r="Q175" s="96">
        <f t="shared" si="15"/>
        <v>4.166666666666663E-2</v>
      </c>
    </row>
    <row r="176" spans="1:18" ht="15.75" customHeight="1">
      <c r="A176" s="82">
        <v>2202</v>
      </c>
      <c r="B176" s="83"/>
      <c r="C176" s="83"/>
      <c r="D176" s="83"/>
      <c r="E176" s="83"/>
      <c r="F176" s="83"/>
      <c r="G176" s="83"/>
      <c r="H176" s="83"/>
      <c r="I176" s="83">
        <v>3</v>
      </c>
      <c r="J176" s="130">
        <v>1</v>
      </c>
      <c r="K176" s="91"/>
      <c r="L176" s="92"/>
      <c r="M176" s="93"/>
      <c r="N176" s="94"/>
      <c r="O176" s="83">
        <v>7</v>
      </c>
      <c r="P176" s="96"/>
      <c r="Q176" s="96"/>
    </row>
    <row r="177" spans="1:22" ht="15.75" customHeight="1">
      <c r="A177" s="82">
        <v>2301</v>
      </c>
      <c r="B177" s="83"/>
      <c r="C177" s="83"/>
      <c r="D177" s="83"/>
      <c r="E177" s="83"/>
      <c r="F177" s="83"/>
      <c r="G177" s="83"/>
      <c r="H177" s="83"/>
      <c r="I177" s="83">
        <v>2</v>
      </c>
      <c r="J177" s="84"/>
      <c r="K177" s="91"/>
      <c r="L177" s="92"/>
      <c r="M177" s="93"/>
      <c r="N177" s="94"/>
      <c r="O177" s="83">
        <v>3</v>
      </c>
      <c r="P177" s="96"/>
      <c r="Q177" s="96"/>
    </row>
    <row r="178" spans="1:22" ht="15.75" customHeight="1">
      <c r="A178" s="82">
        <v>2302</v>
      </c>
      <c r="B178" s="83"/>
      <c r="C178" s="83"/>
      <c r="D178" s="83"/>
      <c r="E178" s="83"/>
      <c r="F178" s="83"/>
      <c r="G178" s="83"/>
      <c r="H178" s="83"/>
      <c r="I178" s="83">
        <v>2</v>
      </c>
      <c r="J178" s="84">
        <v>2</v>
      </c>
      <c r="K178" s="91"/>
      <c r="L178" s="92"/>
      <c r="M178" s="99"/>
      <c r="N178" s="100"/>
      <c r="O178" s="194">
        <v>2</v>
      </c>
      <c r="P178" s="102"/>
      <c r="Q178" s="100"/>
    </row>
    <row r="179" spans="1:22" ht="15.75" customHeight="1">
      <c r="A179" s="82">
        <v>2401</v>
      </c>
      <c r="B179" s="83"/>
      <c r="C179" s="83"/>
      <c r="D179" s="83"/>
      <c r="E179" s="83"/>
      <c r="F179" s="83"/>
      <c r="G179" s="83"/>
      <c r="H179" s="83"/>
      <c r="I179" s="83"/>
      <c r="J179" s="84"/>
      <c r="K179" s="91"/>
      <c r="L179" s="92"/>
      <c r="M179" s="99"/>
      <c r="N179" s="103"/>
      <c r="O179" s="194"/>
      <c r="P179" s="104"/>
      <c r="Q179" s="103"/>
    </row>
    <row r="180" spans="1:22" ht="15.75" customHeight="1">
      <c r="A180" s="82">
        <v>2402</v>
      </c>
      <c r="B180" s="83"/>
      <c r="C180" s="83"/>
      <c r="D180" s="83"/>
      <c r="E180" s="83"/>
      <c r="F180" s="83"/>
      <c r="G180" s="83"/>
      <c r="H180" s="83"/>
      <c r="I180" s="83"/>
      <c r="J180" s="84"/>
      <c r="K180" s="91"/>
      <c r="L180" s="92"/>
      <c r="M180" s="99"/>
      <c r="N180" s="103"/>
      <c r="O180" s="194"/>
      <c r="P180" s="104"/>
      <c r="Q180" s="103"/>
    </row>
    <row r="181" spans="1:22" ht="15.75" customHeight="1">
      <c r="A181" s="82">
        <v>2501</v>
      </c>
      <c r="B181" s="83"/>
      <c r="C181" s="83"/>
      <c r="D181" s="83"/>
      <c r="E181" s="83"/>
      <c r="F181" s="83"/>
      <c r="G181" s="83"/>
      <c r="H181" s="83"/>
      <c r="I181" s="83"/>
      <c r="J181" s="84"/>
      <c r="K181" s="91"/>
      <c r="L181" s="92"/>
      <c r="M181" s="99"/>
      <c r="N181" s="5"/>
      <c r="O181" s="26"/>
      <c r="P181" s="25"/>
      <c r="Q181" s="140"/>
    </row>
    <row r="182" spans="1:22" ht="15.75" customHeight="1">
      <c r="A182" s="82">
        <v>2502</v>
      </c>
      <c r="B182" s="83"/>
      <c r="C182" s="83"/>
      <c r="D182" s="83"/>
      <c r="E182" s="83"/>
      <c r="F182" s="83"/>
      <c r="G182" s="83"/>
      <c r="H182" s="83"/>
      <c r="I182" s="83"/>
      <c r="J182" s="84"/>
      <c r="K182" s="91"/>
      <c r="L182" s="92"/>
      <c r="M182" s="99"/>
      <c r="N182" s="108" t="s">
        <v>80</v>
      </c>
      <c r="O182" s="109">
        <v>14</v>
      </c>
      <c r="P182" s="110">
        <f>IF(SUM(J174:J181)=0,"",SUM(J174:J181))</f>
        <v>20</v>
      </c>
      <c r="Q182" s="111" t="s">
        <v>10</v>
      </c>
    </row>
    <row r="183" spans="1:22" ht="15.75" customHeight="1">
      <c r="A183" s="82">
        <v>2601</v>
      </c>
      <c r="B183" s="83"/>
      <c r="C183" s="83"/>
      <c r="D183" s="83"/>
      <c r="E183" s="83"/>
      <c r="F183" s="83"/>
      <c r="G183" s="83"/>
      <c r="H183" s="83"/>
      <c r="I183" s="83"/>
      <c r="J183" s="84"/>
      <c r="K183" s="91"/>
      <c r="L183" s="92"/>
      <c r="M183" s="99"/>
      <c r="N183" s="112" t="s">
        <v>81</v>
      </c>
      <c r="O183" s="113">
        <f>IF(O182/B168=0,"",O182/B168)</f>
        <v>0.35</v>
      </c>
      <c r="P183" s="114">
        <f>IF(O182/P182=0,"",O182/P182)</f>
        <v>0.7</v>
      </c>
      <c r="Q183" s="115" t="s">
        <v>82</v>
      </c>
    </row>
    <row r="184" spans="1:22" ht="15.75" customHeight="1">
      <c r="A184" s="82">
        <v>2602</v>
      </c>
      <c r="B184" s="83"/>
      <c r="C184" s="83"/>
      <c r="D184" s="83"/>
      <c r="E184" s="83"/>
      <c r="F184" s="83"/>
      <c r="G184" s="83"/>
      <c r="H184" s="83"/>
      <c r="I184" s="83"/>
      <c r="J184" s="84"/>
      <c r="K184" s="116"/>
      <c r="L184" s="117"/>
      <c r="M184" s="118"/>
      <c r="N184" s="119"/>
      <c r="O184" s="120"/>
      <c r="P184" s="120"/>
      <c r="Q184" s="121"/>
    </row>
    <row r="185" spans="1:22" ht="18" customHeight="1">
      <c r="A185" s="34"/>
      <c r="B185" s="26"/>
      <c r="C185" s="231" t="s">
        <v>108</v>
      </c>
      <c r="D185" s="232"/>
      <c r="E185" s="232"/>
      <c r="F185" s="232"/>
      <c r="G185" s="232"/>
      <c r="H185" s="232"/>
      <c r="I185" s="233"/>
      <c r="J185" s="122">
        <f>SUM(J175:J181)</f>
        <v>20</v>
      </c>
      <c r="K185" s="123">
        <f>IF(J175=0,"",J175/B168)</f>
        <v>0.42499999999999999</v>
      </c>
      <c r="L185" s="123">
        <f>IF(J185=0,"",J185/B168)</f>
        <v>0.5</v>
      </c>
      <c r="M185" s="123">
        <f>L185-K185</f>
        <v>7.5000000000000011E-2</v>
      </c>
      <c r="N185" s="5"/>
      <c r="O185" s="26"/>
      <c r="P185" s="25"/>
      <c r="Q185" s="5"/>
    </row>
    <row r="186" spans="1:22" ht="12.75" customHeight="1"/>
    <row r="187" spans="1:22" ht="12.75" customHeight="1"/>
    <row r="188" spans="1:22" ht="26.25" customHeight="1">
      <c r="A188" s="250" t="s">
        <v>96</v>
      </c>
      <c r="B188" s="242"/>
      <c r="C188" s="242"/>
      <c r="D188" s="242"/>
      <c r="E188" s="242"/>
      <c r="F188" s="242"/>
      <c r="G188" s="242"/>
      <c r="H188" s="242"/>
      <c r="I188" s="242"/>
      <c r="J188" s="79" t="s">
        <v>116</v>
      </c>
      <c r="K188" s="26"/>
      <c r="L188" s="5"/>
      <c r="M188" s="5"/>
      <c r="N188" s="26"/>
      <c r="O188" s="5"/>
      <c r="P188" s="26"/>
      <c r="Q188" s="26"/>
      <c r="V188" s="209">
        <f>AVERAGE(K185,K208)</f>
        <v>0.37159090909090908</v>
      </c>
    </row>
    <row r="189" spans="1:22" ht="20.25" customHeight="1">
      <c r="A189" s="234" t="s">
        <v>9</v>
      </c>
      <c r="B189" s="235" t="s">
        <v>97</v>
      </c>
      <c r="C189" s="232"/>
      <c r="D189" s="232"/>
      <c r="E189" s="232"/>
      <c r="F189" s="232"/>
      <c r="G189" s="232"/>
      <c r="H189" s="232"/>
      <c r="I189" s="233"/>
      <c r="J189" s="236" t="s">
        <v>10</v>
      </c>
      <c r="K189" s="229" t="s">
        <v>2</v>
      </c>
      <c r="L189" s="229" t="s">
        <v>3</v>
      </c>
      <c r="M189" s="237" t="s">
        <v>4</v>
      </c>
      <c r="N189" s="229" t="s">
        <v>5</v>
      </c>
      <c r="O189" s="238" t="s">
        <v>6</v>
      </c>
      <c r="P189" s="238" t="s">
        <v>7</v>
      </c>
      <c r="Q189" s="229" t="s">
        <v>8</v>
      </c>
    </row>
    <row r="190" spans="1:22" ht="15.75" customHeight="1">
      <c r="A190" s="230"/>
      <c r="B190" s="82" t="s">
        <v>98</v>
      </c>
      <c r="C190" s="82" t="s">
        <v>99</v>
      </c>
      <c r="D190" s="82" t="s">
        <v>100</v>
      </c>
      <c r="E190" s="82" t="s">
        <v>101</v>
      </c>
      <c r="F190" s="82" t="s">
        <v>102</v>
      </c>
      <c r="G190" s="82" t="s">
        <v>103</v>
      </c>
      <c r="H190" s="82" t="s">
        <v>104</v>
      </c>
      <c r="I190" s="82" t="s">
        <v>105</v>
      </c>
      <c r="J190" s="230"/>
      <c r="K190" s="230"/>
      <c r="L190" s="230"/>
      <c r="M190" s="230"/>
      <c r="N190" s="230"/>
      <c r="O190" s="230"/>
      <c r="P190" s="230"/>
      <c r="Q190" s="230"/>
    </row>
    <row r="191" spans="1:22" ht="15.75" customHeight="1">
      <c r="A191" s="82">
        <v>1901</v>
      </c>
      <c r="B191" s="83">
        <v>22</v>
      </c>
      <c r="C191" s="83"/>
      <c r="D191" s="83"/>
      <c r="E191" s="83"/>
      <c r="F191" s="83"/>
      <c r="G191" s="83"/>
      <c r="H191" s="83"/>
      <c r="I191" s="83"/>
      <c r="J191" s="84"/>
      <c r="K191" s="85"/>
      <c r="L191" s="86"/>
      <c r="M191" s="87"/>
      <c r="N191" s="88"/>
      <c r="O191" s="176">
        <f>B191</f>
        <v>22</v>
      </c>
      <c r="P191" s="90"/>
      <c r="Q191" s="88"/>
    </row>
    <row r="192" spans="1:22" ht="15.75" customHeight="1">
      <c r="A192" s="82">
        <v>1902</v>
      </c>
      <c r="B192" s="83"/>
      <c r="C192" s="83">
        <v>13</v>
      </c>
      <c r="D192" s="83"/>
      <c r="E192" s="83"/>
      <c r="F192" s="83"/>
      <c r="G192" s="83"/>
      <c r="H192" s="83"/>
      <c r="I192" s="83"/>
      <c r="J192" s="84"/>
      <c r="K192" s="91"/>
      <c r="L192" s="92"/>
      <c r="M192" s="93"/>
      <c r="N192" s="94">
        <f>IF(C192=0,"",C192/B191)</f>
        <v>0.59090909090909094</v>
      </c>
      <c r="O192" s="83">
        <v>13</v>
      </c>
      <c r="P192" s="96">
        <f t="shared" ref="P192:P198" si="16">IF(O192=0,"",O192/O191)</f>
        <v>0.59090909090909094</v>
      </c>
      <c r="Q192" s="96">
        <f t="shared" ref="Q192:Q198" si="17">IF(O192=0,"",100%-P192)</f>
        <v>0.40909090909090906</v>
      </c>
    </row>
    <row r="193" spans="1:18" ht="15.75" customHeight="1">
      <c r="A193" s="82">
        <v>2001</v>
      </c>
      <c r="B193" s="83"/>
      <c r="C193" s="83"/>
      <c r="D193" s="83">
        <v>12</v>
      </c>
      <c r="E193" s="83"/>
      <c r="F193" s="83"/>
      <c r="G193" s="83"/>
      <c r="H193" s="83"/>
      <c r="I193" s="83"/>
      <c r="J193" s="84"/>
      <c r="K193" s="91"/>
      <c r="L193" s="92"/>
      <c r="M193" s="93"/>
      <c r="N193" s="94">
        <f>IF(D193=0,"",D193/C192)</f>
        <v>0.92307692307692313</v>
      </c>
      <c r="O193" s="83">
        <v>12</v>
      </c>
      <c r="P193" s="96">
        <f t="shared" si="16"/>
        <v>0.92307692307692313</v>
      </c>
      <c r="Q193" s="96">
        <f t="shared" si="17"/>
        <v>7.6923076923076872E-2</v>
      </c>
      <c r="R193" s="97">
        <f>O193/O191</f>
        <v>0.54545454545454541</v>
      </c>
    </row>
    <row r="194" spans="1:18" ht="15.75" customHeight="1">
      <c r="A194" s="82">
        <v>2002</v>
      </c>
      <c r="B194" s="83"/>
      <c r="C194" s="83"/>
      <c r="D194" s="83"/>
      <c r="E194" s="83">
        <v>11</v>
      </c>
      <c r="F194" s="83"/>
      <c r="G194" s="83"/>
      <c r="H194" s="83"/>
      <c r="I194" s="83"/>
      <c r="J194" s="84"/>
      <c r="K194" s="91"/>
      <c r="L194" s="92"/>
      <c r="M194" s="93"/>
      <c r="N194" s="94">
        <f>IF(E194=0,"",E194/D193)</f>
        <v>0.91666666666666663</v>
      </c>
      <c r="O194" s="83">
        <v>12</v>
      </c>
      <c r="P194" s="96">
        <f t="shared" si="16"/>
        <v>1</v>
      </c>
      <c r="Q194" s="96">
        <f t="shared" si="17"/>
        <v>0</v>
      </c>
    </row>
    <row r="195" spans="1:18" ht="15.75" customHeight="1">
      <c r="A195" s="82">
        <v>2101</v>
      </c>
      <c r="B195" s="83"/>
      <c r="C195" s="83"/>
      <c r="D195" s="83"/>
      <c r="E195" s="83"/>
      <c r="F195" s="83">
        <v>11</v>
      </c>
      <c r="G195" s="83"/>
      <c r="H195" s="83"/>
      <c r="I195" s="83"/>
      <c r="J195" s="84"/>
      <c r="K195" s="91"/>
      <c r="L195" s="92"/>
      <c r="M195" s="93"/>
      <c r="N195" s="94">
        <f>IF(F195=0,"",F195/E194)</f>
        <v>1</v>
      </c>
      <c r="O195" s="83">
        <v>12</v>
      </c>
      <c r="P195" s="96">
        <f t="shared" si="16"/>
        <v>1</v>
      </c>
      <c r="Q195" s="96">
        <f t="shared" si="17"/>
        <v>0</v>
      </c>
    </row>
    <row r="196" spans="1:18" ht="15.75" customHeight="1">
      <c r="A196" s="82">
        <v>2102</v>
      </c>
      <c r="B196" s="83"/>
      <c r="C196" s="83"/>
      <c r="D196" s="83"/>
      <c r="E196" s="83"/>
      <c r="F196" s="83"/>
      <c r="G196" s="83">
        <v>10</v>
      </c>
      <c r="H196" s="83"/>
      <c r="I196" s="83"/>
      <c r="J196" s="84"/>
      <c r="K196" s="91"/>
      <c r="L196" s="92"/>
      <c r="M196" s="93"/>
      <c r="N196" s="94">
        <f>IF(G196=0,"",G196/F195)</f>
        <v>0.90909090909090906</v>
      </c>
      <c r="O196" s="83">
        <v>11</v>
      </c>
      <c r="P196" s="96">
        <f t="shared" si="16"/>
        <v>0.91666666666666663</v>
      </c>
      <c r="Q196" s="96">
        <f t="shared" si="17"/>
        <v>8.333333333333337E-2</v>
      </c>
    </row>
    <row r="197" spans="1:18" ht="15.75" customHeight="1">
      <c r="A197" s="82">
        <v>2201</v>
      </c>
      <c r="B197" s="83"/>
      <c r="C197" s="83"/>
      <c r="D197" s="83"/>
      <c r="E197" s="83"/>
      <c r="F197" s="83"/>
      <c r="G197" s="83"/>
      <c r="H197" s="83">
        <v>8</v>
      </c>
      <c r="I197" s="83"/>
      <c r="J197" s="84"/>
      <c r="K197" s="91"/>
      <c r="L197" s="92"/>
      <c r="M197" s="93"/>
      <c r="N197" s="94">
        <f>IF(H197=0,"",H197/G196)</f>
        <v>0.8</v>
      </c>
      <c r="O197" s="83">
        <v>9</v>
      </c>
      <c r="P197" s="96">
        <f t="shared" si="16"/>
        <v>0.81818181818181823</v>
      </c>
      <c r="Q197" s="96">
        <f t="shared" si="17"/>
        <v>0.18181818181818177</v>
      </c>
    </row>
    <row r="198" spans="1:18" ht="15.75" customHeight="1">
      <c r="A198" s="82">
        <v>2202</v>
      </c>
      <c r="B198" s="83"/>
      <c r="C198" s="83"/>
      <c r="D198" s="83"/>
      <c r="E198" s="83"/>
      <c r="F198" s="83"/>
      <c r="G198" s="83"/>
      <c r="H198" s="83"/>
      <c r="I198" s="83">
        <v>8</v>
      </c>
      <c r="J198" s="130">
        <v>7</v>
      </c>
      <c r="K198" s="91"/>
      <c r="L198" s="92"/>
      <c r="M198" s="93"/>
      <c r="N198" s="94">
        <f>IF(I198=0,"",I198/H197)</f>
        <v>1</v>
      </c>
      <c r="O198" s="83">
        <v>9</v>
      </c>
      <c r="P198" s="96">
        <f t="shared" si="16"/>
        <v>1</v>
      </c>
      <c r="Q198" s="96">
        <f t="shared" si="17"/>
        <v>0</v>
      </c>
    </row>
    <row r="199" spans="1:18" ht="15.75" customHeight="1">
      <c r="A199" s="82">
        <v>2301</v>
      </c>
      <c r="B199" s="83"/>
      <c r="C199" s="83"/>
      <c r="D199" s="83"/>
      <c r="E199" s="83"/>
      <c r="F199" s="83"/>
      <c r="G199" s="83"/>
      <c r="H199" s="83"/>
      <c r="I199" s="83">
        <v>1</v>
      </c>
      <c r="J199" s="84">
        <v>1</v>
      </c>
      <c r="K199" s="91"/>
      <c r="L199" s="92"/>
      <c r="M199" s="93"/>
      <c r="N199" s="94"/>
      <c r="O199" s="83">
        <v>2</v>
      </c>
      <c r="P199" s="96"/>
      <c r="Q199" s="96"/>
    </row>
    <row r="200" spans="1:18" ht="15.75" customHeight="1">
      <c r="A200" s="82">
        <v>2302</v>
      </c>
      <c r="B200" s="83"/>
      <c r="C200" s="83"/>
      <c r="D200" s="83"/>
      <c r="E200" s="83"/>
      <c r="F200" s="83"/>
      <c r="G200" s="83"/>
      <c r="H200" s="83"/>
      <c r="I200" s="83">
        <v>1</v>
      </c>
      <c r="J200" s="84"/>
      <c r="K200" s="91"/>
      <c r="L200" s="92"/>
      <c r="M200" s="93"/>
      <c r="N200" s="94"/>
      <c r="O200" s="83">
        <v>1</v>
      </c>
      <c r="P200" s="96"/>
      <c r="Q200" s="96"/>
    </row>
    <row r="201" spans="1:18" ht="15.75" customHeight="1">
      <c r="A201" s="82">
        <v>2401</v>
      </c>
      <c r="B201" s="83"/>
      <c r="C201" s="83"/>
      <c r="D201" s="83"/>
      <c r="E201" s="83"/>
      <c r="F201" s="83"/>
      <c r="G201" s="83"/>
      <c r="H201" s="83"/>
      <c r="I201" s="83"/>
      <c r="J201" s="84"/>
      <c r="K201" s="91"/>
      <c r="L201" s="92"/>
      <c r="M201" s="99"/>
      <c r="N201" s="100"/>
      <c r="O201" s="194"/>
      <c r="P201" s="102"/>
      <c r="Q201" s="100"/>
    </row>
    <row r="202" spans="1:18" ht="15.75" customHeight="1">
      <c r="A202" s="82">
        <v>2402</v>
      </c>
      <c r="B202" s="83"/>
      <c r="C202" s="83"/>
      <c r="D202" s="83"/>
      <c r="E202" s="83"/>
      <c r="F202" s="83"/>
      <c r="G202" s="83"/>
      <c r="H202" s="83"/>
      <c r="I202" s="83"/>
      <c r="J202" s="84"/>
      <c r="K202" s="91"/>
      <c r="L202" s="92"/>
      <c r="M202" s="99"/>
      <c r="N202" s="103"/>
      <c r="O202" s="194"/>
      <c r="P202" s="104"/>
      <c r="Q202" s="103"/>
    </row>
    <row r="203" spans="1:18" ht="15.75" customHeight="1">
      <c r="A203" s="82">
        <v>2501</v>
      </c>
      <c r="B203" s="83"/>
      <c r="C203" s="83"/>
      <c r="D203" s="83"/>
      <c r="E203" s="83"/>
      <c r="F203" s="83"/>
      <c r="G203" s="83"/>
      <c r="H203" s="83"/>
      <c r="I203" s="83"/>
      <c r="J203" s="84"/>
      <c r="K203" s="91"/>
      <c r="L203" s="92"/>
      <c r="M203" s="99"/>
      <c r="N203" s="103"/>
      <c r="O203" s="194"/>
      <c r="P203" s="104"/>
      <c r="Q203" s="103"/>
    </row>
    <row r="204" spans="1:18" ht="15.75" customHeight="1">
      <c r="A204" s="82">
        <v>2502</v>
      </c>
      <c r="B204" s="83"/>
      <c r="C204" s="83"/>
      <c r="D204" s="83"/>
      <c r="E204" s="83"/>
      <c r="F204" s="83"/>
      <c r="G204" s="83"/>
      <c r="H204" s="83"/>
      <c r="I204" s="83"/>
      <c r="J204" s="84"/>
      <c r="K204" s="91"/>
      <c r="L204" s="92"/>
      <c r="M204" s="99"/>
      <c r="N204" s="5"/>
      <c r="O204" s="26"/>
      <c r="P204" s="25"/>
      <c r="Q204" s="140"/>
    </row>
    <row r="205" spans="1:18" ht="15.75" customHeight="1">
      <c r="A205" s="82">
        <v>2601</v>
      </c>
      <c r="B205" s="83"/>
      <c r="C205" s="83"/>
      <c r="D205" s="83"/>
      <c r="E205" s="83"/>
      <c r="F205" s="83"/>
      <c r="G205" s="83"/>
      <c r="H205" s="83"/>
      <c r="I205" s="83"/>
      <c r="J205" s="84"/>
      <c r="K205" s="91"/>
      <c r="L205" s="92"/>
      <c r="M205" s="99"/>
      <c r="N205" s="108" t="s">
        <v>80</v>
      </c>
      <c r="O205" s="109">
        <v>2</v>
      </c>
      <c r="P205" s="110">
        <f>IF(SUM(J197:J204)=0,"",SUM(J197:J204))</f>
        <v>8</v>
      </c>
      <c r="Q205" s="111" t="s">
        <v>10</v>
      </c>
    </row>
    <row r="206" spans="1:18" ht="15.75" customHeight="1">
      <c r="A206" s="82">
        <v>2602</v>
      </c>
      <c r="B206" s="83"/>
      <c r="C206" s="83"/>
      <c r="D206" s="83"/>
      <c r="E206" s="83"/>
      <c r="F206" s="83"/>
      <c r="G206" s="83"/>
      <c r="H206" s="83"/>
      <c r="I206" s="83"/>
      <c r="J206" s="84"/>
      <c r="K206" s="91"/>
      <c r="L206" s="92"/>
      <c r="M206" s="99"/>
      <c r="N206" s="112" t="s">
        <v>81</v>
      </c>
      <c r="O206" s="113">
        <f>IF(O205/B191=0,"",O205/B191)</f>
        <v>9.0909090909090912E-2</v>
      </c>
      <c r="P206" s="114">
        <f>IF(O205/P205=0,"",O205/P205)</f>
        <v>0.25</v>
      </c>
      <c r="Q206" s="115" t="s">
        <v>82</v>
      </c>
    </row>
    <row r="207" spans="1:18" ht="15.75" customHeight="1">
      <c r="A207" s="82">
        <v>2701</v>
      </c>
      <c r="B207" s="83"/>
      <c r="C207" s="83"/>
      <c r="D207" s="83"/>
      <c r="E207" s="83"/>
      <c r="F207" s="83"/>
      <c r="G207" s="83"/>
      <c r="H207" s="83"/>
      <c r="I207" s="83"/>
      <c r="J207" s="84"/>
      <c r="K207" s="116"/>
      <c r="L207" s="117"/>
      <c r="M207" s="118"/>
      <c r="N207" s="119"/>
      <c r="O207" s="120"/>
      <c r="P207" s="120"/>
      <c r="Q207" s="121"/>
    </row>
    <row r="208" spans="1:18" ht="18" customHeight="1">
      <c r="A208" s="34"/>
      <c r="B208" s="26"/>
      <c r="C208" s="231" t="s">
        <v>108</v>
      </c>
      <c r="D208" s="232"/>
      <c r="E208" s="232"/>
      <c r="F208" s="232"/>
      <c r="G208" s="232"/>
      <c r="H208" s="232"/>
      <c r="I208" s="233"/>
      <c r="J208" s="122">
        <f>SUM(J198:J204)</f>
        <v>8</v>
      </c>
      <c r="K208" s="123">
        <f>IF(J198=0,"",J198/B191)</f>
        <v>0.31818181818181818</v>
      </c>
      <c r="L208" s="123">
        <f>IF(J208=0,"",J208/B191)</f>
        <v>0.36363636363636365</v>
      </c>
      <c r="M208" s="123">
        <f>L208-K208</f>
        <v>4.545454545454547E-2</v>
      </c>
      <c r="N208" s="5"/>
      <c r="O208" s="26"/>
      <c r="P208" s="25"/>
      <c r="Q208" s="5"/>
    </row>
    <row r="209" spans="1:18" ht="12.75" customHeight="1"/>
    <row r="210" spans="1:18" ht="12.75" customHeight="1"/>
    <row r="211" spans="1:18" ht="26.25" customHeight="1">
      <c r="A211" s="250" t="s">
        <v>96</v>
      </c>
      <c r="B211" s="242"/>
      <c r="C211" s="242"/>
      <c r="D211" s="242"/>
      <c r="E211" s="242"/>
      <c r="F211" s="242"/>
      <c r="G211" s="242"/>
      <c r="H211" s="242"/>
      <c r="I211" s="242"/>
      <c r="J211" s="79" t="s">
        <v>117</v>
      </c>
      <c r="K211" s="26"/>
      <c r="L211" s="5"/>
      <c r="M211" s="5"/>
      <c r="N211" s="26"/>
      <c r="O211" s="5"/>
      <c r="P211" s="26"/>
      <c r="Q211" s="26"/>
    </row>
    <row r="212" spans="1:18" ht="20.25" customHeight="1">
      <c r="A212" s="234" t="s">
        <v>9</v>
      </c>
      <c r="B212" s="235" t="s">
        <v>97</v>
      </c>
      <c r="C212" s="232"/>
      <c r="D212" s="232"/>
      <c r="E212" s="232"/>
      <c r="F212" s="232"/>
      <c r="G212" s="232"/>
      <c r="H212" s="232"/>
      <c r="I212" s="233"/>
      <c r="J212" s="236" t="s">
        <v>10</v>
      </c>
      <c r="K212" s="229" t="s">
        <v>2</v>
      </c>
      <c r="L212" s="229" t="s">
        <v>3</v>
      </c>
      <c r="M212" s="237" t="s">
        <v>4</v>
      </c>
      <c r="N212" s="229" t="s">
        <v>5</v>
      </c>
      <c r="O212" s="238" t="s">
        <v>6</v>
      </c>
      <c r="P212" s="238" t="s">
        <v>7</v>
      </c>
      <c r="Q212" s="229" t="s">
        <v>8</v>
      </c>
    </row>
    <row r="213" spans="1:18" ht="15.75" customHeight="1">
      <c r="A213" s="230"/>
      <c r="B213" s="82" t="s">
        <v>98</v>
      </c>
      <c r="C213" s="82" t="s">
        <v>99</v>
      </c>
      <c r="D213" s="82" t="s">
        <v>100</v>
      </c>
      <c r="E213" s="82" t="s">
        <v>101</v>
      </c>
      <c r="F213" s="82" t="s">
        <v>102</v>
      </c>
      <c r="G213" s="82" t="s">
        <v>103</v>
      </c>
      <c r="H213" s="82" t="s">
        <v>104</v>
      </c>
      <c r="I213" s="82" t="s">
        <v>105</v>
      </c>
      <c r="J213" s="230"/>
      <c r="K213" s="230"/>
      <c r="L213" s="230"/>
      <c r="M213" s="230"/>
      <c r="N213" s="230"/>
      <c r="O213" s="230"/>
      <c r="P213" s="230"/>
      <c r="Q213" s="230"/>
    </row>
    <row r="214" spans="1:18" ht="15.75" customHeight="1">
      <c r="A214" s="82">
        <v>1902</v>
      </c>
      <c r="B214" s="83">
        <v>44</v>
      </c>
      <c r="C214" s="83"/>
      <c r="D214" s="83"/>
      <c r="E214" s="83"/>
      <c r="F214" s="83"/>
      <c r="G214" s="83"/>
      <c r="H214" s="83"/>
      <c r="I214" s="83"/>
      <c r="J214" s="84"/>
      <c r="K214" s="85"/>
      <c r="L214" s="86"/>
      <c r="M214" s="87"/>
      <c r="N214" s="88"/>
      <c r="O214" s="176">
        <f>B214</f>
        <v>44</v>
      </c>
      <c r="P214" s="90"/>
      <c r="Q214" s="88"/>
    </row>
    <row r="215" spans="1:18" ht="15.75" customHeight="1">
      <c r="A215" s="82">
        <v>2001</v>
      </c>
      <c r="B215" s="83"/>
      <c r="C215" s="83">
        <v>28</v>
      </c>
      <c r="D215" s="83"/>
      <c r="E215" s="83"/>
      <c r="F215" s="83"/>
      <c r="G215" s="83"/>
      <c r="H215" s="83"/>
      <c r="I215" s="83"/>
      <c r="J215" s="84"/>
      <c r="K215" s="91"/>
      <c r="L215" s="92"/>
      <c r="M215" s="93"/>
      <c r="N215" s="94">
        <f>IF(C215=0,"",C215/B214)</f>
        <v>0.63636363636363635</v>
      </c>
      <c r="O215" s="83">
        <v>28</v>
      </c>
      <c r="P215" s="96">
        <f t="shared" ref="P215:P221" si="18">IF(O215=0,"",O215/O214)</f>
        <v>0.63636363636363635</v>
      </c>
      <c r="Q215" s="96">
        <f t="shared" ref="Q215:Q221" si="19">IF(O215=0,"",100%-P215)</f>
        <v>0.36363636363636365</v>
      </c>
    </row>
    <row r="216" spans="1:18" ht="15.75" customHeight="1">
      <c r="A216" s="82">
        <v>2002</v>
      </c>
      <c r="B216" s="83"/>
      <c r="C216" s="83"/>
      <c r="D216" s="83">
        <v>26</v>
      </c>
      <c r="E216" s="83"/>
      <c r="F216" s="83"/>
      <c r="G216" s="83"/>
      <c r="H216" s="83"/>
      <c r="I216" s="83"/>
      <c r="J216" s="84"/>
      <c r="K216" s="91"/>
      <c r="L216" s="92"/>
      <c r="M216" s="93"/>
      <c r="N216" s="94">
        <f>IF(D216=0,"",D216/C215)</f>
        <v>0.9285714285714286</v>
      </c>
      <c r="O216" s="83">
        <v>27</v>
      </c>
      <c r="P216" s="96">
        <f t="shared" si="18"/>
        <v>0.9642857142857143</v>
      </c>
      <c r="Q216" s="96">
        <f t="shared" si="19"/>
        <v>3.5714285714285698E-2</v>
      </c>
      <c r="R216" s="97">
        <f>O216/O214</f>
        <v>0.61363636363636365</v>
      </c>
    </row>
    <row r="217" spans="1:18" ht="15.75" customHeight="1">
      <c r="A217" s="82">
        <v>2101</v>
      </c>
      <c r="B217" s="83"/>
      <c r="C217" s="83"/>
      <c r="D217" s="83"/>
      <c r="E217" s="83">
        <v>25</v>
      </c>
      <c r="F217" s="83"/>
      <c r="G217" s="83"/>
      <c r="H217" s="83"/>
      <c r="I217" s="83"/>
      <c r="J217" s="84"/>
      <c r="K217" s="91"/>
      <c r="L217" s="92"/>
      <c r="M217" s="93"/>
      <c r="N217" s="94">
        <f>IF(E217=0,"",E217/D216)</f>
        <v>0.96153846153846156</v>
      </c>
      <c r="O217" s="83">
        <v>25</v>
      </c>
      <c r="P217" s="96">
        <f t="shared" si="18"/>
        <v>0.92592592592592593</v>
      </c>
      <c r="Q217" s="96">
        <f t="shared" si="19"/>
        <v>7.407407407407407E-2</v>
      </c>
    </row>
    <row r="218" spans="1:18" ht="15.75" customHeight="1">
      <c r="A218" s="82">
        <v>2102</v>
      </c>
      <c r="B218" s="83"/>
      <c r="C218" s="83"/>
      <c r="D218" s="83"/>
      <c r="E218" s="83"/>
      <c r="F218" s="83">
        <v>22</v>
      </c>
      <c r="G218" s="83"/>
      <c r="H218" s="83"/>
      <c r="I218" s="83"/>
      <c r="J218" s="84"/>
      <c r="K218" s="91"/>
      <c r="L218" s="92"/>
      <c r="M218" s="93"/>
      <c r="N218" s="94">
        <f>IF(F218=0,"",F218/E217)</f>
        <v>0.88</v>
      </c>
      <c r="O218" s="83">
        <v>23</v>
      </c>
      <c r="P218" s="96">
        <f t="shared" si="18"/>
        <v>0.92</v>
      </c>
      <c r="Q218" s="96">
        <f t="shared" si="19"/>
        <v>7.999999999999996E-2</v>
      </c>
    </row>
    <row r="219" spans="1:18" ht="15.75" customHeight="1">
      <c r="A219" s="82">
        <v>2201</v>
      </c>
      <c r="B219" s="83"/>
      <c r="C219" s="83"/>
      <c r="D219" s="83"/>
      <c r="E219" s="83"/>
      <c r="F219" s="83"/>
      <c r="G219" s="83">
        <v>20</v>
      </c>
      <c r="H219" s="83"/>
      <c r="I219" s="83"/>
      <c r="J219" s="84"/>
      <c r="K219" s="91"/>
      <c r="L219" s="92"/>
      <c r="M219" s="93"/>
      <c r="N219" s="94">
        <f>IF(G219=0,"",G219/F218)</f>
        <v>0.90909090909090906</v>
      </c>
      <c r="O219" s="83">
        <v>23</v>
      </c>
      <c r="P219" s="96">
        <f t="shared" si="18"/>
        <v>1</v>
      </c>
      <c r="Q219" s="96">
        <f t="shared" si="19"/>
        <v>0</v>
      </c>
    </row>
    <row r="220" spans="1:18" ht="15.75" customHeight="1">
      <c r="A220" s="82">
        <v>2202</v>
      </c>
      <c r="B220" s="83"/>
      <c r="C220" s="83"/>
      <c r="D220" s="83"/>
      <c r="E220" s="83"/>
      <c r="F220" s="83"/>
      <c r="G220" s="83"/>
      <c r="H220" s="83">
        <v>18</v>
      </c>
      <c r="I220" s="83"/>
      <c r="J220" s="84"/>
      <c r="K220" s="91"/>
      <c r="L220" s="92"/>
      <c r="M220" s="93"/>
      <c r="N220" s="94">
        <f>IF(H220=0,"",H220/G219)</f>
        <v>0.9</v>
      </c>
      <c r="O220" s="83">
        <v>23</v>
      </c>
      <c r="P220" s="96">
        <f t="shared" si="18"/>
        <v>1</v>
      </c>
      <c r="Q220" s="96">
        <f t="shared" si="19"/>
        <v>0</v>
      </c>
    </row>
    <row r="221" spans="1:18" ht="15.75" customHeight="1">
      <c r="A221" s="82">
        <v>2301</v>
      </c>
      <c r="B221" s="83"/>
      <c r="C221" s="83"/>
      <c r="D221" s="83"/>
      <c r="E221" s="83"/>
      <c r="F221" s="83"/>
      <c r="G221" s="83"/>
      <c r="H221" s="83"/>
      <c r="I221" s="83">
        <v>16</v>
      </c>
      <c r="J221" s="84">
        <v>12</v>
      </c>
      <c r="K221" s="91"/>
      <c r="L221" s="92"/>
      <c r="M221" s="93"/>
      <c r="N221" s="94">
        <f>IF(I221=0,"",I221/H220)</f>
        <v>0.88888888888888884</v>
      </c>
      <c r="O221" s="83">
        <v>22</v>
      </c>
      <c r="P221" s="96">
        <f t="shared" si="18"/>
        <v>0.95652173913043481</v>
      </c>
      <c r="Q221" s="96">
        <f t="shared" si="19"/>
        <v>4.3478260869565188E-2</v>
      </c>
    </row>
    <row r="222" spans="1:18" ht="15.75" customHeight="1">
      <c r="A222" s="82">
        <v>2302</v>
      </c>
      <c r="B222" s="83"/>
      <c r="C222" s="83"/>
      <c r="D222" s="83"/>
      <c r="E222" s="83"/>
      <c r="F222" s="83"/>
      <c r="G222" s="83"/>
      <c r="H222" s="83"/>
      <c r="I222" s="83">
        <v>6</v>
      </c>
      <c r="J222" s="84">
        <v>5</v>
      </c>
      <c r="K222" s="91"/>
      <c r="L222" s="92"/>
      <c r="M222" s="93"/>
      <c r="N222" s="94"/>
      <c r="O222" s="83">
        <v>9</v>
      </c>
      <c r="P222" s="96"/>
      <c r="Q222" s="96"/>
    </row>
    <row r="223" spans="1:18" ht="15.75" customHeight="1">
      <c r="A223" s="82">
        <v>2401</v>
      </c>
      <c r="B223" s="83"/>
      <c r="C223" s="83"/>
      <c r="D223" s="83"/>
      <c r="E223" s="83"/>
      <c r="F223" s="83"/>
      <c r="G223" s="83"/>
      <c r="H223" s="83"/>
      <c r="I223" s="83">
        <v>1</v>
      </c>
      <c r="J223" s="84"/>
      <c r="K223" s="91"/>
      <c r="L223" s="92"/>
      <c r="M223" s="93"/>
      <c r="N223" s="94"/>
      <c r="O223" s="83">
        <v>1</v>
      </c>
      <c r="P223" s="96"/>
      <c r="Q223" s="96"/>
    </row>
    <row r="224" spans="1:18" ht="15.75" customHeight="1">
      <c r="A224" s="82">
        <v>2402</v>
      </c>
      <c r="B224" s="83"/>
      <c r="C224" s="83"/>
      <c r="D224" s="83"/>
      <c r="E224" s="83"/>
      <c r="F224" s="83"/>
      <c r="G224" s="83"/>
      <c r="H224" s="83"/>
      <c r="I224" s="83"/>
      <c r="J224" s="84"/>
      <c r="K224" s="91"/>
      <c r="L224" s="92"/>
      <c r="M224" s="99"/>
      <c r="N224" s="100"/>
      <c r="O224" s="194"/>
      <c r="P224" s="102"/>
      <c r="Q224" s="100"/>
    </row>
    <row r="225" spans="1:18" ht="15.75" customHeight="1">
      <c r="A225" s="82">
        <v>2501</v>
      </c>
      <c r="B225" s="83"/>
      <c r="C225" s="83"/>
      <c r="D225" s="83"/>
      <c r="E225" s="83"/>
      <c r="F225" s="83"/>
      <c r="G225" s="83"/>
      <c r="H225" s="83"/>
      <c r="I225" s="83"/>
      <c r="J225" s="84"/>
      <c r="K225" s="91"/>
      <c r="L225" s="92"/>
      <c r="M225" s="99"/>
      <c r="N225" s="103"/>
      <c r="O225" s="194"/>
      <c r="P225" s="104"/>
      <c r="Q225" s="103"/>
    </row>
    <row r="226" spans="1:18" ht="15.75" customHeight="1">
      <c r="A226" s="82">
        <v>2502</v>
      </c>
      <c r="B226" s="83"/>
      <c r="C226" s="83"/>
      <c r="D226" s="83"/>
      <c r="E226" s="83"/>
      <c r="F226" s="83"/>
      <c r="G226" s="83"/>
      <c r="H226" s="83"/>
      <c r="I226" s="83"/>
      <c r="J226" s="84"/>
      <c r="K226" s="91"/>
      <c r="L226" s="92"/>
      <c r="M226" s="99"/>
      <c r="N226" s="103"/>
      <c r="O226" s="194"/>
      <c r="P226" s="104"/>
      <c r="Q226" s="103"/>
    </row>
    <row r="227" spans="1:18" ht="15.75" customHeight="1">
      <c r="A227" s="82">
        <v>2601</v>
      </c>
      <c r="B227" s="83"/>
      <c r="C227" s="83"/>
      <c r="D227" s="83"/>
      <c r="E227" s="83"/>
      <c r="F227" s="83"/>
      <c r="G227" s="83"/>
      <c r="H227" s="83"/>
      <c r="I227" s="83"/>
      <c r="J227" s="84"/>
      <c r="K227" s="91"/>
      <c r="L227" s="92"/>
      <c r="M227" s="99"/>
      <c r="N227" s="5"/>
      <c r="O227" s="26"/>
      <c r="P227" s="25"/>
      <c r="Q227" s="140"/>
    </row>
    <row r="228" spans="1:18" ht="15.75" customHeight="1">
      <c r="A228" s="82">
        <v>2602</v>
      </c>
      <c r="B228" s="83"/>
      <c r="C228" s="83"/>
      <c r="D228" s="83"/>
      <c r="E228" s="83"/>
      <c r="F228" s="83"/>
      <c r="G228" s="83"/>
      <c r="H228" s="83"/>
      <c r="I228" s="83"/>
      <c r="J228" s="84"/>
      <c r="K228" s="91"/>
      <c r="L228" s="92"/>
      <c r="M228" s="99"/>
      <c r="N228" s="108" t="s">
        <v>80</v>
      </c>
      <c r="O228" s="109">
        <v>4</v>
      </c>
      <c r="P228" s="110">
        <f>IF(SUM(J220:J227)=0,"",SUM(J220:J227))</f>
        <v>17</v>
      </c>
      <c r="Q228" s="111" t="s">
        <v>10</v>
      </c>
    </row>
    <row r="229" spans="1:18" ht="15.75" customHeight="1">
      <c r="A229" s="82">
        <v>2701</v>
      </c>
      <c r="B229" s="83"/>
      <c r="C229" s="83"/>
      <c r="D229" s="83"/>
      <c r="E229" s="83"/>
      <c r="F229" s="83"/>
      <c r="G229" s="83"/>
      <c r="H229" s="83"/>
      <c r="I229" s="83"/>
      <c r="J229" s="84"/>
      <c r="K229" s="91"/>
      <c r="L229" s="92"/>
      <c r="M229" s="99"/>
      <c r="N229" s="112" t="s">
        <v>81</v>
      </c>
      <c r="O229" s="113">
        <f>IF(O228/B214=0,"",O228/B214)</f>
        <v>9.0909090909090912E-2</v>
      </c>
      <c r="P229" s="114">
        <f>IF(O228/P228=0,"",O228/P228)</f>
        <v>0.23529411764705882</v>
      </c>
      <c r="Q229" s="115" t="s">
        <v>82</v>
      </c>
    </row>
    <row r="230" spans="1:18" ht="15.75" customHeight="1">
      <c r="A230" s="82">
        <v>2702</v>
      </c>
      <c r="B230" s="83"/>
      <c r="C230" s="83"/>
      <c r="D230" s="83"/>
      <c r="E230" s="83"/>
      <c r="F230" s="83"/>
      <c r="G230" s="83"/>
      <c r="H230" s="83"/>
      <c r="I230" s="83"/>
      <c r="J230" s="84"/>
      <c r="K230" s="116"/>
      <c r="L230" s="117"/>
      <c r="M230" s="118"/>
      <c r="N230" s="119"/>
      <c r="O230" s="120"/>
      <c r="P230" s="120"/>
      <c r="Q230" s="121"/>
    </row>
    <row r="231" spans="1:18" ht="18" customHeight="1">
      <c r="A231" s="34"/>
      <c r="B231" s="26"/>
      <c r="C231" s="231" t="s">
        <v>108</v>
      </c>
      <c r="D231" s="232"/>
      <c r="E231" s="232"/>
      <c r="F231" s="232"/>
      <c r="G231" s="232"/>
      <c r="H231" s="232"/>
      <c r="I231" s="233"/>
      <c r="J231" s="122">
        <f>SUM(J221:J227)</f>
        <v>17</v>
      </c>
      <c r="K231" s="123">
        <f>IF(J221=0,"",J221/B214)</f>
        <v>0.27272727272727271</v>
      </c>
      <c r="L231" s="123">
        <f>IF(J231=0,"",J231/B214)</f>
        <v>0.38636363636363635</v>
      </c>
      <c r="M231" s="123">
        <f>IF(J221=0,"",L231-K231)</f>
        <v>0.11363636363636365</v>
      </c>
      <c r="N231" s="5"/>
      <c r="O231" s="26"/>
      <c r="P231" s="25"/>
      <c r="Q231" s="5"/>
    </row>
    <row r="232" spans="1:18" ht="12.75" customHeight="1"/>
    <row r="233" spans="1:18" ht="12.75" customHeight="1"/>
    <row r="234" spans="1:18" ht="26.25" customHeight="1">
      <c r="A234" s="250" t="s">
        <v>96</v>
      </c>
      <c r="B234" s="242"/>
      <c r="C234" s="242"/>
      <c r="D234" s="242"/>
      <c r="E234" s="242"/>
      <c r="F234" s="242"/>
      <c r="G234" s="242"/>
      <c r="H234" s="242"/>
      <c r="I234" s="242"/>
      <c r="J234" s="79" t="s">
        <v>118</v>
      </c>
      <c r="K234" s="26"/>
      <c r="L234" s="5"/>
      <c r="M234" s="5"/>
      <c r="N234" s="26"/>
      <c r="O234" s="5"/>
      <c r="P234" s="26"/>
      <c r="Q234" s="26"/>
    </row>
    <row r="235" spans="1:18" ht="20.25" customHeight="1">
      <c r="A235" s="234" t="s">
        <v>9</v>
      </c>
      <c r="B235" s="235" t="s">
        <v>97</v>
      </c>
      <c r="C235" s="232"/>
      <c r="D235" s="232"/>
      <c r="E235" s="232"/>
      <c r="F235" s="232"/>
      <c r="G235" s="232"/>
      <c r="H235" s="232"/>
      <c r="I235" s="233"/>
      <c r="J235" s="236" t="s">
        <v>10</v>
      </c>
      <c r="K235" s="229" t="s">
        <v>2</v>
      </c>
      <c r="L235" s="229" t="s">
        <v>3</v>
      </c>
      <c r="M235" s="237" t="s">
        <v>4</v>
      </c>
      <c r="N235" s="229" t="s">
        <v>5</v>
      </c>
      <c r="O235" s="238" t="s">
        <v>6</v>
      </c>
      <c r="P235" s="238" t="s">
        <v>7</v>
      </c>
      <c r="Q235" s="229" t="s">
        <v>8</v>
      </c>
    </row>
    <row r="236" spans="1:18" ht="15.75" customHeight="1">
      <c r="A236" s="230"/>
      <c r="B236" s="82" t="s">
        <v>98</v>
      </c>
      <c r="C236" s="82" t="s">
        <v>99</v>
      </c>
      <c r="D236" s="82" t="s">
        <v>100</v>
      </c>
      <c r="E236" s="82" t="s">
        <v>101</v>
      </c>
      <c r="F236" s="82" t="s">
        <v>102</v>
      </c>
      <c r="G236" s="82" t="s">
        <v>103</v>
      </c>
      <c r="H236" s="82" t="s">
        <v>104</v>
      </c>
      <c r="I236" s="82" t="s">
        <v>105</v>
      </c>
      <c r="J236" s="230"/>
      <c r="K236" s="230"/>
      <c r="L236" s="230"/>
      <c r="M236" s="230"/>
      <c r="N236" s="230"/>
      <c r="O236" s="230"/>
      <c r="P236" s="230"/>
      <c r="Q236" s="230"/>
    </row>
    <row r="237" spans="1:18" ht="15.75" customHeight="1">
      <c r="A237" s="82">
        <v>2001</v>
      </c>
      <c r="B237" s="83">
        <v>19</v>
      </c>
      <c r="C237" s="83"/>
      <c r="D237" s="83"/>
      <c r="E237" s="83"/>
      <c r="F237" s="83"/>
      <c r="G237" s="83"/>
      <c r="H237" s="83"/>
      <c r="I237" s="83"/>
      <c r="J237" s="84"/>
      <c r="K237" s="85"/>
      <c r="L237" s="86"/>
      <c r="M237" s="87"/>
      <c r="N237" s="88"/>
      <c r="O237" s="176">
        <f>B237</f>
        <v>19</v>
      </c>
      <c r="P237" s="90"/>
      <c r="Q237" s="88"/>
    </row>
    <row r="238" spans="1:18" ht="15.75" customHeight="1">
      <c r="A238" s="82">
        <v>2002</v>
      </c>
      <c r="B238" s="83"/>
      <c r="C238" s="83">
        <v>11</v>
      </c>
      <c r="D238" s="83"/>
      <c r="E238" s="83"/>
      <c r="F238" s="83"/>
      <c r="G238" s="83"/>
      <c r="H238" s="83"/>
      <c r="I238" s="83"/>
      <c r="J238" s="84"/>
      <c r="K238" s="91"/>
      <c r="L238" s="92"/>
      <c r="M238" s="93"/>
      <c r="N238" s="94">
        <f>IF(C238=0,"",C238/B237)</f>
        <v>0.57894736842105265</v>
      </c>
      <c r="O238" s="83">
        <v>11</v>
      </c>
      <c r="P238" s="96">
        <f t="shared" ref="P238:P246" si="20">IF(O238=0,"",O238/O237)</f>
        <v>0.57894736842105265</v>
      </c>
      <c r="Q238" s="96">
        <f t="shared" ref="Q238:Q246" si="21">IF(O238=0,"",100%-P238)</f>
        <v>0.42105263157894735</v>
      </c>
    </row>
    <row r="239" spans="1:18" ht="15.75" customHeight="1">
      <c r="A239" s="82">
        <v>2101</v>
      </c>
      <c r="B239" s="83"/>
      <c r="C239" s="83"/>
      <c r="D239" s="83">
        <v>11</v>
      </c>
      <c r="E239" s="83"/>
      <c r="F239" s="83"/>
      <c r="G239" s="83"/>
      <c r="H239" s="83"/>
      <c r="I239" s="83"/>
      <c r="J239" s="84"/>
      <c r="K239" s="91"/>
      <c r="L239" s="92"/>
      <c r="M239" s="93"/>
      <c r="N239" s="94">
        <f>IF(D239=0,"",D239/C238)</f>
        <v>1</v>
      </c>
      <c r="O239" s="83">
        <v>11</v>
      </c>
      <c r="P239" s="96">
        <f t="shared" si="20"/>
        <v>1</v>
      </c>
      <c r="Q239" s="96">
        <f t="shared" si="21"/>
        <v>0</v>
      </c>
      <c r="R239" s="97">
        <f>O239/O237</f>
        <v>0.57894736842105265</v>
      </c>
    </row>
    <row r="240" spans="1:18" ht="15.75" customHeight="1">
      <c r="A240" s="82">
        <v>2102</v>
      </c>
      <c r="B240" s="83"/>
      <c r="C240" s="83"/>
      <c r="D240" s="83"/>
      <c r="E240" s="83">
        <v>10</v>
      </c>
      <c r="F240" s="83"/>
      <c r="G240" s="83"/>
      <c r="H240" s="83"/>
      <c r="I240" s="83"/>
      <c r="J240" s="84"/>
      <c r="K240" s="91"/>
      <c r="L240" s="92"/>
      <c r="M240" s="93"/>
      <c r="N240" s="94">
        <f>IF(E240=0,"",E240/D239)</f>
        <v>0.90909090909090906</v>
      </c>
      <c r="O240" s="83">
        <v>11</v>
      </c>
      <c r="P240" s="96">
        <f t="shared" si="20"/>
        <v>1</v>
      </c>
      <c r="Q240" s="96">
        <f t="shared" si="21"/>
        <v>0</v>
      </c>
    </row>
    <row r="241" spans="1:17" ht="15.75" customHeight="1">
      <c r="A241" s="82">
        <v>2201</v>
      </c>
      <c r="B241" s="83"/>
      <c r="C241" s="83"/>
      <c r="D241" s="83"/>
      <c r="E241" s="83"/>
      <c r="F241" s="83">
        <v>10</v>
      </c>
      <c r="G241" s="83"/>
      <c r="H241" s="83"/>
      <c r="I241" s="83"/>
      <c r="J241" s="84"/>
      <c r="K241" s="91"/>
      <c r="L241" s="92"/>
      <c r="M241" s="93"/>
      <c r="N241" s="94">
        <f>IF(F241=0,"",F241/E240)</f>
        <v>1</v>
      </c>
      <c r="O241" s="83">
        <v>11</v>
      </c>
      <c r="P241" s="96">
        <f t="shared" si="20"/>
        <v>1</v>
      </c>
      <c r="Q241" s="96">
        <f t="shared" si="21"/>
        <v>0</v>
      </c>
    </row>
    <row r="242" spans="1:17" ht="15.75" customHeight="1">
      <c r="A242" s="82">
        <v>2202</v>
      </c>
      <c r="B242" s="83"/>
      <c r="C242" s="83"/>
      <c r="D242" s="83"/>
      <c r="E242" s="83"/>
      <c r="F242" s="83"/>
      <c r="G242" s="83">
        <v>10</v>
      </c>
      <c r="H242" s="83"/>
      <c r="I242" s="83"/>
      <c r="J242" s="84"/>
      <c r="K242" s="91"/>
      <c r="L242" s="92"/>
      <c r="M242" s="93"/>
      <c r="N242" s="94">
        <f>IF(G242=0,"",G242/F241)</f>
        <v>1</v>
      </c>
      <c r="O242" s="83">
        <v>11</v>
      </c>
      <c r="P242" s="96">
        <f t="shared" si="20"/>
        <v>1</v>
      </c>
      <c r="Q242" s="96">
        <f t="shared" si="21"/>
        <v>0</v>
      </c>
    </row>
    <row r="243" spans="1:17" ht="15.75" customHeight="1">
      <c r="A243" s="82">
        <v>2301</v>
      </c>
      <c r="B243" s="83"/>
      <c r="C243" s="83"/>
      <c r="D243" s="83"/>
      <c r="E243" s="83"/>
      <c r="F243" s="83"/>
      <c r="G243" s="83"/>
      <c r="H243" s="83">
        <v>9</v>
      </c>
      <c r="I243" s="83"/>
      <c r="J243" s="84"/>
      <c r="K243" s="91"/>
      <c r="L243" s="92"/>
      <c r="M243" s="93"/>
      <c r="N243" s="94">
        <f>IF(H243=0,"",H243/G242)</f>
        <v>0.9</v>
      </c>
      <c r="O243" s="83">
        <v>11</v>
      </c>
      <c r="P243" s="96">
        <f t="shared" si="20"/>
        <v>1</v>
      </c>
      <c r="Q243" s="96">
        <f t="shared" si="21"/>
        <v>0</v>
      </c>
    </row>
    <row r="244" spans="1:17" ht="15.75" customHeight="1">
      <c r="A244" s="82">
        <v>2302</v>
      </c>
      <c r="B244" s="83"/>
      <c r="C244" s="83"/>
      <c r="D244" s="83"/>
      <c r="E244" s="83"/>
      <c r="F244" s="83"/>
      <c r="G244" s="83"/>
      <c r="H244" s="83"/>
      <c r="I244" s="83">
        <v>9</v>
      </c>
      <c r="J244" s="84">
        <v>9</v>
      </c>
      <c r="K244" s="91"/>
      <c r="L244" s="92"/>
      <c r="M244" s="93"/>
      <c r="N244" s="94">
        <f>IF(I244=0,"",I244/H243)</f>
        <v>1</v>
      </c>
      <c r="O244" s="83">
        <v>10</v>
      </c>
      <c r="P244" s="96">
        <f t="shared" si="20"/>
        <v>0.90909090909090906</v>
      </c>
      <c r="Q244" s="96">
        <f t="shared" si="21"/>
        <v>9.0909090909090939E-2</v>
      </c>
    </row>
    <row r="245" spans="1:17" ht="15.75" customHeight="1">
      <c r="A245" s="82">
        <v>2401</v>
      </c>
      <c r="B245" s="83"/>
      <c r="C245" s="83"/>
      <c r="D245" s="83"/>
      <c r="E245" s="83"/>
      <c r="F245" s="83"/>
      <c r="G245" s="83"/>
      <c r="H245" s="83"/>
      <c r="I245" s="83">
        <v>1</v>
      </c>
      <c r="J245" s="84">
        <v>1</v>
      </c>
      <c r="K245" s="91"/>
      <c r="L245" s="92"/>
      <c r="M245" s="93"/>
      <c r="N245" s="94"/>
      <c r="O245" s="83">
        <v>1</v>
      </c>
      <c r="P245" s="96"/>
      <c r="Q245" s="96"/>
    </row>
    <row r="246" spans="1:17" ht="15.75" customHeight="1">
      <c r="A246" s="82">
        <v>2402</v>
      </c>
      <c r="B246" s="83"/>
      <c r="C246" s="83"/>
      <c r="D246" s="83"/>
      <c r="E246" s="83"/>
      <c r="F246" s="83"/>
      <c r="G246" s="83"/>
      <c r="H246" s="83"/>
      <c r="I246" s="83"/>
      <c r="J246" s="84"/>
      <c r="K246" s="91"/>
      <c r="L246" s="92"/>
      <c r="M246" s="93"/>
      <c r="N246" s="94"/>
      <c r="O246" s="83"/>
      <c r="P246" s="96" t="str">
        <f t="shared" si="20"/>
        <v/>
      </c>
      <c r="Q246" s="96" t="str">
        <f t="shared" si="21"/>
        <v/>
      </c>
    </row>
    <row r="247" spans="1:17" ht="15.75" customHeight="1">
      <c r="A247" s="82">
        <v>2501</v>
      </c>
      <c r="B247" s="83"/>
      <c r="C247" s="83"/>
      <c r="D247" s="83"/>
      <c r="E247" s="83"/>
      <c r="F247" s="83"/>
      <c r="G247" s="83"/>
      <c r="H247" s="83"/>
      <c r="I247" s="83"/>
      <c r="J247" s="84"/>
      <c r="K247" s="91"/>
      <c r="L247" s="92"/>
      <c r="M247" s="99"/>
      <c r="N247" s="100"/>
      <c r="O247" s="194"/>
      <c r="P247" s="102"/>
      <c r="Q247" s="100"/>
    </row>
    <row r="248" spans="1:17" ht="15.75" customHeight="1">
      <c r="A248" s="82">
        <v>2502</v>
      </c>
      <c r="B248" s="83"/>
      <c r="C248" s="83"/>
      <c r="D248" s="83"/>
      <c r="E248" s="83"/>
      <c r="F248" s="83"/>
      <c r="G248" s="83"/>
      <c r="H248" s="83"/>
      <c r="I248" s="83"/>
      <c r="J248" s="84"/>
      <c r="K248" s="91"/>
      <c r="L248" s="92"/>
      <c r="M248" s="99"/>
      <c r="N248" s="103"/>
      <c r="O248" s="194"/>
      <c r="P248" s="104"/>
      <c r="Q248" s="103"/>
    </row>
    <row r="249" spans="1:17" ht="15.75" customHeight="1">
      <c r="A249" s="82">
        <v>2601</v>
      </c>
      <c r="B249" s="83"/>
      <c r="C249" s="83"/>
      <c r="D249" s="83"/>
      <c r="E249" s="83"/>
      <c r="F249" s="83"/>
      <c r="G249" s="83"/>
      <c r="H249" s="83"/>
      <c r="I249" s="83"/>
      <c r="J249" s="84"/>
      <c r="K249" s="91"/>
      <c r="L249" s="92"/>
      <c r="M249" s="99"/>
      <c r="N249" s="103"/>
      <c r="O249" s="194"/>
      <c r="P249" s="104"/>
      <c r="Q249" s="103"/>
    </row>
    <row r="250" spans="1:17" ht="15.75" customHeight="1">
      <c r="A250" s="82">
        <v>2602</v>
      </c>
      <c r="B250" s="83"/>
      <c r="C250" s="83"/>
      <c r="D250" s="83"/>
      <c r="E250" s="83"/>
      <c r="F250" s="83"/>
      <c r="G250" s="83"/>
      <c r="H250" s="83"/>
      <c r="I250" s="83"/>
      <c r="J250" s="84"/>
      <c r="K250" s="91"/>
      <c r="L250" s="92"/>
      <c r="M250" s="99"/>
      <c r="N250" s="5"/>
      <c r="O250" s="26"/>
      <c r="P250" s="25"/>
      <c r="Q250" s="140"/>
    </row>
    <row r="251" spans="1:17" ht="15.75" customHeight="1">
      <c r="A251" s="82">
        <v>2701</v>
      </c>
      <c r="B251" s="83"/>
      <c r="C251" s="83"/>
      <c r="D251" s="83"/>
      <c r="E251" s="83"/>
      <c r="F251" s="83"/>
      <c r="G251" s="83"/>
      <c r="H251" s="83"/>
      <c r="I251" s="83"/>
      <c r="J251" s="84"/>
      <c r="K251" s="91"/>
      <c r="L251" s="92"/>
      <c r="M251" s="99"/>
      <c r="N251" s="108" t="s">
        <v>80</v>
      </c>
      <c r="O251" s="109"/>
      <c r="P251" s="110">
        <f>IF(SUM(J243:J250)=0,"",SUM(J243:J250))</f>
        <v>10</v>
      </c>
      <c r="Q251" s="111" t="s">
        <v>10</v>
      </c>
    </row>
    <row r="252" spans="1:17" ht="15.75" customHeight="1">
      <c r="A252" s="82">
        <v>2702</v>
      </c>
      <c r="B252" s="83"/>
      <c r="C252" s="83"/>
      <c r="D252" s="83"/>
      <c r="E252" s="83"/>
      <c r="F252" s="83"/>
      <c r="G252" s="83"/>
      <c r="H252" s="83"/>
      <c r="I252" s="83"/>
      <c r="J252" s="84"/>
      <c r="K252" s="91"/>
      <c r="L252" s="92"/>
      <c r="M252" s="99"/>
      <c r="N252" s="112" t="s">
        <v>81</v>
      </c>
      <c r="O252" s="113" t="str">
        <f>IF(O251/B237=0,"",O251/B237)</f>
        <v/>
      </c>
      <c r="P252" s="114" t="str">
        <f>IF(O251/P251=0,"",O251/P251)</f>
        <v/>
      </c>
      <c r="Q252" s="115" t="s">
        <v>82</v>
      </c>
    </row>
    <row r="253" spans="1:17" ht="15.75" customHeight="1">
      <c r="A253" s="82">
        <v>2801</v>
      </c>
      <c r="B253" s="83"/>
      <c r="C253" s="83"/>
      <c r="D253" s="83"/>
      <c r="E253" s="83"/>
      <c r="F253" s="83"/>
      <c r="G253" s="83"/>
      <c r="H253" s="83"/>
      <c r="I253" s="83"/>
      <c r="J253" s="84"/>
      <c r="K253" s="116"/>
      <c r="L253" s="117"/>
      <c r="M253" s="118"/>
      <c r="N253" s="119"/>
      <c r="O253" s="120"/>
      <c r="P253" s="120"/>
      <c r="Q253" s="121"/>
    </row>
    <row r="254" spans="1:17" ht="18" customHeight="1">
      <c r="A254" s="34"/>
      <c r="B254" s="26"/>
      <c r="C254" s="231" t="s">
        <v>108</v>
      </c>
      <c r="D254" s="232"/>
      <c r="E254" s="232"/>
      <c r="F254" s="232"/>
      <c r="G254" s="232"/>
      <c r="H254" s="232"/>
      <c r="I254" s="233"/>
      <c r="J254" s="122">
        <f>SUM(J244:J250)</f>
        <v>10</v>
      </c>
      <c r="K254" s="123">
        <f>IF(J244=0,"",J244/B237)</f>
        <v>0.47368421052631576</v>
      </c>
      <c r="L254" s="123">
        <f>IF(J254=0,"",J254/B237)</f>
        <v>0.52631578947368418</v>
      </c>
      <c r="M254" s="123">
        <f>IF(J244=0,"",L254-K254)</f>
        <v>5.2631578947368418E-2</v>
      </c>
      <c r="N254" s="5"/>
      <c r="O254" s="26"/>
      <c r="P254" s="25"/>
      <c r="Q254" s="5"/>
    </row>
    <row r="255" spans="1:17" ht="12.75" customHeight="1"/>
    <row r="256" spans="1:17" ht="12.75" customHeight="1"/>
    <row r="257" spans="1:18" ht="26.25" customHeight="1">
      <c r="A257" s="250" t="s">
        <v>96</v>
      </c>
      <c r="B257" s="242"/>
      <c r="C257" s="242"/>
      <c r="D257" s="242"/>
      <c r="E257" s="242"/>
      <c r="F257" s="242"/>
      <c r="G257" s="242"/>
      <c r="H257" s="242"/>
      <c r="I257" s="242"/>
      <c r="J257" s="79" t="s">
        <v>119</v>
      </c>
      <c r="K257" s="26"/>
      <c r="L257" s="5"/>
      <c r="M257" s="5"/>
      <c r="N257" s="26"/>
      <c r="O257" s="5"/>
      <c r="P257" s="26"/>
      <c r="Q257" s="26"/>
    </row>
    <row r="258" spans="1:18" ht="20.25" customHeight="1">
      <c r="A258" s="234" t="s">
        <v>9</v>
      </c>
      <c r="B258" s="235" t="s">
        <v>97</v>
      </c>
      <c r="C258" s="232"/>
      <c r="D258" s="232"/>
      <c r="E258" s="232"/>
      <c r="F258" s="232"/>
      <c r="G258" s="232"/>
      <c r="H258" s="232"/>
      <c r="I258" s="233"/>
      <c r="J258" s="236" t="s">
        <v>10</v>
      </c>
      <c r="K258" s="229" t="s">
        <v>2</v>
      </c>
      <c r="L258" s="229" t="s">
        <v>3</v>
      </c>
      <c r="M258" s="237" t="s">
        <v>4</v>
      </c>
      <c r="N258" s="229" t="s">
        <v>5</v>
      </c>
      <c r="O258" s="238" t="s">
        <v>6</v>
      </c>
      <c r="P258" s="238" t="s">
        <v>7</v>
      </c>
      <c r="Q258" s="229" t="s">
        <v>8</v>
      </c>
    </row>
    <row r="259" spans="1:18" ht="15.75" customHeight="1">
      <c r="A259" s="230"/>
      <c r="B259" s="82" t="s">
        <v>98</v>
      </c>
      <c r="C259" s="82" t="s">
        <v>99</v>
      </c>
      <c r="D259" s="82" t="s">
        <v>100</v>
      </c>
      <c r="E259" s="82" t="s">
        <v>101</v>
      </c>
      <c r="F259" s="82" t="s">
        <v>102</v>
      </c>
      <c r="G259" s="82" t="s">
        <v>103</v>
      </c>
      <c r="H259" s="82" t="s">
        <v>104</v>
      </c>
      <c r="I259" s="82" t="s">
        <v>105</v>
      </c>
      <c r="J259" s="230"/>
      <c r="K259" s="230"/>
      <c r="L259" s="230"/>
      <c r="M259" s="230"/>
      <c r="N259" s="230"/>
      <c r="O259" s="230"/>
      <c r="P259" s="230"/>
      <c r="Q259" s="230"/>
    </row>
    <row r="260" spans="1:18" ht="15.75" customHeight="1">
      <c r="A260" s="82">
        <v>2002</v>
      </c>
      <c r="B260" s="83">
        <v>10</v>
      </c>
      <c r="C260" s="83"/>
      <c r="D260" s="83"/>
      <c r="E260" s="83"/>
      <c r="F260" s="83"/>
      <c r="G260" s="83"/>
      <c r="H260" s="83"/>
      <c r="I260" s="83"/>
      <c r="J260" s="84"/>
      <c r="K260" s="85"/>
      <c r="L260" s="86"/>
      <c r="M260" s="87"/>
      <c r="N260" s="88"/>
      <c r="O260" s="176">
        <f>B260</f>
        <v>10</v>
      </c>
      <c r="P260" s="90"/>
      <c r="Q260" s="88"/>
    </row>
    <row r="261" spans="1:18" ht="15.75" customHeight="1">
      <c r="A261" s="82">
        <v>2101</v>
      </c>
      <c r="B261" s="83"/>
      <c r="C261" s="83">
        <v>6</v>
      </c>
      <c r="D261" s="83"/>
      <c r="E261" s="83"/>
      <c r="F261" s="83"/>
      <c r="G261" s="83"/>
      <c r="H261" s="83"/>
      <c r="I261" s="83"/>
      <c r="J261" s="84"/>
      <c r="K261" s="91"/>
      <c r="L261" s="92"/>
      <c r="M261" s="93"/>
      <c r="N261" s="94">
        <f>IF(C261=0,"",C261/B260)</f>
        <v>0.6</v>
      </c>
      <c r="O261" s="83">
        <v>6</v>
      </c>
      <c r="P261" s="96">
        <f t="shared" ref="P261:P269" si="22">IF(O261=0,"",O261/O260)</f>
        <v>0.6</v>
      </c>
      <c r="Q261" s="96">
        <f t="shared" ref="Q261:Q269" si="23">IF(O261=0,"",100%-P261)</f>
        <v>0.4</v>
      </c>
    </row>
    <row r="262" spans="1:18" ht="15.75" customHeight="1">
      <c r="A262" s="82">
        <v>2102</v>
      </c>
      <c r="B262" s="83"/>
      <c r="C262" s="83"/>
      <c r="D262" s="83">
        <v>6</v>
      </c>
      <c r="E262" s="83"/>
      <c r="F262" s="83"/>
      <c r="G262" s="83"/>
      <c r="H262" s="83"/>
      <c r="I262" s="83"/>
      <c r="J262" s="84"/>
      <c r="K262" s="91"/>
      <c r="L262" s="92"/>
      <c r="M262" s="93"/>
      <c r="N262" s="94">
        <f>IF(D262=0,"",D262/C261)</f>
        <v>1</v>
      </c>
      <c r="O262" s="83">
        <v>6</v>
      </c>
      <c r="P262" s="96">
        <f t="shared" si="22"/>
        <v>1</v>
      </c>
      <c r="Q262" s="96">
        <f t="shared" si="23"/>
        <v>0</v>
      </c>
      <c r="R262" s="97">
        <f>O262/O260</f>
        <v>0.6</v>
      </c>
    </row>
    <row r="263" spans="1:18" ht="15.75" customHeight="1">
      <c r="A263" s="82">
        <v>2201</v>
      </c>
      <c r="B263" s="83"/>
      <c r="C263" s="83"/>
      <c r="D263" s="83"/>
      <c r="E263" s="83">
        <v>5</v>
      </c>
      <c r="F263" s="83"/>
      <c r="G263" s="83"/>
      <c r="H263" s="83"/>
      <c r="I263" s="83"/>
      <c r="J263" s="84"/>
      <c r="K263" s="91"/>
      <c r="L263" s="92"/>
      <c r="M263" s="93"/>
      <c r="N263" s="94">
        <f>IF(E263=0,"",E263/D262)</f>
        <v>0.83333333333333337</v>
      </c>
      <c r="O263" s="83">
        <v>5</v>
      </c>
      <c r="P263" s="96">
        <f t="shared" si="22"/>
        <v>0.83333333333333337</v>
      </c>
      <c r="Q263" s="96">
        <f t="shared" si="23"/>
        <v>0.16666666666666663</v>
      </c>
    </row>
    <row r="264" spans="1:18" ht="15.75" customHeight="1">
      <c r="A264" s="82">
        <v>2202</v>
      </c>
      <c r="B264" s="83"/>
      <c r="C264" s="83"/>
      <c r="D264" s="83"/>
      <c r="E264" s="83"/>
      <c r="F264" s="83">
        <v>5</v>
      </c>
      <c r="G264" s="83"/>
      <c r="H264" s="83"/>
      <c r="I264" s="83"/>
      <c r="J264" s="84"/>
      <c r="K264" s="91"/>
      <c r="L264" s="92"/>
      <c r="M264" s="93"/>
      <c r="N264" s="94">
        <f>IF(F264=0,"",F264/E263)</f>
        <v>1</v>
      </c>
      <c r="O264" s="83">
        <v>5</v>
      </c>
      <c r="P264" s="96">
        <f t="shared" si="22"/>
        <v>1</v>
      </c>
      <c r="Q264" s="96">
        <f t="shared" si="23"/>
        <v>0</v>
      </c>
    </row>
    <row r="265" spans="1:18" ht="15.75" customHeight="1">
      <c r="A265" s="82">
        <v>2301</v>
      </c>
      <c r="B265" s="83"/>
      <c r="C265" s="83"/>
      <c r="D265" s="83"/>
      <c r="E265" s="83"/>
      <c r="F265" s="83"/>
      <c r="G265" s="83">
        <v>5</v>
      </c>
      <c r="H265" s="83"/>
      <c r="I265" s="83"/>
      <c r="J265" s="84"/>
      <c r="K265" s="91"/>
      <c r="L265" s="92"/>
      <c r="M265" s="93"/>
      <c r="N265" s="94">
        <f>IF(G265=0,"",G265/F264)</f>
        <v>1</v>
      </c>
      <c r="O265" s="83">
        <v>5</v>
      </c>
      <c r="P265" s="96">
        <f t="shared" si="22"/>
        <v>1</v>
      </c>
      <c r="Q265" s="96">
        <f t="shared" si="23"/>
        <v>0</v>
      </c>
    </row>
    <row r="266" spans="1:18" ht="15.75" customHeight="1">
      <c r="A266" s="82">
        <v>2302</v>
      </c>
      <c r="B266" s="83"/>
      <c r="C266" s="83"/>
      <c r="D266" s="83"/>
      <c r="E266" s="83"/>
      <c r="F266" s="83"/>
      <c r="G266" s="83"/>
      <c r="H266" s="83">
        <v>5</v>
      </c>
      <c r="I266" s="83"/>
      <c r="J266" s="84"/>
      <c r="K266" s="91"/>
      <c r="L266" s="92"/>
      <c r="M266" s="93"/>
      <c r="N266" s="94">
        <f>IF(H266=0,"",H266/G265)</f>
        <v>1</v>
      </c>
      <c r="O266" s="83">
        <v>5</v>
      </c>
      <c r="P266" s="96">
        <f t="shared" si="22"/>
        <v>1</v>
      </c>
      <c r="Q266" s="96">
        <f t="shared" si="23"/>
        <v>0</v>
      </c>
    </row>
    <row r="267" spans="1:18" ht="15.75" customHeight="1">
      <c r="A267" s="82">
        <v>2401</v>
      </c>
      <c r="B267" s="83"/>
      <c r="C267" s="83"/>
      <c r="D267" s="83"/>
      <c r="E267" s="83"/>
      <c r="F267" s="83"/>
      <c r="G267" s="83"/>
      <c r="H267" s="83"/>
      <c r="I267" s="83">
        <v>5</v>
      </c>
      <c r="J267" s="84">
        <v>4</v>
      </c>
      <c r="K267" s="91"/>
      <c r="L267" s="92"/>
      <c r="M267" s="93"/>
      <c r="N267" s="94">
        <f>IF(I267=0,"",I267/H266)</f>
        <v>1</v>
      </c>
      <c r="O267" s="83">
        <v>5</v>
      </c>
      <c r="P267" s="96">
        <f t="shared" si="22"/>
        <v>1</v>
      </c>
      <c r="Q267" s="96">
        <f t="shared" si="23"/>
        <v>0</v>
      </c>
    </row>
    <row r="268" spans="1:18" ht="15.75" customHeight="1">
      <c r="A268" s="82">
        <v>2402</v>
      </c>
      <c r="B268" s="83"/>
      <c r="C268" s="83"/>
      <c r="D268" s="83"/>
      <c r="E268" s="83"/>
      <c r="F268" s="83"/>
      <c r="G268" s="83"/>
      <c r="H268" s="83"/>
      <c r="I268" s="83">
        <v>1</v>
      </c>
      <c r="J268" s="84">
        <v>1</v>
      </c>
      <c r="K268" s="91"/>
      <c r="L268" s="92"/>
      <c r="M268" s="93"/>
      <c r="N268" s="94"/>
      <c r="O268" s="83">
        <v>1</v>
      </c>
      <c r="P268" s="96"/>
      <c r="Q268" s="96"/>
    </row>
    <row r="269" spans="1:18" ht="15.75" customHeight="1">
      <c r="A269" s="82">
        <v>2501</v>
      </c>
      <c r="B269" s="83"/>
      <c r="C269" s="83"/>
      <c r="D269" s="83"/>
      <c r="E269" s="83"/>
      <c r="F269" s="83"/>
      <c r="G269" s="83"/>
      <c r="H269" s="83"/>
      <c r="I269" s="83"/>
      <c r="J269" s="84"/>
      <c r="K269" s="91"/>
      <c r="L269" s="92"/>
      <c r="M269" s="93"/>
      <c r="N269" s="94"/>
      <c r="O269" s="83"/>
      <c r="P269" s="96" t="str">
        <f t="shared" si="22"/>
        <v/>
      </c>
      <c r="Q269" s="96" t="str">
        <f t="shared" si="23"/>
        <v/>
      </c>
    </row>
    <row r="270" spans="1:18" ht="15.75" customHeight="1">
      <c r="A270" s="82">
        <v>2502</v>
      </c>
      <c r="B270" s="83"/>
      <c r="C270" s="83"/>
      <c r="D270" s="83"/>
      <c r="E270" s="83"/>
      <c r="F270" s="83"/>
      <c r="G270" s="83"/>
      <c r="H270" s="83"/>
      <c r="I270" s="83"/>
      <c r="J270" s="84"/>
      <c r="K270" s="91"/>
      <c r="L270" s="92"/>
      <c r="M270" s="99"/>
      <c r="N270" s="100"/>
      <c r="O270" s="194"/>
      <c r="P270" s="102"/>
      <c r="Q270" s="100"/>
    </row>
    <row r="271" spans="1:18" ht="15.75" customHeight="1">
      <c r="A271" s="82">
        <v>2601</v>
      </c>
      <c r="B271" s="83"/>
      <c r="C271" s="83"/>
      <c r="D271" s="83"/>
      <c r="E271" s="83"/>
      <c r="F271" s="83"/>
      <c r="G271" s="83"/>
      <c r="H271" s="83"/>
      <c r="I271" s="83"/>
      <c r="J271" s="84"/>
      <c r="K271" s="91"/>
      <c r="L271" s="92"/>
      <c r="M271" s="99"/>
      <c r="N271" s="103"/>
      <c r="O271" s="194"/>
      <c r="P271" s="104"/>
      <c r="Q271" s="103"/>
    </row>
    <row r="272" spans="1:18" ht="15.75" customHeight="1">
      <c r="A272" s="82">
        <v>2602</v>
      </c>
      <c r="B272" s="83"/>
      <c r="C272" s="83"/>
      <c r="D272" s="83"/>
      <c r="E272" s="83"/>
      <c r="F272" s="83"/>
      <c r="G272" s="83"/>
      <c r="H272" s="83"/>
      <c r="I272" s="83"/>
      <c r="J272" s="84"/>
      <c r="K272" s="91"/>
      <c r="L272" s="92"/>
      <c r="M272" s="99"/>
      <c r="N272" s="103"/>
      <c r="O272" s="194"/>
      <c r="P272" s="104"/>
      <c r="Q272" s="103"/>
    </row>
    <row r="273" spans="1:18" ht="15.75" customHeight="1">
      <c r="A273" s="82">
        <v>2701</v>
      </c>
      <c r="B273" s="83"/>
      <c r="C273" s="83"/>
      <c r="D273" s="83"/>
      <c r="E273" s="83"/>
      <c r="F273" s="83"/>
      <c r="G273" s="83"/>
      <c r="H273" s="83"/>
      <c r="I273" s="83"/>
      <c r="J273" s="84"/>
      <c r="K273" s="91"/>
      <c r="L273" s="92"/>
      <c r="M273" s="99"/>
      <c r="N273" s="5"/>
      <c r="O273" s="26"/>
      <c r="P273" s="25"/>
      <c r="Q273" s="140"/>
    </row>
    <row r="274" spans="1:18" ht="15.75" customHeight="1">
      <c r="A274" s="82">
        <v>2702</v>
      </c>
      <c r="B274" s="83"/>
      <c r="C274" s="83"/>
      <c r="D274" s="83"/>
      <c r="E274" s="83"/>
      <c r="F274" s="83"/>
      <c r="G274" s="83"/>
      <c r="H274" s="83"/>
      <c r="I274" s="83"/>
      <c r="J274" s="84"/>
      <c r="K274" s="91"/>
      <c r="L274" s="92"/>
      <c r="M274" s="99"/>
      <c r="N274" s="108" t="s">
        <v>80</v>
      </c>
      <c r="O274" s="109">
        <v>3</v>
      </c>
      <c r="P274" s="110">
        <f>IF(SUM(J266:J273)=0,"",SUM(J266:J273))</f>
        <v>5</v>
      </c>
      <c r="Q274" s="111" t="s">
        <v>10</v>
      </c>
    </row>
    <row r="275" spans="1:18" ht="15.75" customHeight="1">
      <c r="A275" s="82">
        <v>2801</v>
      </c>
      <c r="B275" s="83"/>
      <c r="C275" s="83"/>
      <c r="D275" s="83"/>
      <c r="E275" s="83"/>
      <c r="F275" s="83"/>
      <c r="G275" s="83"/>
      <c r="H275" s="83"/>
      <c r="I275" s="83"/>
      <c r="J275" s="84"/>
      <c r="K275" s="91"/>
      <c r="L275" s="92"/>
      <c r="M275" s="99"/>
      <c r="N275" s="112" t="s">
        <v>81</v>
      </c>
      <c r="O275" s="113">
        <f>IF(O274/B260=0,"",O274/B260)</f>
        <v>0.3</v>
      </c>
      <c r="P275" s="114">
        <f>IF(O274/P274=0,"",O274/P274)</f>
        <v>0.6</v>
      </c>
      <c r="Q275" s="115" t="s">
        <v>82</v>
      </c>
    </row>
    <row r="276" spans="1:18" ht="15.75" customHeight="1">
      <c r="A276" s="82">
        <v>2802</v>
      </c>
      <c r="B276" s="83"/>
      <c r="C276" s="83"/>
      <c r="D276" s="83"/>
      <c r="E276" s="83"/>
      <c r="F276" s="83"/>
      <c r="G276" s="83"/>
      <c r="H276" s="83"/>
      <c r="I276" s="83"/>
      <c r="J276" s="84"/>
      <c r="K276" s="116"/>
      <c r="L276" s="117"/>
      <c r="M276" s="118"/>
      <c r="N276" s="119"/>
      <c r="O276" s="120"/>
      <c r="P276" s="120"/>
      <c r="Q276" s="121"/>
    </row>
    <row r="277" spans="1:18" ht="18" customHeight="1">
      <c r="A277" s="34"/>
      <c r="B277" s="26"/>
      <c r="C277" s="231" t="s">
        <v>108</v>
      </c>
      <c r="D277" s="232"/>
      <c r="E277" s="232"/>
      <c r="F277" s="232"/>
      <c r="G277" s="232"/>
      <c r="H277" s="232"/>
      <c r="I277" s="233"/>
      <c r="J277" s="122">
        <f>SUM(J267:J273)</f>
        <v>5</v>
      </c>
      <c r="K277" s="123">
        <f>IF(J267=0,"",J267/B260)</f>
        <v>0.4</v>
      </c>
      <c r="L277" s="123">
        <f>IF(J277=0,"",J277/B260)</f>
        <v>0.5</v>
      </c>
      <c r="M277" s="123" t="str">
        <f>IF(J269=0,"",L277-K277)</f>
        <v/>
      </c>
      <c r="N277" s="5"/>
      <c r="O277" s="26"/>
      <c r="P277" s="25"/>
      <c r="Q277" s="5"/>
    </row>
    <row r="278" spans="1:18" ht="12.75" customHeight="1"/>
    <row r="279" spans="1:18" ht="12.75" customHeight="1"/>
    <row r="280" spans="1:18" ht="26.25" customHeight="1">
      <c r="A280" s="250" t="s">
        <v>96</v>
      </c>
      <c r="B280" s="242"/>
      <c r="C280" s="242"/>
      <c r="D280" s="242"/>
      <c r="E280" s="242"/>
      <c r="F280" s="242"/>
      <c r="G280" s="242"/>
      <c r="H280" s="242"/>
      <c r="I280" s="242"/>
      <c r="J280" s="79" t="s">
        <v>120</v>
      </c>
      <c r="K280" s="26"/>
      <c r="L280" s="5"/>
      <c r="M280" s="5"/>
      <c r="N280" s="26"/>
      <c r="O280" s="5"/>
      <c r="P280" s="26"/>
      <c r="Q280" s="26"/>
    </row>
    <row r="281" spans="1:18" ht="20.25" customHeight="1">
      <c r="A281" s="234" t="s">
        <v>9</v>
      </c>
      <c r="B281" s="235" t="s">
        <v>97</v>
      </c>
      <c r="C281" s="232"/>
      <c r="D281" s="232"/>
      <c r="E281" s="232"/>
      <c r="F281" s="232"/>
      <c r="G281" s="232"/>
      <c r="H281" s="232"/>
      <c r="I281" s="233"/>
      <c r="J281" s="236" t="s">
        <v>10</v>
      </c>
      <c r="K281" s="229" t="s">
        <v>2</v>
      </c>
      <c r="L281" s="229" t="s">
        <v>3</v>
      </c>
      <c r="M281" s="237" t="s">
        <v>4</v>
      </c>
      <c r="N281" s="229" t="s">
        <v>5</v>
      </c>
      <c r="O281" s="238" t="s">
        <v>6</v>
      </c>
      <c r="P281" s="238" t="s">
        <v>7</v>
      </c>
      <c r="Q281" s="229" t="s">
        <v>8</v>
      </c>
    </row>
    <row r="282" spans="1:18" ht="15.75" customHeight="1">
      <c r="A282" s="230"/>
      <c r="B282" s="82" t="s">
        <v>98</v>
      </c>
      <c r="C282" s="82" t="s">
        <v>99</v>
      </c>
      <c r="D282" s="82" t="s">
        <v>100</v>
      </c>
      <c r="E282" s="82" t="s">
        <v>101</v>
      </c>
      <c r="F282" s="82" t="s">
        <v>102</v>
      </c>
      <c r="G282" s="82" t="s">
        <v>103</v>
      </c>
      <c r="H282" s="82" t="s">
        <v>104</v>
      </c>
      <c r="I282" s="82" t="s">
        <v>105</v>
      </c>
      <c r="J282" s="230"/>
      <c r="K282" s="230"/>
      <c r="L282" s="230"/>
      <c r="M282" s="230"/>
      <c r="N282" s="230"/>
      <c r="O282" s="230"/>
      <c r="P282" s="230"/>
      <c r="Q282" s="230"/>
    </row>
    <row r="283" spans="1:18" ht="15.75" customHeight="1">
      <c r="A283" s="82">
        <v>2101</v>
      </c>
      <c r="B283" s="83">
        <v>7</v>
      </c>
      <c r="C283" s="83"/>
      <c r="D283" s="83"/>
      <c r="E283" s="83"/>
      <c r="F283" s="83"/>
      <c r="G283" s="83"/>
      <c r="H283" s="83"/>
      <c r="I283" s="83"/>
      <c r="J283" s="84"/>
      <c r="K283" s="85"/>
      <c r="L283" s="86"/>
      <c r="M283" s="87"/>
      <c r="N283" s="88"/>
      <c r="O283" s="176">
        <f>B283</f>
        <v>7</v>
      </c>
      <c r="P283" s="90"/>
      <c r="Q283" s="88"/>
    </row>
    <row r="284" spans="1:18" ht="15.75" customHeight="1">
      <c r="A284" s="82">
        <v>2102</v>
      </c>
      <c r="B284" s="83"/>
      <c r="C284" s="83">
        <v>5</v>
      </c>
      <c r="D284" s="83"/>
      <c r="E284" s="83"/>
      <c r="F284" s="83"/>
      <c r="G284" s="83"/>
      <c r="H284" s="83"/>
      <c r="I284" s="83"/>
      <c r="J284" s="84"/>
      <c r="K284" s="91"/>
      <c r="L284" s="92"/>
      <c r="M284" s="93"/>
      <c r="N284" s="94">
        <f>IF(C284=0,"",C284/B283)</f>
        <v>0.7142857142857143</v>
      </c>
      <c r="O284" s="83">
        <v>5</v>
      </c>
      <c r="P284" s="96">
        <f t="shared" ref="P284:P292" si="24">IF(O284=0,"",O284/O283)</f>
        <v>0.7142857142857143</v>
      </c>
      <c r="Q284" s="96">
        <f t="shared" ref="Q284:Q292" si="25">IF(O284=0,"",100%-P284)</f>
        <v>0.2857142857142857</v>
      </c>
    </row>
    <row r="285" spans="1:18" ht="15.75" customHeight="1">
      <c r="A285" s="82">
        <v>2201</v>
      </c>
      <c r="B285" s="83"/>
      <c r="C285" s="83"/>
      <c r="D285" s="83">
        <v>4</v>
      </c>
      <c r="E285" s="83"/>
      <c r="F285" s="83"/>
      <c r="G285" s="83"/>
      <c r="H285" s="83"/>
      <c r="I285" s="83"/>
      <c r="J285" s="84"/>
      <c r="K285" s="91"/>
      <c r="L285" s="92"/>
      <c r="M285" s="93"/>
      <c r="N285" s="94">
        <f>IF(D285=0,"",D285/C284)</f>
        <v>0.8</v>
      </c>
      <c r="O285" s="83">
        <v>5</v>
      </c>
      <c r="P285" s="96">
        <f t="shared" si="24"/>
        <v>1</v>
      </c>
      <c r="Q285" s="96">
        <f t="shared" si="25"/>
        <v>0</v>
      </c>
      <c r="R285" s="97">
        <f>O285/O283</f>
        <v>0.7142857142857143</v>
      </c>
    </row>
    <row r="286" spans="1:18" ht="15.75" customHeight="1">
      <c r="A286" s="82">
        <v>2202</v>
      </c>
      <c r="B286" s="83"/>
      <c r="C286" s="83"/>
      <c r="D286" s="83"/>
      <c r="E286" s="83">
        <v>4</v>
      </c>
      <c r="F286" s="83"/>
      <c r="G286" s="83"/>
      <c r="H286" s="83"/>
      <c r="I286" s="83"/>
      <c r="J286" s="84"/>
      <c r="K286" s="91"/>
      <c r="L286" s="92"/>
      <c r="M286" s="93"/>
      <c r="N286" s="94">
        <f>IF(E286=0,"",E286/D285)</f>
        <v>1</v>
      </c>
      <c r="O286" s="83">
        <v>6</v>
      </c>
      <c r="P286" s="96">
        <f t="shared" si="24"/>
        <v>1.2</v>
      </c>
      <c r="Q286" s="96">
        <f t="shared" si="25"/>
        <v>-0.19999999999999996</v>
      </c>
    </row>
    <row r="287" spans="1:18" ht="15.75" customHeight="1">
      <c r="A287" s="82">
        <v>2301</v>
      </c>
      <c r="B287" s="83"/>
      <c r="C287" s="83"/>
      <c r="D287" s="83"/>
      <c r="E287" s="83"/>
      <c r="F287" s="83">
        <v>4</v>
      </c>
      <c r="G287" s="83"/>
      <c r="H287" s="83"/>
      <c r="I287" s="83"/>
      <c r="J287" s="84"/>
      <c r="K287" s="91"/>
      <c r="L287" s="92"/>
      <c r="M287" s="93"/>
      <c r="N287" s="94">
        <f>IF(F287=0,"",F287/E286)</f>
        <v>1</v>
      </c>
      <c r="O287" s="83">
        <v>4</v>
      </c>
      <c r="P287" s="96">
        <f t="shared" si="24"/>
        <v>0.66666666666666663</v>
      </c>
      <c r="Q287" s="96">
        <f t="shared" si="25"/>
        <v>0.33333333333333337</v>
      </c>
    </row>
    <row r="288" spans="1:18" ht="15.75" customHeight="1">
      <c r="A288" s="82">
        <v>2302</v>
      </c>
      <c r="B288" s="83"/>
      <c r="C288" s="83"/>
      <c r="D288" s="83"/>
      <c r="E288" s="83"/>
      <c r="F288" s="83"/>
      <c r="G288" s="83">
        <v>4</v>
      </c>
      <c r="H288" s="83"/>
      <c r="I288" s="83"/>
      <c r="J288" s="84"/>
      <c r="K288" s="91"/>
      <c r="L288" s="92"/>
      <c r="M288" s="93"/>
      <c r="N288" s="94">
        <f>IF(G288=0,"",G288/F287)</f>
        <v>1</v>
      </c>
      <c r="O288" s="83">
        <v>4</v>
      </c>
      <c r="P288" s="96">
        <f t="shared" si="24"/>
        <v>1</v>
      </c>
      <c r="Q288" s="96">
        <f t="shared" si="25"/>
        <v>0</v>
      </c>
    </row>
    <row r="289" spans="1:21" ht="15.75" customHeight="1">
      <c r="A289" s="82">
        <v>2401</v>
      </c>
      <c r="B289" s="83"/>
      <c r="C289" s="83"/>
      <c r="D289" s="83"/>
      <c r="E289" s="83"/>
      <c r="F289" s="83"/>
      <c r="G289" s="83"/>
      <c r="H289" s="83">
        <v>4</v>
      </c>
      <c r="I289" s="83"/>
      <c r="J289" s="84"/>
      <c r="K289" s="91"/>
      <c r="L289" s="92"/>
      <c r="M289" s="93"/>
      <c r="N289" s="94">
        <f>IF(H289=0,"",H289/G288)</f>
        <v>1</v>
      </c>
      <c r="O289" s="83">
        <v>4</v>
      </c>
      <c r="P289" s="96">
        <f t="shared" si="24"/>
        <v>1</v>
      </c>
      <c r="Q289" s="96">
        <f t="shared" si="25"/>
        <v>0</v>
      </c>
    </row>
    <row r="290" spans="1:21" ht="15.75" customHeight="1">
      <c r="A290" s="82">
        <v>2402</v>
      </c>
      <c r="B290" s="83"/>
      <c r="C290" s="83"/>
      <c r="D290" s="83"/>
      <c r="E290" s="83"/>
      <c r="F290" s="83"/>
      <c r="G290" s="83"/>
      <c r="H290" s="83"/>
      <c r="I290" s="83">
        <v>4</v>
      </c>
      <c r="J290" s="84">
        <v>4</v>
      </c>
      <c r="K290" s="91"/>
      <c r="L290" s="92"/>
      <c r="M290" s="93"/>
      <c r="N290" s="94">
        <f>IF(I290=0,"",I290/H289)</f>
        <v>1</v>
      </c>
      <c r="O290" s="83">
        <v>4</v>
      </c>
      <c r="P290" s="96">
        <f t="shared" si="24"/>
        <v>1</v>
      </c>
      <c r="Q290" s="96">
        <f t="shared" si="25"/>
        <v>0</v>
      </c>
    </row>
    <row r="291" spans="1:21" ht="15.75" customHeight="1">
      <c r="A291" s="82">
        <v>2501</v>
      </c>
      <c r="B291" s="83"/>
      <c r="C291" s="83"/>
      <c r="D291" s="83"/>
      <c r="E291" s="83"/>
      <c r="F291" s="83"/>
      <c r="G291" s="83"/>
      <c r="H291" s="83"/>
      <c r="I291" s="83"/>
      <c r="J291" s="84"/>
      <c r="K291" s="91"/>
      <c r="L291" s="92"/>
      <c r="M291" s="93"/>
      <c r="N291" s="94"/>
      <c r="O291" s="83"/>
      <c r="P291" s="96" t="str">
        <f t="shared" si="24"/>
        <v/>
      </c>
      <c r="Q291" s="96" t="str">
        <f t="shared" si="25"/>
        <v/>
      </c>
    </row>
    <row r="292" spans="1:21" ht="15.75" customHeight="1">
      <c r="A292" s="82">
        <v>2502</v>
      </c>
      <c r="B292" s="83"/>
      <c r="C292" s="83"/>
      <c r="D292" s="83"/>
      <c r="E292" s="83"/>
      <c r="F292" s="83"/>
      <c r="G292" s="83"/>
      <c r="H292" s="83"/>
      <c r="I292" s="83"/>
      <c r="J292" s="84"/>
      <c r="K292" s="91"/>
      <c r="L292" s="92"/>
      <c r="M292" s="93"/>
      <c r="N292" s="94"/>
      <c r="O292" s="83"/>
      <c r="P292" s="96" t="str">
        <f t="shared" si="24"/>
        <v/>
      </c>
      <c r="Q292" s="96" t="str">
        <f t="shared" si="25"/>
        <v/>
      </c>
    </row>
    <row r="293" spans="1:21" ht="15.75" customHeight="1">
      <c r="A293" s="82">
        <v>2601</v>
      </c>
      <c r="B293" s="83"/>
      <c r="C293" s="83"/>
      <c r="D293" s="83"/>
      <c r="E293" s="83"/>
      <c r="F293" s="83"/>
      <c r="G293" s="83"/>
      <c r="H293" s="83"/>
      <c r="I293" s="83"/>
      <c r="J293" s="84"/>
      <c r="K293" s="91"/>
      <c r="L293" s="92"/>
      <c r="M293" s="99"/>
      <c r="N293" s="100"/>
      <c r="O293" s="194"/>
      <c r="P293" s="102"/>
      <c r="Q293" s="100"/>
    </row>
    <row r="294" spans="1:21" ht="15.75" customHeight="1">
      <c r="A294" s="82">
        <v>2602</v>
      </c>
      <c r="B294" s="83"/>
      <c r="C294" s="83"/>
      <c r="D294" s="83"/>
      <c r="E294" s="83"/>
      <c r="F294" s="83"/>
      <c r="G294" s="83"/>
      <c r="H294" s="83"/>
      <c r="I294" s="83"/>
      <c r="J294" s="84"/>
      <c r="K294" s="91"/>
      <c r="L294" s="92"/>
      <c r="M294" s="99"/>
      <c r="N294" s="103"/>
      <c r="O294" s="194"/>
      <c r="P294" s="104"/>
      <c r="Q294" s="103"/>
    </row>
    <row r="295" spans="1:21" ht="15.75" customHeight="1">
      <c r="A295" s="82">
        <v>2701</v>
      </c>
      <c r="B295" s="83"/>
      <c r="C295" s="83"/>
      <c r="D295" s="83"/>
      <c r="E295" s="83"/>
      <c r="F295" s="83"/>
      <c r="G295" s="83"/>
      <c r="H295" s="83"/>
      <c r="I295" s="83"/>
      <c r="J295" s="84"/>
      <c r="K295" s="91"/>
      <c r="L295" s="92"/>
      <c r="M295" s="99"/>
      <c r="N295" s="103"/>
      <c r="O295" s="194"/>
      <c r="P295" s="104"/>
      <c r="Q295" s="103"/>
    </row>
    <row r="296" spans="1:21" ht="15.75" customHeight="1">
      <c r="A296" s="82">
        <v>2702</v>
      </c>
      <c r="B296" s="83"/>
      <c r="C296" s="83"/>
      <c r="D296" s="83"/>
      <c r="E296" s="83"/>
      <c r="F296" s="83"/>
      <c r="G296" s="83"/>
      <c r="H296" s="83"/>
      <c r="I296" s="83"/>
      <c r="J296" s="84"/>
      <c r="K296" s="91"/>
      <c r="L296" s="92"/>
      <c r="M296" s="99"/>
      <c r="N296" s="5"/>
      <c r="O296" s="26"/>
      <c r="P296" s="25"/>
      <c r="Q296" s="140"/>
    </row>
    <row r="297" spans="1:21" ht="15.75" customHeight="1">
      <c r="A297" s="82">
        <v>2801</v>
      </c>
      <c r="B297" s="83"/>
      <c r="C297" s="83"/>
      <c r="D297" s="83"/>
      <c r="E297" s="83"/>
      <c r="F297" s="83"/>
      <c r="G297" s="83"/>
      <c r="H297" s="83"/>
      <c r="I297" s="83"/>
      <c r="J297" s="84"/>
      <c r="K297" s="91"/>
      <c r="L297" s="92"/>
      <c r="M297" s="99"/>
      <c r="N297" s="108" t="s">
        <v>80</v>
      </c>
      <c r="O297" s="109"/>
      <c r="P297" s="110">
        <f>IF(SUM(J289:J296)=0,"",SUM(J289:J296))</f>
        <v>4</v>
      </c>
      <c r="Q297" s="111" t="s">
        <v>10</v>
      </c>
    </row>
    <row r="298" spans="1:21" ht="15.75" customHeight="1">
      <c r="A298" s="82">
        <v>2802</v>
      </c>
      <c r="B298" s="83"/>
      <c r="C298" s="83"/>
      <c r="D298" s="83"/>
      <c r="E298" s="83"/>
      <c r="F298" s="83"/>
      <c r="G298" s="83"/>
      <c r="H298" s="83"/>
      <c r="I298" s="83"/>
      <c r="J298" s="84"/>
      <c r="K298" s="91"/>
      <c r="L298" s="92"/>
      <c r="M298" s="99"/>
      <c r="N298" s="112" t="s">
        <v>81</v>
      </c>
      <c r="O298" s="113" t="str">
        <f>IF(O297/B283=0,"",O297/B283)</f>
        <v/>
      </c>
      <c r="P298" s="114" t="str">
        <f>IF(O297/P297=0,"",O297/P297)</f>
        <v/>
      </c>
      <c r="Q298" s="115" t="s">
        <v>82</v>
      </c>
    </row>
    <row r="299" spans="1:21" ht="15.75" customHeight="1">
      <c r="A299" s="82">
        <v>2901</v>
      </c>
      <c r="B299" s="83"/>
      <c r="C299" s="83"/>
      <c r="D299" s="83"/>
      <c r="E299" s="83"/>
      <c r="F299" s="83"/>
      <c r="G299" s="83"/>
      <c r="H299" s="83"/>
      <c r="I299" s="83"/>
      <c r="J299" s="84"/>
      <c r="K299" s="116"/>
      <c r="L299" s="117"/>
      <c r="M299" s="118"/>
      <c r="N299" s="119"/>
      <c r="O299" s="120"/>
      <c r="P299" s="120"/>
      <c r="Q299" s="121"/>
    </row>
    <row r="300" spans="1:21" ht="18" customHeight="1">
      <c r="A300" s="34"/>
      <c r="B300" s="26"/>
      <c r="C300" s="231" t="s">
        <v>108</v>
      </c>
      <c r="D300" s="232"/>
      <c r="E300" s="232"/>
      <c r="F300" s="232"/>
      <c r="G300" s="232"/>
      <c r="H300" s="232"/>
      <c r="I300" s="233"/>
      <c r="J300" s="122">
        <f>SUM(J290:J299)</f>
        <v>4</v>
      </c>
      <c r="K300" s="123">
        <f>IF(J290=0,"",J290/B283)</f>
        <v>0.5714285714285714</v>
      </c>
      <c r="L300" s="123">
        <f>IF(J300=0,"",J300/B283)</f>
        <v>0.5714285714285714</v>
      </c>
      <c r="M300" s="123" t="str">
        <f>IF(J292=0,"",L300-K300)</f>
        <v/>
      </c>
      <c r="N300" s="5"/>
      <c r="O300" s="26"/>
      <c r="P300" s="25"/>
      <c r="Q300" s="5"/>
    </row>
    <row r="301" spans="1:21" ht="12.75" customHeight="1"/>
    <row r="302" spans="1:21" ht="12.75" customHeight="1"/>
    <row r="303" spans="1:21" ht="26.25" customHeight="1">
      <c r="A303" s="250" t="s">
        <v>96</v>
      </c>
      <c r="B303" s="242"/>
      <c r="C303" s="242"/>
      <c r="D303" s="242"/>
      <c r="E303" s="242"/>
      <c r="F303" s="242"/>
      <c r="G303" s="242"/>
      <c r="H303" s="242"/>
      <c r="I303" s="242"/>
      <c r="J303" s="79" t="s">
        <v>121</v>
      </c>
      <c r="K303" s="26"/>
      <c r="L303" s="5"/>
      <c r="M303" s="5"/>
      <c r="N303" s="26"/>
      <c r="O303" s="5"/>
      <c r="P303" s="26"/>
      <c r="Q303" s="26"/>
      <c r="U303" s="212">
        <f>AVERAGE(R285,R308)</f>
        <v>0.58441558441558439</v>
      </c>
    </row>
    <row r="304" spans="1:21" ht="20.25" customHeight="1">
      <c r="A304" s="234" t="s">
        <v>9</v>
      </c>
      <c r="B304" s="235" t="s">
        <v>97</v>
      </c>
      <c r="C304" s="232"/>
      <c r="D304" s="232"/>
      <c r="E304" s="232"/>
      <c r="F304" s="232"/>
      <c r="G304" s="232"/>
      <c r="H304" s="232"/>
      <c r="I304" s="233"/>
      <c r="J304" s="236" t="s">
        <v>10</v>
      </c>
      <c r="K304" s="229" t="s">
        <v>2</v>
      </c>
      <c r="L304" s="229" t="s">
        <v>3</v>
      </c>
      <c r="M304" s="237" t="s">
        <v>4</v>
      </c>
      <c r="N304" s="229" t="s">
        <v>5</v>
      </c>
      <c r="O304" s="238" t="s">
        <v>6</v>
      </c>
      <c r="P304" s="238" t="s">
        <v>7</v>
      </c>
      <c r="Q304" s="229" t="s">
        <v>8</v>
      </c>
    </row>
    <row r="305" spans="1:18" ht="15.75" customHeight="1">
      <c r="A305" s="230"/>
      <c r="B305" s="82" t="s">
        <v>98</v>
      </c>
      <c r="C305" s="82" t="s">
        <v>99</v>
      </c>
      <c r="D305" s="82" t="s">
        <v>100</v>
      </c>
      <c r="E305" s="82" t="s">
        <v>101</v>
      </c>
      <c r="F305" s="82" t="s">
        <v>102</v>
      </c>
      <c r="G305" s="82" t="s">
        <v>103</v>
      </c>
      <c r="H305" s="82" t="s">
        <v>104</v>
      </c>
      <c r="I305" s="82" t="s">
        <v>105</v>
      </c>
      <c r="J305" s="230"/>
      <c r="K305" s="230"/>
      <c r="L305" s="230"/>
      <c r="M305" s="230"/>
      <c r="N305" s="230"/>
      <c r="O305" s="230"/>
      <c r="P305" s="230"/>
      <c r="Q305" s="230"/>
    </row>
    <row r="306" spans="1:18" ht="15.75" customHeight="1">
      <c r="A306" s="82">
        <v>2102</v>
      </c>
      <c r="B306" s="83">
        <v>22</v>
      </c>
      <c r="C306" s="83"/>
      <c r="D306" s="83"/>
      <c r="E306" s="83"/>
      <c r="F306" s="83"/>
      <c r="G306" s="83"/>
      <c r="H306" s="83"/>
      <c r="I306" s="83"/>
      <c r="J306" s="84"/>
      <c r="K306" s="85"/>
      <c r="L306" s="86"/>
      <c r="M306" s="87"/>
      <c r="N306" s="88"/>
      <c r="O306" s="176">
        <f>B306</f>
        <v>22</v>
      </c>
      <c r="P306" s="90"/>
      <c r="Q306" s="88"/>
    </row>
    <row r="307" spans="1:18" ht="15.75" customHeight="1">
      <c r="A307" s="82">
        <v>2201</v>
      </c>
      <c r="B307" s="83"/>
      <c r="C307" s="83">
        <v>13</v>
      </c>
      <c r="D307" s="83"/>
      <c r="E307" s="83"/>
      <c r="F307" s="83"/>
      <c r="G307" s="83"/>
      <c r="H307" s="83"/>
      <c r="I307" s="83"/>
      <c r="J307" s="84"/>
      <c r="K307" s="91"/>
      <c r="L307" s="92"/>
      <c r="M307" s="93"/>
      <c r="N307" s="94">
        <f>IF(C307=0,"",C307/B306)</f>
        <v>0.59090909090909094</v>
      </c>
      <c r="O307" s="83">
        <v>13</v>
      </c>
      <c r="P307" s="96">
        <f t="shared" ref="P307:P315" si="26">IF(O307=0,"",O307/O306)</f>
        <v>0.59090909090909094</v>
      </c>
      <c r="Q307" s="96">
        <f t="shared" ref="Q307:Q315" si="27">IF(O307=0,"",100%-P307)</f>
        <v>0.40909090909090906</v>
      </c>
    </row>
    <row r="308" spans="1:18" ht="15.75" customHeight="1">
      <c r="A308" s="82">
        <v>2202</v>
      </c>
      <c r="B308" s="83"/>
      <c r="C308" s="83"/>
      <c r="D308" s="83">
        <v>7</v>
      </c>
      <c r="E308" s="83"/>
      <c r="F308" s="83"/>
      <c r="G308" s="83"/>
      <c r="H308" s="83"/>
      <c r="I308" s="83"/>
      <c r="J308" s="84"/>
      <c r="K308" s="91"/>
      <c r="L308" s="92"/>
      <c r="M308" s="93"/>
      <c r="N308" s="94">
        <f>IF(D308=0,"",D308/C307)</f>
        <v>0.53846153846153844</v>
      </c>
      <c r="O308" s="83">
        <v>10</v>
      </c>
      <c r="P308" s="96">
        <f t="shared" si="26"/>
        <v>0.76923076923076927</v>
      </c>
      <c r="Q308" s="96">
        <f t="shared" si="27"/>
        <v>0.23076923076923073</v>
      </c>
      <c r="R308" s="97">
        <f>O308/O306</f>
        <v>0.45454545454545453</v>
      </c>
    </row>
    <row r="309" spans="1:18" ht="15.75" customHeight="1">
      <c r="A309" s="82">
        <v>2301</v>
      </c>
      <c r="B309" s="83"/>
      <c r="C309" s="83"/>
      <c r="D309" s="83"/>
      <c r="E309" s="83">
        <v>7</v>
      </c>
      <c r="F309" s="83"/>
      <c r="G309" s="83"/>
      <c r="H309" s="83"/>
      <c r="I309" s="83"/>
      <c r="J309" s="84"/>
      <c r="K309" s="91"/>
      <c r="L309" s="92"/>
      <c r="M309" s="93"/>
      <c r="N309" s="94">
        <f>IF(E309=0,"",E309/D308)</f>
        <v>1</v>
      </c>
      <c r="O309" s="83">
        <v>9</v>
      </c>
      <c r="P309" s="96">
        <f t="shared" si="26"/>
        <v>0.9</v>
      </c>
      <c r="Q309" s="96">
        <f t="shared" si="27"/>
        <v>9.9999999999999978E-2</v>
      </c>
    </row>
    <row r="310" spans="1:18" ht="15.75" customHeight="1">
      <c r="A310" s="82">
        <v>2302</v>
      </c>
      <c r="B310" s="83"/>
      <c r="C310" s="83"/>
      <c r="D310" s="83"/>
      <c r="E310" s="83"/>
      <c r="F310" s="83">
        <v>6</v>
      </c>
      <c r="G310" s="83"/>
      <c r="H310" s="83"/>
      <c r="I310" s="83"/>
      <c r="J310" s="84"/>
      <c r="K310" s="91"/>
      <c r="L310" s="92"/>
      <c r="M310" s="93"/>
      <c r="N310" s="94">
        <f>IF(F310=0,"",F310/E309)</f>
        <v>0.8571428571428571</v>
      </c>
      <c r="O310" s="83">
        <v>8</v>
      </c>
      <c r="P310" s="96">
        <f t="shared" si="26"/>
        <v>0.88888888888888884</v>
      </c>
      <c r="Q310" s="96">
        <f t="shared" si="27"/>
        <v>0.11111111111111116</v>
      </c>
    </row>
    <row r="311" spans="1:18" ht="15.75" customHeight="1">
      <c r="A311" s="82">
        <v>2302</v>
      </c>
      <c r="B311" s="83"/>
      <c r="C311" s="83"/>
      <c r="D311" s="83"/>
      <c r="E311" s="83"/>
      <c r="F311" s="83"/>
      <c r="G311" s="83">
        <v>6</v>
      </c>
      <c r="H311" s="83"/>
      <c r="I311" s="83"/>
      <c r="J311" s="84"/>
      <c r="K311" s="91"/>
      <c r="L311" s="92"/>
      <c r="M311" s="93"/>
      <c r="N311" s="94">
        <f>IF(G311=0,"",G311/F310)</f>
        <v>1</v>
      </c>
      <c r="O311" s="83">
        <v>7</v>
      </c>
      <c r="P311" s="96">
        <f t="shared" si="26"/>
        <v>0.875</v>
      </c>
      <c r="Q311" s="96">
        <f t="shared" si="27"/>
        <v>0.125</v>
      </c>
    </row>
    <row r="312" spans="1:18" ht="15.75" customHeight="1">
      <c r="A312" s="82">
        <v>2401</v>
      </c>
      <c r="B312" s="83"/>
      <c r="C312" s="83"/>
      <c r="D312" s="83"/>
      <c r="E312" s="83"/>
      <c r="F312" s="83"/>
      <c r="G312" s="83"/>
      <c r="H312" s="83">
        <v>5</v>
      </c>
      <c r="I312" s="83"/>
      <c r="J312" s="84"/>
      <c r="K312" s="91"/>
      <c r="L312" s="92"/>
      <c r="M312" s="93"/>
      <c r="N312" s="94">
        <f>IF(H312=0,"",H312/G311)</f>
        <v>0.83333333333333337</v>
      </c>
      <c r="O312" s="83">
        <v>6</v>
      </c>
      <c r="P312" s="96">
        <f t="shared" si="26"/>
        <v>0.8571428571428571</v>
      </c>
      <c r="Q312" s="96">
        <f t="shared" si="27"/>
        <v>0.1428571428571429</v>
      </c>
    </row>
    <row r="313" spans="1:18" ht="15.75" customHeight="1">
      <c r="A313" s="82">
        <v>2402</v>
      </c>
      <c r="B313" s="83"/>
      <c r="C313" s="83"/>
      <c r="D313" s="83"/>
      <c r="E313" s="83"/>
      <c r="F313" s="83"/>
      <c r="G313" s="83"/>
      <c r="H313" s="83"/>
      <c r="I313" s="83"/>
      <c r="J313" s="84"/>
      <c r="K313" s="91"/>
      <c r="L313" s="92"/>
      <c r="M313" s="93"/>
      <c r="N313" s="94" t="str">
        <f>IF(I313=0,"",I313/H312)</f>
        <v/>
      </c>
      <c r="O313" s="83"/>
      <c r="P313" s="96" t="str">
        <f t="shared" si="26"/>
        <v/>
      </c>
      <c r="Q313" s="96" t="str">
        <f t="shared" si="27"/>
        <v/>
      </c>
    </row>
    <row r="314" spans="1:18" ht="15.75" customHeight="1">
      <c r="A314" s="82">
        <v>2501</v>
      </c>
      <c r="B314" s="83"/>
      <c r="C314" s="83"/>
      <c r="D314" s="83"/>
      <c r="E314" s="83"/>
      <c r="F314" s="83"/>
      <c r="G314" s="83"/>
      <c r="H314" s="83"/>
      <c r="I314" s="83"/>
      <c r="J314" s="84"/>
      <c r="K314" s="91"/>
      <c r="L314" s="92"/>
      <c r="M314" s="93"/>
      <c r="N314" s="94"/>
      <c r="O314" s="83"/>
      <c r="P314" s="96" t="str">
        <f t="shared" si="26"/>
        <v/>
      </c>
      <c r="Q314" s="96" t="str">
        <f t="shared" si="27"/>
        <v/>
      </c>
    </row>
    <row r="315" spans="1:18" ht="15.75" customHeight="1">
      <c r="A315" s="82">
        <v>2502</v>
      </c>
      <c r="B315" s="83"/>
      <c r="C315" s="83"/>
      <c r="D315" s="83"/>
      <c r="E315" s="83"/>
      <c r="F315" s="83"/>
      <c r="G315" s="83"/>
      <c r="H315" s="83"/>
      <c r="I315" s="83"/>
      <c r="J315" s="84"/>
      <c r="K315" s="91"/>
      <c r="L315" s="92"/>
      <c r="M315" s="93"/>
      <c r="N315" s="94"/>
      <c r="O315" s="83"/>
      <c r="P315" s="96" t="str">
        <f t="shared" si="26"/>
        <v/>
      </c>
      <c r="Q315" s="96" t="str">
        <f t="shared" si="27"/>
        <v/>
      </c>
    </row>
    <row r="316" spans="1:18" ht="15.75" customHeight="1">
      <c r="A316" s="82">
        <v>2601</v>
      </c>
      <c r="B316" s="83"/>
      <c r="C316" s="83"/>
      <c r="D316" s="83"/>
      <c r="E316" s="83"/>
      <c r="F316" s="83"/>
      <c r="G316" s="83"/>
      <c r="H316" s="83"/>
      <c r="I316" s="83"/>
      <c r="J316" s="84"/>
      <c r="K316" s="91"/>
      <c r="L316" s="92"/>
      <c r="M316" s="99"/>
      <c r="N316" s="100"/>
      <c r="O316" s="194"/>
      <c r="P316" s="102"/>
      <c r="Q316" s="100"/>
    </row>
    <row r="317" spans="1:18" ht="15.75" customHeight="1">
      <c r="A317" s="82">
        <v>2602</v>
      </c>
      <c r="B317" s="83"/>
      <c r="C317" s="83"/>
      <c r="D317" s="83"/>
      <c r="E317" s="83"/>
      <c r="F317" s="83"/>
      <c r="G317" s="83"/>
      <c r="H317" s="83"/>
      <c r="I317" s="83"/>
      <c r="J317" s="84"/>
      <c r="K317" s="91"/>
      <c r="L317" s="92"/>
      <c r="M317" s="99"/>
      <c r="N317" s="103"/>
      <c r="O317" s="194"/>
      <c r="P317" s="104"/>
      <c r="Q317" s="103"/>
    </row>
    <row r="318" spans="1:18" ht="15.75" customHeight="1">
      <c r="A318" s="82">
        <v>2701</v>
      </c>
      <c r="B318" s="83"/>
      <c r="C318" s="83"/>
      <c r="D318" s="83"/>
      <c r="E318" s="83"/>
      <c r="F318" s="83"/>
      <c r="G318" s="83"/>
      <c r="H318" s="83"/>
      <c r="I318" s="83"/>
      <c r="J318" s="84"/>
      <c r="K318" s="91"/>
      <c r="L318" s="92"/>
      <c r="M318" s="99"/>
      <c r="N318" s="103"/>
      <c r="O318" s="194"/>
      <c r="P318" s="104"/>
      <c r="Q318" s="103"/>
    </row>
    <row r="319" spans="1:18" ht="15.75" customHeight="1">
      <c r="A319" s="82">
        <v>2702</v>
      </c>
      <c r="B319" s="83"/>
      <c r="C319" s="83"/>
      <c r="D319" s="83"/>
      <c r="E319" s="83"/>
      <c r="F319" s="83"/>
      <c r="G319" s="83"/>
      <c r="H319" s="83"/>
      <c r="I319" s="83"/>
      <c r="J319" s="84"/>
      <c r="K319" s="91"/>
      <c r="L319" s="92"/>
      <c r="M319" s="99"/>
      <c r="N319" s="5"/>
      <c r="O319" s="26"/>
      <c r="P319" s="25"/>
      <c r="Q319" s="140"/>
    </row>
    <row r="320" spans="1:18" ht="15.75" customHeight="1">
      <c r="A320" s="82">
        <v>2801</v>
      </c>
      <c r="B320" s="83"/>
      <c r="C320" s="83"/>
      <c r="D320" s="83"/>
      <c r="E320" s="83"/>
      <c r="F320" s="83"/>
      <c r="G320" s="83"/>
      <c r="H320" s="83"/>
      <c r="I320" s="83"/>
      <c r="J320" s="84"/>
      <c r="K320" s="91"/>
      <c r="L320" s="92"/>
      <c r="M320" s="99"/>
      <c r="N320" s="108" t="s">
        <v>80</v>
      </c>
      <c r="O320" s="109"/>
      <c r="P320" s="110" t="str">
        <f>IF(SUM(J312:J319)=0,"",SUM(J312:J319))</f>
        <v/>
      </c>
      <c r="Q320" s="111" t="s">
        <v>10</v>
      </c>
    </row>
    <row r="321" spans="1:18" ht="15.75" customHeight="1">
      <c r="A321" s="82">
        <v>2802</v>
      </c>
      <c r="B321" s="83"/>
      <c r="C321" s="83"/>
      <c r="D321" s="83"/>
      <c r="E321" s="83"/>
      <c r="F321" s="83"/>
      <c r="G321" s="83"/>
      <c r="H321" s="83"/>
      <c r="I321" s="83"/>
      <c r="J321" s="84"/>
      <c r="K321" s="91"/>
      <c r="L321" s="92"/>
      <c r="M321" s="99"/>
      <c r="N321" s="112" t="s">
        <v>81</v>
      </c>
      <c r="O321" s="113" t="str">
        <f>IF(O320/B306=0,"",O320/B306)</f>
        <v/>
      </c>
      <c r="P321" s="114" t="e">
        <f>IF(O320/P320=0,"",O320/P320)</f>
        <v>#VALUE!</v>
      </c>
      <c r="Q321" s="115" t="s">
        <v>82</v>
      </c>
    </row>
    <row r="322" spans="1:18" ht="15.75" customHeight="1">
      <c r="A322" s="82">
        <v>2901</v>
      </c>
      <c r="B322" s="83"/>
      <c r="C322" s="83"/>
      <c r="D322" s="83"/>
      <c r="E322" s="83"/>
      <c r="F322" s="83"/>
      <c r="G322" s="83"/>
      <c r="H322" s="83"/>
      <c r="I322" s="83"/>
      <c r="J322" s="84"/>
      <c r="K322" s="116"/>
      <c r="L322" s="117"/>
      <c r="M322" s="118"/>
      <c r="N322" s="119"/>
      <c r="O322" s="120"/>
      <c r="P322" s="120"/>
      <c r="Q322" s="121"/>
    </row>
    <row r="323" spans="1:18" ht="18" customHeight="1">
      <c r="A323" s="34"/>
      <c r="B323" s="26"/>
      <c r="C323" s="231" t="s">
        <v>108</v>
      </c>
      <c r="D323" s="232"/>
      <c r="E323" s="232"/>
      <c r="F323" s="232"/>
      <c r="G323" s="232"/>
      <c r="H323" s="232"/>
      <c r="I323" s="233"/>
      <c r="J323" s="122">
        <f>SUM(J315:J319)</f>
        <v>0</v>
      </c>
      <c r="K323" s="123" t="str">
        <f>IF(J315=0,"",J315/B306)</f>
        <v/>
      </c>
      <c r="L323" s="123" t="str">
        <f>IF(J323=0,"",J323/B306)</f>
        <v/>
      </c>
      <c r="M323" s="123" t="str">
        <f>IF(J315=0,"",L323-K323)</f>
        <v/>
      </c>
      <c r="N323" s="5"/>
      <c r="O323" s="26"/>
      <c r="P323" s="25"/>
      <c r="Q323" s="5"/>
    </row>
    <row r="324" spans="1:18" ht="12.75" customHeight="1"/>
    <row r="325" spans="1:18" ht="12.75" customHeight="1"/>
    <row r="326" spans="1:18" ht="26.25" customHeight="1">
      <c r="A326" s="250" t="s">
        <v>96</v>
      </c>
      <c r="B326" s="242"/>
      <c r="C326" s="242"/>
      <c r="D326" s="242"/>
      <c r="E326" s="242"/>
      <c r="F326" s="242"/>
      <c r="G326" s="242"/>
      <c r="H326" s="242"/>
      <c r="I326" s="242"/>
      <c r="J326" s="79" t="s">
        <v>122</v>
      </c>
      <c r="K326" s="26"/>
      <c r="L326" s="5"/>
      <c r="M326" s="5"/>
      <c r="N326" s="26"/>
      <c r="O326" s="5"/>
      <c r="P326" s="26"/>
      <c r="Q326" s="26"/>
    </row>
    <row r="327" spans="1:18" ht="20.25" customHeight="1">
      <c r="A327" s="234" t="s">
        <v>9</v>
      </c>
      <c r="B327" s="235" t="s">
        <v>97</v>
      </c>
      <c r="C327" s="232"/>
      <c r="D327" s="232"/>
      <c r="E327" s="232"/>
      <c r="F327" s="232"/>
      <c r="G327" s="232"/>
      <c r="H327" s="232"/>
      <c r="I327" s="233"/>
      <c r="J327" s="236" t="s">
        <v>10</v>
      </c>
      <c r="K327" s="229" t="s">
        <v>2</v>
      </c>
      <c r="L327" s="229" t="s">
        <v>3</v>
      </c>
      <c r="M327" s="237" t="s">
        <v>4</v>
      </c>
      <c r="N327" s="229" t="s">
        <v>5</v>
      </c>
      <c r="O327" s="238" t="s">
        <v>6</v>
      </c>
      <c r="P327" s="238" t="s">
        <v>7</v>
      </c>
      <c r="Q327" s="229" t="s">
        <v>8</v>
      </c>
    </row>
    <row r="328" spans="1:18" ht="15.75" customHeight="1">
      <c r="A328" s="230"/>
      <c r="B328" s="82" t="s">
        <v>98</v>
      </c>
      <c r="C328" s="82" t="s">
        <v>99</v>
      </c>
      <c r="D328" s="82" t="s">
        <v>100</v>
      </c>
      <c r="E328" s="82" t="s">
        <v>101</v>
      </c>
      <c r="F328" s="82" t="s">
        <v>102</v>
      </c>
      <c r="G328" s="82" t="s">
        <v>103</v>
      </c>
      <c r="H328" s="82" t="s">
        <v>104</v>
      </c>
      <c r="I328" s="82" t="s">
        <v>105</v>
      </c>
      <c r="J328" s="230"/>
      <c r="K328" s="230"/>
      <c r="L328" s="230"/>
      <c r="M328" s="230"/>
      <c r="N328" s="230"/>
      <c r="O328" s="230"/>
      <c r="P328" s="230"/>
      <c r="Q328" s="230"/>
    </row>
    <row r="329" spans="1:18" ht="15.75" customHeight="1">
      <c r="A329" s="82">
        <v>2201</v>
      </c>
      <c r="B329" s="83">
        <v>5</v>
      </c>
      <c r="C329" s="83"/>
      <c r="D329" s="83"/>
      <c r="E329" s="83"/>
      <c r="F329" s="83"/>
      <c r="G329" s="83"/>
      <c r="H329" s="83"/>
      <c r="I329" s="83"/>
      <c r="J329" s="84"/>
      <c r="K329" s="85"/>
      <c r="L329" s="86"/>
      <c r="M329" s="87"/>
      <c r="N329" s="88"/>
      <c r="O329" s="176">
        <f>B329</f>
        <v>5</v>
      </c>
      <c r="P329" s="90"/>
      <c r="Q329" s="88"/>
    </row>
    <row r="330" spans="1:18" ht="15.75" customHeight="1">
      <c r="A330" s="82">
        <v>2202</v>
      </c>
      <c r="B330" s="83"/>
      <c r="C330" s="83">
        <v>4</v>
      </c>
      <c r="D330" s="83"/>
      <c r="E330" s="83"/>
      <c r="F330" s="83"/>
      <c r="G330" s="83"/>
      <c r="H330" s="83"/>
      <c r="I330" s="83"/>
      <c r="J330" s="84"/>
      <c r="K330" s="91"/>
      <c r="L330" s="92"/>
      <c r="M330" s="93"/>
      <c r="N330" s="94">
        <f>IF(C330=0,"",C330/B329)</f>
        <v>0.8</v>
      </c>
      <c r="O330" s="83">
        <v>4</v>
      </c>
      <c r="P330" s="96">
        <f t="shared" ref="P330:P338" si="28">IF(O330=0,"",O330/O329)</f>
        <v>0.8</v>
      </c>
      <c r="Q330" s="96">
        <f t="shared" ref="Q330:Q338" si="29">IF(O330=0,"",100%-P330)</f>
        <v>0.19999999999999996</v>
      </c>
    </row>
    <row r="331" spans="1:18" ht="15.75" customHeight="1">
      <c r="A331" s="82">
        <v>2301</v>
      </c>
      <c r="B331" s="83"/>
      <c r="C331" s="83"/>
      <c r="D331" s="83">
        <v>2</v>
      </c>
      <c r="E331" s="83"/>
      <c r="F331" s="83"/>
      <c r="G331" s="83"/>
      <c r="H331" s="83"/>
      <c r="I331" s="83"/>
      <c r="J331" s="84"/>
      <c r="K331" s="91"/>
      <c r="L331" s="92"/>
      <c r="M331" s="93"/>
      <c r="N331" s="94">
        <f>IF(D331=0,"",D331/C330)</f>
        <v>0.5</v>
      </c>
      <c r="O331" s="83">
        <v>2</v>
      </c>
      <c r="P331" s="96">
        <f t="shared" si="28"/>
        <v>0.5</v>
      </c>
      <c r="Q331" s="96">
        <f t="shared" si="29"/>
        <v>0.5</v>
      </c>
      <c r="R331" s="97">
        <f>O331/O329</f>
        <v>0.4</v>
      </c>
    </row>
    <row r="332" spans="1:18" ht="15.75" customHeight="1">
      <c r="A332" s="82">
        <v>2302</v>
      </c>
      <c r="B332" s="83"/>
      <c r="C332" s="83"/>
      <c r="D332" s="83"/>
      <c r="E332" s="83">
        <v>2</v>
      </c>
      <c r="F332" s="83"/>
      <c r="G332" s="83"/>
      <c r="H332" s="83"/>
      <c r="I332" s="83"/>
      <c r="J332" s="84"/>
      <c r="K332" s="91"/>
      <c r="L332" s="92"/>
      <c r="M332" s="93"/>
      <c r="N332" s="94">
        <f>IF(E332=0,"",E332/D331)</f>
        <v>1</v>
      </c>
      <c r="O332" s="83">
        <v>2</v>
      </c>
      <c r="P332" s="96">
        <f t="shared" si="28"/>
        <v>1</v>
      </c>
      <c r="Q332" s="96">
        <f t="shared" si="29"/>
        <v>0</v>
      </c>
    </row>
    <row r="333" spans="1:18" ht="15.75" customHeight="1">
      <c r="A333" s="82">
        <v>2401</v>
      </c>
      <c r="B333" s="83"/>
      <c r="C333" s="83"/>
      <c r="D333" s="83"/>
      <c r="E333" s="83"/>
      <c r="F333" s="83">
        <v>2</v>
      </c>
      <c r="G333" s="83"/>
      <c r="H333" s="83"/>
      <c r="I333" s="83"/>
      <c r="J333" s="84"/>
      <c r="K333" s="91"/>
      <c r="L333" s="92"/>
      <c r="M333" s="93"/>
      <c r="N333" s="94">
        <f>IF(F333=0,"",F333/E332)</f>
        <v>1</v>
      </c>
      <c r="O333" s="83">
        <v>2</v>
      </c>
      <c r="P333" s="96">
        <f t="shared" si="28"/>
        <v>1</v>
      </c>
      <c r="Q333" s="96">
        <f t="shared" si="29"/>
        <v>0</v>
      </c>
    </row>
    <row r="334" spans="1:18" ht="15.75" customHeight="1">
      <c r="A334" s="82">
        <v>2402</v>
      </c>
      <c r="B334" s="83"/>
      <c r="C334" s="83"/>
      <c r="D334" s="83"/>
      <c r="E334" s="83"/>
      <c r="F334" s="83"/>
      <c r="G334" s="83">
        <v>2</v>
      </c>
      <c r="H334" s="83"/>
      <c r="I334" s="83"/>
      <c r="J334" s="84"/>
      <c r="K334" s="91"/>
      <c r="L334" s="92"/>
      <c r="M334" s="93"/>
      <c r="N334" s="94">
        <f>IF(G334=0,"",G334/F333)</f>
        <v>1</v>
      </c>
      <c r="O334" s="83">
        <v>2</v>
      </c>
      <c r="P334" s="96">
        <f t="shared" si="28"/>
        <v>1</v>
      </c>
      <c r="Q334" s="96">
        <f t="shared" si="29"/>
        <v>0</v>
      </c>
    </row>
    <row r="335" spans="1:18" ht="15.75" customHeight="1">
      <c r="A335" s="82">
        <v>2501</v>
      </c>
      <c r="B335" s="83"/>
      <c r="C335" s="83"/>
      <c r="D335" s="83"/>
      <c r="E335" s="83"/>
      <c r="F335" s="83"/>
      <c r="G335" s="83"/>
      <c r="H335" s="83"/>
      <c r="I335" s="83"/>
      <c r="J335" s="84"/>
      <c r="K335" s="91"/>
      <c r="L335" s="92"/>
      <c r="M335" s="93"/>
      <c r="N335" s="94" t="str">
        <f>IF(H335=0,"",H335/G334)</f>
        <v/>
      </c>
      <c r="O335" s="83"/>
      <c r="P335" s="96" t="str">
        <f t="shared" si="28"/>
        <v/>
      </c>
      <c r="Q335" s="96" t="str">
        <f t="shared" si="29"/>
        <v/>
      </c>
    </row>
    <row r="336" spans="1:18" ht="15.75" customHeight="1">
      <c r="A336" s="82">
        <v>2502</v>
      </c>
      <c r="B336" s="83"/>
      <c r="C336" s="83"/>
      <c r="D336" s="83"/>
      <c r="E336" s="83"/>
      <c r="F336" s="83"/>
      <c r="G336" s="83"/>
      <c r="H336" s="83"/>
      <c r="I336" s="83"/>
      <c r="J336" s="84"/>
      <c r="K336" s="91"/>
      <c r="L336" s="92"/>
      <c r="M336" s="93"/>
      <c r="N336" s="94" t="str">
        <f>IF(I336=0,"",I336/H335)</f>
        <v/>
      </c>
      <c r="O336" s="83"/>
      <c r="P336" s="96" t="str">
        <f t="shared" si="28"/>
        <v/>
      </c>
      <c r="Q336" s="96" t="str">
        <f t="shared" si="29"/>
        <v/>
      </c>
    </row>
    <row r="337" spans="1:17" ht="15.75" customHeight="1">
      <c r="A337" s="82">
        <v>2601</v>
      </c>
      <c r="B337" s="83"/>
      <c r="C337" s="83"/>
      <c r="D337" s="83"/>
      <c r="E337" s="83"/>
      <c r="F337" s="83"/>
      <c r="G337" s="83"/>
      <c r="H337" s="83"/>
      <c r="I337" s="83"/>
      <c r="J337" s="84"/>
      <c r="K337" s="91"/>
      <c r="L337" s="92"/>
      <c r="M337" s="93"/>
      <c r="N337" s="94"/>
      <c r="O337" s="83"/>
      <c r="P337" s="96" t="str">
        <f t="shared" si="28"/>
        <v/>
      </c>
      <c r="Q337" s="96" t="str">
        <f t="shared" si="29"/>
        <v/>
      </c>
    </row>
    <row r="338" spans="1:17" ht="15.75" customHeight="1">
      <c r="A338" s="82">
        <v>2602</v>
      </c>
      <c r="B338" s="83"/>
      <c r="C338" s="83"/>
      <c r="D338" s="83"/>
      <c r="E338" s="83"/>
      <c r="F338" s="83"/>
      <c r="G338" s="83"/>
      <c r="H338" s="83"/>
      <c r="I338" s="83"/>
      <c r="J338" s="84"/>
      <c r="K338" s="91"/>
      <c r="L338" s="92"/>
      <c r="M338" s="93"/>
      <c r="N338" s="94"/>
      <c r="O338" s="83"/>
      <c r="P338" s="96" t="str">
        <f t="shared" si="28"/>
        <v/>
      </c>
      <c r="Q338" s="96" t="str">
        <f t="shared" si="29"/>
        <v/>
      </c>
    </row>
    <row r="339" spans="1:17" ht="15.75" customHeight="1">
      <c r="A339" s="82">
        <v>2701</v>
      </c>
      <c r="B339" s="83"/>
      <c r="C339" s="83"/>
      <c r="D339" s="83"/>
      <c r="E339" s="83"/>
      <c r="F339" s="83"/>
      <c r="G339" s="83"/>
      <c r="H339" s="83"/>
      <c r="I339" s="83"/>
      <c r="J339" s="84"/>
      <c r="K339" s="91"/>
      <c r="L339" s="92"/>
      <c r="M339" s="99"/>
      <c r="N339" s="100"/>
      <c r="O339" s="194"/>
      <c r="P339" s="102"/>
      <c r="Q339" s="100"/>
    </row>
    <row r="340" spans="1:17" ht="15.75" customHeight="1">
      <c r="A340" s="82">
        <v>2702</v>
      </c>
      <c r="B340" s="83"/>
      <c r="C340" s="83"/>
      <c r="D340" s="83"/>
      <c r="E340" s="83"/>
      <c r="F340" s="83"/>
      <c r="G340" s="83"/>
      <c r="H340" s="83"/>
      <c r="I340" s="83"/>
      <c r="J340" s="84"/>
      <c r="K340" s="91"/>
      <c r="L340" s="92"/>
      <c r="M340" s="99"/>
      <c r="N340" s="103"/>
      <c r="O340" s="194"/>
      <c r="P340" s="104"/>
      <c r="Q340" s="103"/>
    </row>
    <row r="341" spans="1:17" ht="15.75" customHeight="1">
      <c r="A341" s="82">
        <v>2801</v>
      </c>
      <c r="B341" s="83"/>
      <c r="C341" s="83"/>
      <c r="D341" s="83"/>
      <c r="E341" s="83"/>
      <c r="F341" s="83"/>
      <c r="G341" s="83"/>
      <c r="H341" s="83"/>
      <c r="I341" s="83"/>
      <c r="J341" s="84"/>
      <c r="K341" s="91"/>
      <c r="L341" s="92"/>
      <c r="M341" s="99"/>
      <c r="N341" s="103"/>
      <c r="O341" s="194"/>
      <c r="P341" s="104"/>
      <c r="Q341" s="103"/>
    </row>
    <row r="342" spans="1:17" ht="15.75" customHeight="1">
      <c r="A342" s="82">
        <v>2802</v>
      </c>
      <c r="B342" s="83"/>
      <c r="C342" s="83"/>
      <c r="D342" s="83"/>
      <c r="E342" s="83"/>
      <c r="F342" s="83"/>
      <c r="G342" s="83"/>
      <c r="H342" s="83"/>
      <c r="I342" s="83"/>
      <c r="J342" s="84"/>
      <c r="K342" s="91"/>
      <c r="L342" s="92"/>
      <c r="M342" s="99"/>
      <c r="N342" s="5"/>
      <c r="O342" s="26"/>
      <c r="P342" s="25"/>
      <c r="Q342" s="140"/>
    </row>
    <row r="343" spans="1:17" ht="15.75" customHeight="1">
      <c r="A343" s="82">
        <v>2901</v>
      </c>
      <c r="B343" s="83"/>
      <c r="C343" s="83"/>
      <c r="D343" s="83"/>
      <c r="E343" s="83"/>
      <c r="F343" s="83"/>
      <c r="G343" s="83"/>
      <c r="H343" s="83"/>
      <c r="I343" s="83"/>
      <c r="J343" s="84"/>
      <c r="K343" s="91"/>
      <c r="L343" s="92"/>
      <c r="M343" s="99"/>
      <c r="N343" s="108" t="s">
        <v>80</v>
      </c>
      <c r="O343" s="109"/>
      <c r="P343" s="110" t="str">
        <f>IF(SUM(J335:J342)=0,"",SUM(J335:J342))</f>
        <v/>
      </c>
      <c r="Q343" s="111" t="s">
        <v>10</v>
      </c>
    </row>
    <row r="344" spans="1:17" ht="15.75" customHeight="1">
      <c r="A344" s="82">
        <v>2902</v>
      </c>
      <c r="B344" s="83"/>
      <c r="C344" s="83"/>
      <c r="D344" s="83"/>
      <c r="E344" s="83"/>
      <c r="F344" s="83"/>
      <c r="G344" s="83"/>
      <c r="H344" s="83"/>
      <c r="I344" s="83"/>
      <c r="J344" s="84"/>
      <c r="K344" s="91"/>
      <c r="L344" s="92"/>
      <c r="M344" s="99"/>
      <c r="N344" s="112" t="s">
        <v>81</v>
      </c>
      <c r="O344" s="113" t="str">
        <f>IF(O343/B329=0,"",O343/B329)</f>
        <v/>
      </c>
      <c r="P344" s="114" t="e">
        <f>IF(O343/P343=0,"",O343/P343)</f>
        <v>#VALUE!</v>
      </c>
      <c r="Q344" s="115" t="s">
        <v>82</v>
      </c>
    </row>
    <row r="345" spans="1:17" ht="15.75" customHeight="1">
      <c r="A345" s="82">
        <v>3001</v>
      </c>
      <c r="B345" s="83"/>
      <c r="C345" s="83"/>
      <c r="D345" s="83"/>
      <c r="E345" s="83"/>
      <c r="F345" s="83"/>
      <c r="G345" s="83"/>
      <c r="H345" s="83"/>
      <c r="I345" s="83"/>
      <c r="J345" s="84"/>
      <c r="K345" s="116"/>
      <c r="L345" s="117"/>
      <c r="M345" s="118"/>
      <c r="N345" s="119"/>
      <c r="O345" s="120"/>
      <c r="P345" s="120"/>
      <c r="Q345" s="121"/>
    </row>
    <row r="346" spans="1:17" ht="18" customHeight="1">
      <c r="A346" s="34"/>
      <c r="B346" s="26"/>
      <c r="C346" s="231" t="s">
        <v>108</v>
      </c>
      <c r="D346" s="232"/>
      <c r="E346" s="232"/>
      <c r="F346" s="232"/>
      <c r="G346" s="232"/>
      <c r="H346" s="232"/>
      <c r="I346" s="233"/>
      <c r="J346" s="122">
        <f>SUM(J338:J342)</f>
        <v>0</v>
      </c>
      <c r="K346" s="123" t="str">
        <f>IF(J338=0,"",J338/B329)</f>
        <v/>
      </c>
      <c r="L346" s="123" t="str">
        <f>IF(J346=0,"",J346/B329)</f>
        <v/>
      </c>
      <c r="M346" s="123" t="str">
        <f>IF(J338=0,"",L346-K346)</f>
        <v/>
      </c>
      <c r="N346" s="5"/>
      <c r="O346" s="26"/>
      <c r="P346" s="25"/>
      <c r="Q346" s="5"/>
    </row>
    <row r="347" spans="1:17" ht="12.75" customHeight="1"/>
    <row r="348" spans="1:17" ht="12.75" customHeight="1"/>
    <row r="349" spans="1:17" ht="26.25" customHeight="1">
      <c r="A349" s="250" t="s">
        <v>96</v>
      </c>
      <c r="B349" s="242"/>
      <c r="C349" s="242"/>
      <c r="D349" s="242"/>
      <c r="E349" s="242"/>
      <c r="F349" s="242"/>
      <c r="G349" s="242"/>
      <c r="H349" s="242"/>
      <c r="I349" s="242"/>
      <c r="J349" s="79" t="s">
        <v>123</v>
      </c>
      <c r="K349" s="26"/>
      <c r="L349" s="5"/>
      <c r="M349" s="5"/>
      <c r="N349" s="26"/>
      <c r="O349" s="5"/>
      <c r="P349" s="26"/>
      <c r="Q349" s="26"/>
    </row>
    <row r="350" spans="1:17" ht="12.75" customHeight="1">
      <c r="A350" s="234" t="s">
        <v>9</v>
      </c>
      <c r="B350" s="235" t="s">
        <v>97</v>
      </c>
      <c r="C350" s="232"/>
      <c r="D350" s="232"/>
      <c r="E350" s="232"/>
      <c r="F350" s="232"/>
      <c r="G350" s="232"/>
      <c r="H350" s="232"/>
      <c r="I350" s="233"/>
      <c r="J350" s="236" t="s">
        <v>10</v>
      </c>
      <c r="K350" s="229" t="s">
        <v>2</v>
      </c>
      <c r="L350" s="229" t="s">
        <v>3</v>
      </c>
      <c r="M350" s="237" t="s">
        <v>4</v>
      </c>
      <c r="N350" s="229" t="s">
        <v>5</v>
      </c>
      <c r="O350" s="238" t="s">
        <v>6</v>
      </c>
      <c r="P350" s="238" t="s">
        <v>7</v>
      </c>
      <c r="Q350" s="229" t="s">
        <v>8</v>
      </c>
    </row>
    <row r="351" spans="1:17" ht="12.75" customHeight="1">
      <c r="A351" s="230"/>
      <c r="B351" s="82" t="s">
        <v>98</v>
      </c>
      <c r="C351" s="82" t="s">
        <v>99</v>
      </c>
      <c r="D351" s="82" t="s">
        <v>100</v>
      </c>
      <c r="E351" s="82" t="s">
        <v>101</v>
      </c>
      <c r="F351" s="82" t="s">
        <v>102</v>
      </c>
      <c r="G351" s="82" t="s">
        <v>103</v>
      </c>
      <c r="H351" s="82" t="s">
        <v>104</v>
      </c>
      <c r="I351" s="82" t="s">
        <v>105</v>
      </c>
      <c r="J351" s="230"/>
      <c r="K351" s="230"/>
      <c r="L351" s="230"/>
      <c r="M351" s="230"/>
      <c r="N351" s="230"/>
      <c r="O351" s="230"/>
      <c r="P351" s="230"/>
      <c r="Q351" s="230"/>
    </row>
    <row r="352" spans="1:17" ht="12.75" customHeight="1">
      <c r="A352" s="82">
        <v>2202</v>
      </c>
      <c r="B352" s="83">
        <v>12</v>
      </c>
      <c r="C352" s="83"/>
      <c r="D352" s="83"/>
      <c r="E352" s="83"/>
      <c r="F352" s="83"/>
      <c r="G352" s="83"/>
      <c r="H352" s="83"/>
      <c r="I352" s="83"/>
      <c r="J352" s="84"/>
      <c r="K352" s="85"/>
      <c r="L352" s="86"/>
      <c r="M352" s="87"/>
      <c r="N352" s="88"/>
      <c r="O352" s="176">
        <f>B352</f>
        <v>12</v>
      </c>
      <c r="P352" s="90"/>
      <c r="Q352" s="88"/>
    </row>
    <row r="353" spans="1:18" ht="12.75" customHeight="1">
      <c r="A353" s="82">
        <v>2301</v>
      </c>
      <c r="B353" s="83"/>
      <c r="C353" s="83">
        <v>9</v>
      </c>
      <c r="D353" s="83"/>
      <c r="E353" s="83"/>
      <c r="F353" s="83"/>
      <c r="G353" s="83"/>
      <c r="H353" s="83"/>
      <c r="I353" s="83"/>
      <c r="J353" s="84"/>
      <c r="K353" s="91"/>
      <c r="L353" s="92"/>
      <c r="M353" s="93"/>
      <c r="N353" s="94">
        <f>IF(C353=0,"",C353/B352)</f>
        <v>0.75</v>
      </c>
      <c r="O353" s="83">
        <v>9</v>
      </c>
      <c r="P353" s="96">
        <f t="shared" ref="P353:P361" si="30">IF(O353=0,"",O353/O352)</f>
        <v>0.75</v>
      </c>
      <c r="Q353" s="96">
        <f t="shared" ref="Q353:Q361" si="31">IF(O353=0,"",100%-P353)</f>
        <v>0.25</v>
      </c>
    </row>
    <row r="354" spans="1:18" ht="12.75" customHeight="1">
      <c r="A354" s="82">
        <v>2302</v>
      </c>
      <c r="B354" s="83"/>
      <c r="C354" s="83"/>
      <c r="D354" s="83">
        <v>6</v>
      </c>
      <c r="E354" s="83"/>
      <c r="F354" s="83"/>
      <c r="G354" s="83"/>
      <c r="H354" s="83"/>
      <c r="I354" s="83"/>
      <c r="J354" s="84"/>
      <c r="K354" s="91"/>
      <c r="L354" s="92"/>
      <c r="M354" s="93"/>
      <c r="N354" s="94">
        <f>IF(D354=0,"",D354/C353)</f>
        <v>0.66666666666666663</v>
      </c>
      <c r="O354" s="83">
        <v>7</v>
      </c>
      <c r="P354" s="96">
        <f t="shared" si="30"/>
        <v>0.77777777777777779</v>
      </c>
      <c r="Q354" s="96">
        <f t="shared" si="31"/>
        <v>0.22222222222222221</v>
      </c>
      <c r="R354" s="97">
        <f>O354/O352</f>
        <v>0.58333333333333337</v>
      </c>
    </row>
    <row r="355" spans="1:18" ht="12.75" customHeight="1">
      <c r="A355" s="82">
        <v>2401</v>
      </c>
      <c r="B355" s="83"/>
      <c r="C355" s="83"/>
      <c r="D355" s="83"/>
      <c r="E355" s="83">
        <v>6</v>
      </c>
      <c r="F355" s="83"/>
      <c r="G355" s="83"/>
      <c r="H355" s="83"/>
      <c r="I355" s="83"/>
      <c r="J355" s="84"/>
      <c r="K355" s="91"/>
      <c r="L355" s="92"/>
      <c r="M355" s="93"/>
      <c r="N355" s="94">
        <f>IF(E355=0,"",E355/D354)</f>
        <v>1</v>
      </c>
      <c r="O355" s="83">
        <v>7</v>
      </c>
      <c r="P355" s="96">
        <f t="shared" si="30"/>
        <v>1</v>
      </c>
      <c r="Q355" s="96">
        <f t="shared" si="31"/>
        <v>0</v>
      </c>
    </row>
    <row r="356" spans="1:18" ht="12.75" customHeight="1">
      <c r="A356" s="82">
        <v>2402</v>
      </c>
      <c r="B356" s="83"/>
      <c r="C356" s="83"/>
      <c r="D356" s="83"/>
      <c r="E356" s="83"/>
      <c r="F356" s="83">
        <v>5</v>
      </c>
      <c r="G356" s="83"/>
      <c r="H356" s="83"/>
      <c r="I356" s="83"/>
      <c r="J356" s="84"/>
      <c r="K356" s="91"/>
      <c r="L356" s="92"/>
      <c r="M356" s="93"/>
      <c r="N356" s="94">
        <f>IF(F356=0,"",F356/E355)</f>
        <v>0.83333333333333337</v>
      </c>
      <c r="O356" s="83">
        <v>6</v>
      </c>
      <c r="P356" s="96">
        <f t="shared" si="30"/>
        <v>0.8571428571428571</v>
      </c>
      <c r="Q356" s="96">
        <f t="shared" si="31"/>
        <v>0.1428571428571429</v>
      </c>
    </row>
    <row r="357" spans="1:18" ht="12.75" customHeight="1">
      <c r="A357" s="82">
        <v>2501</v>
      </c>
      <c r="B357" s="83"/>
      <c r="C357" s="83"/>
      <c r="D357" s="83"/>
      <c r="E357" s="83"/>
      <c r="F357" s="83"/>
      <c r="G357" s="83"/>
      <c r="H357" s="83"/>
      <c r="I357" s="83"/>
      <c r="J357" s="84"/>
      <c r="K357" s="91"/>
      <c r="L357" s="92"/>
      <c r="M357" s="93"/>
      <c r="N357" s="94" t="str">
        <f>IF(G357=0,"",G357/F356)</f>
        <v/>
      </c>
      <c r="O357" s="83"/>
      <c r="P357" s="96" t="str">
        <f t="shared" si="30"/>
        <v/>
      </c>
      <c r="Q357" s="96" t="str">
        <f t="shared" si="31"/>
        <v/>
      </c>
    </row>
    <row r="358" spans="1:18" ht="12.75" customHeight="1">
      <c r="A358" s="82">
        <v>2502</v>
      </c>
      <c r="B358" s="83"/>
      <c r="C358" s="83"/>
      <c r="D358" s="83"/>
      <c r="E358" s="83"/>
      <c r="F358" s="83"/>
      <c r="G358" s="83"/>
      <c r="H358" s="83"/>
      <c r="I358" s="83"/>
      <c r="J358" s="84"/>
      <c r="K358" s="91"/>
      <c r="L358" s="92"/>
      <c r="M358" s="93"/>
      <c r="N358" s="94" t="str">
        <f>IF(H358=0,"",H358/G357)</f>
        <v/>
      </c>
      <c r="O358" s="83"/>
      <c r="P358" s="96" t="str">
        <f t="shared" si="30"/>
        <v/>
      </c>
      <c r="Q358" s="96" t="str">
        <f t="shared" si="31"/>
        <v/>
      </c>
    </row>
    <row r="359" spans="1:18" ht="12.75" customHeight="1">
      <c r="A359" s="82">
        <v>2601</v>
      </c>
      <c r="B359" s="83"/>
      <c r="C359" s="83"/>
      <c r="D359" s="83"/>
      <c r="E359" s="83"/>
      <c r="F359" s="83"/>
      <c r="G359" s="83"/>
      <c r="H359" s="83"/>
      <c r="I359" s="83"/>
      <c r="J359" s="84"/>
      <c r="K359" s="91"/>
      <c r="L359" s="92"/>
      <c r="M359" s="93"/>
      <c r="N359" s="94" t="str">
        <f>IF(I359=0,"",I359/H358)</f>
        <v/>
      </c>
      <c r="O359" s="83"/>
      <c r="P359" s="96" t="str">
        <f t="shared" si="30"/>
        <v/>
      </c>
      <c r="Q359" s="96" t="str">
        <f t="shared" si="31"/>
        <v/>
      </c>
    </row>
    <row r="360" spans="1:18" ht="12.75" customHeight="1">
      <c r="A360" s="82">
        <v>2602</v>
      </c>
      <c r="B360" s="83"/>
      <c r="C360" s="83"/>
      <c r="D360" s="83"/>
      <c r="E360" s="83"/>
      <c r="F360" s="83"/>
      <c r="G360" s="83"/>
      <c r="H360" s="83"/>
      <c r="I360" s="83"/>
      <c r="J360" s="84"/>
      <c r="K360" s="91"/>
      <c r="L360" s="92"/>
      <c r="M360" s="93"/>
      <c r="N360" s="94"/>
      <c r="O360" s="83"/>
      <c r="P360" s="96" t="str">
        <f t="shared" si="30"/>
        <v/>
      </c>
      <c r="Q360" s="96" t="str">
        <f t="shared" si="31"/>
        <v/>
      </c>
    </row>
    <row r="361" spans="1:18" ht="12.75" customHeight="1">
      <c r="A361" s="82">
        <v>2701</v>
      </c>
      <c r="B361" s="83"/>
      <c r="C361" s="83"/>
      <c r="D361" s="83"/>
      <c r="E361" s="83"/>
      <c r="F361" s="83"/>
      <c r="G361" s="83"/>
      <c r="H361" s="83"/>
      <c r="I361" s="83"/>
      <c r="J361" s="84"/>
      <c r="K361" s="91"/>
      <c r="L361" s="92"/>
      <c r="M361" s="93"/>
      <c r="N361" s="94"/>
      <c r="O361" s="83"/>
      <c r="P361" s="96" t="str">
        <f t="shared" si="30"/>
        <v/>
      </c>
      <c r="Q361" s="96" t="str">
        <f t="shared" si="31"/>
        <v/>
      </c>
    </row>
    <row r="362" spans="1:18" ht="12.75" customHeight="1">
      <c r="A362" s="82">
        <v>2702</v>
      </c>
      <c r="B362" s="83"/>
      <c r="C362" s="83"/>
      <c r="D362" s="83"/>
      <c r="E362" s="83"/>
      <c r="F362" s="83"/>
      <c r="G362" s="83"/>
      <c r="H362" s="83"/>
      <c r="I362" s="83"/>
      <c r="J362" s="84"/>
      <c r="K362" s="91"/>
      <c r="L362" s="92"/>
      <c r="M362" s="99"/>
      <c r="N362" s="100"/>
      <c r="O362" s="194"/>
      <c r="P362" s="102"/>
      <c r="Q362" s="100"/>
    </row>
    <row r="363" spans="1:18" ht="12.75" customHeight="1">
      <c r="A363" s="82">
        <v>2801</v>
      </c>
      <c r="B363" s="83"/>
      <c r="C363" s="83"/>
      <c r="D363" s="83"/>
      <c r="E363" s="83"/>
      <c r="F363" s="83"/>
      <c r="G363" s="83"/>
      <c r="H363" s="83"/>
      <c r="I363" s="83"/>
      <c r="J363" s="84"/>
      <c r="K363" s="91"/>
      <c r="L363" s="92"/>
      <c r="M363" s="99"/>
      <c r="N363" s="103"/>
      <c r="O363" s="194"/>
      <c r="P363" s="104"/>
      <c r="Q363" s="103"/>
    </row>
    <row r="364" spans="1:18" ht="12.75" customHeight="1">
      <c r="A364" s="82">
        <v>2802</v>
      </c>
      <c r="B364" s="83"/>
      <c r="C364" s="83"/>
      <c r="D364" s="83"/>
      <c r="E364" s="83"/>
      <c r="F364" s="83"/>
      <c r="G364" s="83"/>
      <c r="H364" s="83"/>
      <c r="I364" s="83"/>
      <c r="J364" s="84"/>
      <c r="K364" s="91"/>
      <c r="L364" s="92"/>
      <c r="M364" s="99"/>
      <c r="N364" s="103"/>
      <c r="O364" s="194"/>
      <c r="P364" s="104"/>
      <c r="Q364" s="103"/>
    </row>
    <row r="365" spans="1:18" ht="12.75" customHeight="1">
      <c r="A365" s="82">
        <v>2901</v>
      </c>
      <c r="B365" s="83"/>
      <c r="C365" s="83"/>
      <c r="D365" s="83"/>
      <c r="E365" s="83"/>
      <c r="F365" s="83"/>
      <c r="G365" s="83"/>
      <c r="H365" s="83"/>
      <c r="I365" s="83"/>
      <c r="J365" s="84"/>
      <c r="K365" s="91"/>
      <c r="L365" s="92"/>
      <c r="M365" s="99"/>
      <c r="N365" s="5"/>
      <c r="O365" s="26"/>
      <c r="P365" s="25"/>
      <c r="Q365" s="140"/>
    </row>
    <row r="366" spans="1:18" ht="12.75" customHeight="1">
      <c r="A366" s="82">
        <v>2902</v>
      </c>
      <c r="B366" s="83"/>
      <c r="C366" s="83"/>
      <c r="D366" s="83"/>
      <c r="E366" s="83"/>
      <c r="F366" s="83"/>
      <c r="G366" s="83"/>
      <c r="H366" s="83"/>
      <c r="I366" s="83"/>
      <c r="J366" s="84"/>
      <c r="K366" s="91"/>
      <c r="L366" s="92"/>
      <c r="M366" s="99"/>
      <c r="N366" s="108" t="s">
        <v>80</v>
      </c>
      <c r="O366" s="109"/>
      <c r="P366" s="110" t="str">
        <f>IF(SUM(J358:J365)=0,"",SUM(J358:J365))</f>
        <v/>
      </c>
      <c r="Q366" s="111" t="s">
        <v>10</v>
      </c>
    </row>
    <row r="367" spans="1:18" ht="12.75" customHeight="1">
      <c r="A367" s="82">
        <v>3001</v>
      </c>
      <c r="B367" s="83"/>
      <c r="C367" s="83"/>
      <c r="D367" s="83"/>
      <c r="E367" s="83"/>
      <c r="F367" s="83"/>
      <c r="G367" s="83"/>
      <c r="H367" s="83"/>
      <c r="I367" s="83"/>
      <c r="J367" s="84"/>
      <c r="K367" s="91"/>
      <c r="L367" s="92"/>
      <c r="M367" s="99"/>
      <c r="N367" s="112" t="s">
        <v>81</v>
      </c>
      <c r="O367" s="113" t="str">
        <f>IF(O366/B352=0,"",O366/B352)</f>
        <v/>
      </c>
      <c r="P367" s="114" t="e">
        <f>IF(O366/P366=0,"",O366/P366)</f>
        <v>#VALUE!</v>
      </c>
      <c r="Q367" s="115" t="s">
        <v>82</v>
      </c>
    </row>
    <row r="368" spans="1:18" ht="12.75" customHeight="1">
      <c r="B368" s="83"/>
      <c r="C368" s="83"/>
      <c r="D368" s="83"/>
      <c r="E368" s="83"/>
      <c r="F368" s="83"/>
      <c r="G368" s="83"/>
      <c r="H368" s="83"/>
      <c r="I368" s="83"/>
      <c r="J368" s="84"/>
      <c r="K368" s="116"/>
      <c r="L368" s="117"/>
      <c r="M368" s="118"/>
      <c r="N368" s="119"/>
      <c r="O368" s="120"/>
      <c r="P368" s="120"/>
      <c r="Q368" s="121"/>
    </row>
    <row r="369" spans="1:18" ht="12.75" customHeight="1">
      <c r="A369" s="34"/>
      <c r="B369" s="26"/>
      <c r="C369" s="231" t="s">
        <v>108</v>
      </c>
      <c r="D369" s="232"/>
      <c r="E369" s="232"/>
      <c r="F369" s="232"/>
      <c r="G369" s="232"/>
      <c r="H369" s="232"/>
      <c r="I369" s="233"/>
      <c r="J369" s="122">
        <f>SUM(J361:J365)</f>
        <v>0</v>
      </c>
      <c r="K369" s="123" t="str">
        <f>IF(J361=0,"",J361/B352)</f>
        <v/>
      </c>
      <c r="L369" s="123" t="str">
        <f>IF(J369=0,"",J369/B352)</f>
        <v/>
      </c>
      <c r="M369" s="123" t="str">
        <f>IF(J361=0,"",L369-K369)</f>
        <v/>
      </c>
      <c r="N369" s="5"/>
      <c r="O369" s="26"/>
      <c r="P369" s="25"/>
      <c r="Q369" s="5"/>
    </row>
    <row r="370" spans="1:18" ht="12.75" customHeight="1"/>
    <row r="371" spans="1:18" ht="12.75" customHeight="1"/>
    <row r="372" spans="1:18" ht="12.75" customHeight="1">
      <c r="A372" s="250" t="s">
        <v>96</v>
      </c>
      <c r="B372" s="242"/>
      <c r="C372" s="242"/>
      <c r="D372" s="242"/>
      <c r="E372" s="242"/>
      <c r="F372" s="242"/>
      <c r="G372" s="242"/>
      <c r="H372" s="242"/>
      <c r="I372" s="242"/>
      <c r="J372" s="217" t="s">
        <v>142</v>
      </c>
      <c r="K372" s="26"/>
      <c r="L372" s="5"/>
      <c r="M372" s="5"/>
      <c r="N372" s="26"/>
      <c r="O372" s="5"/>
      <c r="P372" s="26"/>
      <c r="Q372" s="26"/>
      <c r="R372" s="216"/>
    </row>
    <row r="373" spans="1:18" ht="12.75" customHeight="1">
      <c r="A373" s="234" t="s">
        <v>9</v>
      </c>
      <c r="B373" s="235" t="s">
        <v>97</v>
      </c>
      <c r="C373" s="232"/>
      <c r="D373" s="232"/>
      <c r="E373" s="232"/>
      <c r="F373" s="232"/>
      <c r="G373" s="232"/>
      <c r="H373" s="232"/>
      <c r="I373" s="233"/>
      <c r="J373" s="236" t="s">
        <v>10</v>
      </c>
      <c r="K373" s="229" t="s">
        <v>2</v>
      </c>
      <c r="L373" s="229" t="s">
        <v>3</v>
      </c>
      <c r="M373" s="237" t="s">
        <v>4</v>
      </c>
      <c r="N373" s="229" t="s">
        <v>5</v>
      </c>
      <c r="O373" s="238" t="s">
        <v>6</v>
      </c>
      <c r="P373" s="238" t="s">
        <v>7</v>
      </c>
      <c r="Q373" s="229" t="s">
        <v>8</v>
      </c>
      <c r="R373" s="216"/>
    </row>
    <row r="374" spans="1:18" ht="12.75" customHeight="1">
      <c r="A374" s="230"/>
      <c r="B374" s="82" t="s">
        <v>98</v>
      </c>
      <c r="C374" s="82" t="s">
        <v>99</v>
      </c>
      <c r="D374" s="82" t="s">
        <v>100</v>
      </c>
      <c r="E374" s="82" t="s">
        <v>101</v>
      </c>
      <c r="F374" s="82" t="s">
        <v>102</v>
      </c>
      <c r="G374" s="82" t="s">
        <v>103</v>
      </c>
      <c r="H374" s="82" t="s">
        <v>104</v>
      </c>
      <c r="I374" s="82" t="s">
        <v>105</v>
      </c>
      <c r="J374" s="230"/>
      <c r="K374" s="230"/>
      <c r="L374" s="230"/>
      <c r="M374" s="230"/>
      <c r="N374" s="230"/>
      <c r="O374" s="230"/>
      <c r="P374" s="230"/>
      <c r="Q374" s="230"/>
      <c r="R374" s="216"/>
    </row>
    <row r="375" spans="1:18" ht="12.75" customHeight="1">
      <c r="A375" s="82">
        <v>2302</v>
      </c>
      <c r="B375" s="83">
        <v>7</v>
      </c>
      <c r="C375" s="83"/>
      <c r="D375" s="83"/>
      <c r="E375" s="83"/>
      <c r="F375" s="83"/>
      <c r="G375" s="83"/>
      <c r="H375" s="83"/>
      <c r="I375" s="83"/>
      <c r="J375" s="130"/>
      <c r="K375" s="85"/>
      <c r="L375" s="86"/>
      <c r="M375" s="87"/>
      <c r="N375" s="88"/>
      <c r="O375" s="176">
        <f>B375</f>
        <v>7</v>
      </c>
      <c r="P375" s="90"/>
      <c r="Q375" s="88"/>
      <c r="R375" s="216"/>
    </row>
    <row r="376" spans="1:18" ht="12.75" customHeight="1">
      <c r="A376" s="82">
        <v>2401</v>
      </c>
      <c r="B376" s="83"/>
      <c r="C376" s="83">
        <v>4</v>
      </c>
      <c r="D376" s="83"/>
      <c r="E376" s="83"/>
      <c r="F376" s="83"/>
      <c r="G376" s="83"/>
      <c r="H376" s="83"/>
      <c r="I376" s="83"/>
      <c r="J376" s="130"/>
      <c r="K376" s="91"/>
      <c r="L376" s="92"/>
      <c r="M376" s="93"/>
      <c r="N376" s="94">
        <f>IF(C376=0,"",C376/B375)</f>
        <v>0.5714285714285714</v>
      </c>
      <c r="O376" s="83">
        <v>4</v>
      </c>
      <c r="P376" s="96">
        <f t="shared" ref="P376:P384" si="32">IF(O376=0,"",O376/O375)</f>
        <v>0.5714285714285714</v>
      </c>
      <c r="Q376" s="96">
        <f t="shared" ref="Q376:Q384" si="33">IF(O376=0,"",100%-P376)</f>
        <v>0.4285714285714286</v>
      </c>
      <c r="R376" s="216"/>
    </row>
    <row r="377" spans="1:18" ht="12.75" customHeight="1">
      <c r="A377" s="82">
        <v>2402</v>
      </c>
      <c r="B377" s="83"/>
      <c r="C377" s="83"/>
      <c r="D377" s="83">
        <v>3</v>
      </c>
      <c r="E377" s="83"/>
      <c r="F377" s="83"/>
      <c r="G377" s="83"/>
      <c r="H377" s="83"/>
      <c r="I377" s="83"/>
      <c r="J377" s="130"/>
      <c r="K377" s="91"/>
      <c r="L377" s="92"/>
      <c r="M377" s="93"/>
      <c r="N377" s="94">
        <f>IF(D377=0,"",D377/C376)</f>
        <v>0.75</v>
      </c>
      <c r="O377" s="83">
        <v>3</v>
      </c>
      <c r="P377" s="96">
        <f t="shared" si="32"/>
        <v>0.75</v>
      </c>
      <c r="Q377" s="96">
        <f t="shared" si="33"/>
        <v>0.25</v>
      </c>
      <c r="R377" s="97">
        <f>O377/O375</f>
        <v>0.42857142857142855</v>
      </c>
    </row>
    <row r="378" spans="1:18" ht="12.75" customHeight="1">
      <c r="A378" s="82">
        <v>2501</v>
      </c>
      <c r="B378" s="83"/>
      <c r="C378" s="83"/>
      <c r="D378" s="83"/>
      <c r="E378" s="83"/>
      <c r="F378" s="83"/>
      <c r="G378" s="83"/>
      <c r="H378" s="83"/>
      <c r="I378" s="83"/>
      <c r="J378" s="130"/>
      <c r="K378" s="91"/>
      <c r="L378" s="92"/>
      <c r="M378" s="93"/>
      <c r="N378" s="94" t="str">
        <f>IF(E378=0,"",E378/D377)</f>
        <v/>
      </c>
      <c r="O378" s="83"/>
      <c r="P378" s="96" t="str">
        <f t="shared" si="32"/>
        <v/>
      </c>
      <c r="Q378" s="96" t="str">
        <f t="shared" si="33"/>
        <v/>
      </c>
      <c r="R378" s="216"/>
    </row>
    <row r="379" spans="1:18" ht="12.75" customHeight="1">
      <c r="A379" s="82">
        <v>2502</v>
      </c>
      <c r="B379" s="83"/>
      <c r="C379" s="83"/>
      <c r="D379" s="83"/>
      <c r="E379" s="83"/>
      <c r="F379" s="83"/>
      <c r="G379" s="83"/>
      <c r="H379" s="83"/>
      <c r="I379" s="83"/>
      <c r="J379" s="130"/>
      <c r="K379" s="91"/>
      <c r="L379" s="92"/>
      <c r="M379" s="93"/>
      <c r="N379" s="94" t="str">
        <f>IF(F379=0,"",F379/E378)</f>
        <v/>
      </c>
      <c r="O379" s="83"/>
      <c r="P379" s="96" t="str">
        <f t="shared" si="32"/>
        <v/>
      </c>
      <c r="Q379" s="96" t="str">
        <f t="shared" si="33"/>
        <v/>
      </c>
      <c r="R379" s="216"/>
    </row>
    <row r="380" spans="1:18" ht="12.75" customHeight="1">
      <c r="A380" s="82">
        <v>2601</v>
      </c>
      <c r="B380" s="83"/>
      <c r="C380" s="83"/>
      <c r="D380" s="83"/>
      <c r="E380" s="83"/>
      <c r="F380" s="83"/>
      <c r="G380" s="83"/>
      <c r="H380" s="83"/>
      <c r="I380" s="83"/>
      <c r="J380" s="130"/>
      <c r="K380" s="91"/>
      <c r="L380" s="92"/>
      <c r="M380" s="93"/>
      <c r="N380" s="94" t="str">
        <f>IF(G380=0,"",G380/F379)</f>
        <v/>
      </c>
      <c r="O380" s="83"/>
      <c r="P380" s="96" t="str">
        <f t="shared" si="32"/>
        <v/>
      </c>
      <c r="Q380" s="96" t="str">
        <f t="shared" si="33"/>
        <v/>
      </c>
      <c r="R380" s="216"/>
    </row>
    <row r="381" spans="1:18" ht="12.75" customHeight="1">
      <c r="A381" s="82">
        <v>2602</v>
      </c>
      <c r="B381" s="83"/>
      <c r="C381" s="83"/>
      <c r="D381" s="83"/>
      <c r="E381" s="83"/>
      <c r="F381" s="83"/>
      <c r="G381" s="83"/>
      <c r="H381" s="83"/>
      <c r="I381" s="83"/>
      <c r="J381" s="130"/>
      <c r="K381" s="91"/>
      <c r="L381" s="92"/>
      <c r="M381" s="93"/>
      <c r="N381" s="94" t="str">
        <f>IF(H381=0,"",H381/G380)</f>
        <v/>
      </c>
      <c r="O381" s="83"/>
      <c r="P381" s="96" t="str">
        <f t="shared" si="32"/>
        <v/>
      </c>
      <c r="Q381" s="96" t="str">
        <f t="shared" si="33"/>
        <v/>
      </c>
      <c r="R381" s="216"/>
    </row>
    <row r="382" spans="1:18" ht="12.75" customHeight="1">
      <c r="A382" s="82">
        <v>2701</v>
      </c>
      <c r="B382" s="83"/>
      <c r="C382" s="83"/>
      <c r="D382" s="83"/>
      <c r="E382" s="83"/>
      <c r="F382" s="83"/>
      <c r="G382" s="83"/>
      <c r="H382" s="83"/>
      <c r="I382" s="83"/>
      <c r="J382" s="130"/>
      <c r="K382" s="91"/>
      <c r="L382" s="92"/>
      <c r="M382" s="93"/>
      <c r="N382" s="94" t="str">
        <f>IF(I382=0,"",I382/H381)</f>
        <v/>
      </c>
      <c r="O382" s="83"/>
      <c r="P382" s="96" t="str">
        <f t="shared" si="32"/>
        <v/>
      </c>
      <c r="Q382" s="96" t="str">
        <f t="shared" si="33"/>
        <v/>
      </c>
      <c r="R382" s="216"/>
    </row>
    <row r="383" spans="1:18" ht="12.75" customHeight="1">
      <c r="A383" s="82">
        <v>2702</v>
      </c>
      <c r="B383" s="83"/>
      <c r="C383" s="83"/>
      <c r="D383" s="83"/>
      <c r="E383" s="83"/>
      <c r="F383" s="83"/>
      <c r="G383" s="83"/>
      <c r="H383" s="83"/>
      <c r="I383" s="83"/>
      <c r="J383" s="130"/>
      <c r="K383" s="91"/>
      <c r="L383" s="92"/>
      <c r="M383" s="93"/>
      <c r="N383" s="94"/>
      <c r="O383" s="83"/>
      <c r="P383" s="96" t="str">
        <f t="shared" si="32"/>
        <v/>
      </c>
      <c r="Q383" s="96" t="str">
        <f t="shared" si="33"/>
        <v/>
      </c>
      <c r="R383" s="216"/>
    </row>
    <row r="384" spans="1:18" ht="12.75" customHeight="1">
      <c r="A384" s="82">
        <v>2801</v>
      </c>
      <c r="B384" s="83"/>
      <c r="C384" s="83"/>
      <c r="D384" s="83"/>
      <c r="E384" s="83"/>
      <c r="F384" s="83"/>
      <c r="G384" s="83"/>
      <c r="H384" s="83"/>
      <c r="I384" s="83"/>
      <c r="J384" s="130"/>
      <c r="K384" s="91"/>
      <c r="L384" s="92"/>
      <c r="M384" s="93"/>
      <c r="N384" s="94"/>
      <c r="O384" s="83"/>
      <c r="P384" s="96" t="str">
        <f t="shared" si="32"/>
        <v/>
      </c>
      <c r="Q384" s="96" t="str">
        <f t="shared" si="33"/>
        <v/>
      </c>
      <c r="R384" s="216"/>
    </row>
    <row r="385" spans="1:18" ht="12.75" customHeight="1">
      <c r="A385" s="82">
        <v>2802</v>
      </c>
      <c r="B385" s="83"/>
      <c r="C385" s="83"/>
      <c r="D385" s="83"/>
      <c r="E385" s="83"/>
      <c r="F385" s="83"/>
      <c r="G385" s="83"/>
      <c r="H385" s="83"/>
      <c r="I385" s="83"/>
      <c r="J385" s="130"/>
      <c r="K385" s="91"/>
      <c r="L385" s="92"/>
      <c r="M385" s="99"/>
      <c r="N385" s="100"/>
      <c r="O385" s="194"/>
      <c r="P385" s="102"/>
      <c r="Q385" s="100"/>
      <c r="R385" s="216"/>
    </row>
    <row r="386" spans="1:18" ht="12.75" customHeight="1">
      <c r="A386" s="82">
        <v>2901</v>
      </c>
      <c r="B386" s="83"/>
      <c r="C386" s="83"/>
      <c r="D386" s="83"/>
      <c r="E386" s="83"/>
      <c r="F386" s="83"/>
      <c r="G386" s="83"/>
      <c r="H386" s="83"/>
      <c r="I386" s="83"/>
      <c r="J386" s="130"/>
      <c r="K386" s="91"/>
      <c r="L386" s="92"/>
      <c r="M386" s="99"/>
      <c r="N386" s="103"/>
      <c r="O386" s="194"/>
      <c r="P386" s="104"/>
      <c r="Q386" s="103"/>
      <c r="R386" s="216"/>
    </row>
    <row r="387" spans="1:18" ht="12.75" customHeight="1">
      <c r="A387" s="82">
        <v>2902</v>
      </c>
      <c r="B387" s="83"/>
      <c r="C387" s="83"/>
      <c r="D387" s="83"/>
      <c r="E387" s="83"/>
      <c r="F387" s="83"/>
      <c r="G387" s="83"/>
      <c r="H387" s="83"/>
      <c r="I387" s="83"/>
      <c r="J387" s="130"/>
      <c r="K387" s="91"/>
      <c r="L387" s="92"/>
      <c r="M387" s="99"/>
      <c r="N387" s="103"/>
      <c r="O387" s="194"/>
      <c r="P387" s="104"/>
      <c r="Q387" s="103"/>
      <c r="R387" s="216"/>
    </row>
    <row r="388" spans="1:18" ht="12.75" customHeight="1">
      <c r="A388" s="82">
        <v>3001</v>
      </c>
      <c r="B388" s="83"/>
      <c r="C388" s="83"/>
      <c r="D388" s="83"/>
      <c r="E388" s="83"/>
      <c r="F388" s="83"/>
      <c r="G388" s="83"/>
      <c r="H388" s="83"/>
      <c r="I388" s="83"/>
      <c r="J388" s="130"/>
      <c r="K388" s="91"/>
      <c r="L388" s="92"/>
      <c r="M388" s="99"/>
      <c r="N388" s="5"/>
      <c r="O388" s="26"/>
      <c r="P388" s="25"/>
      <c r="Q388" s="140"/>
      <c r="R388" s="216"/>
    </row>
    <row r="389" spans="1:18" ht="12.75" customHeight="1">
      <c r="A389" s="82">
        <v>3002</v>
      </c>
      <c r="B389" s="83"/>
      <c r="C389" s="83"/>
      <c r="D389" s="83"/>
      <c r="E389" s="83"/>
      <c r="F389" s="83"/>
      <c r="G389" s="83"/>
      <c r="H389" s="83"/>
      <c r="I389" s="83"/>
      <c r="J389" s="130"/>
      <c r="K389" s="91"/>
      <c r="L389" s="92"/>
      <c r="M389" s="99"/>
      <c r="N389" s="108" t="s">
        <v>80</v>
      </c>
      <c r="O389" s="109"/>
      <c r="P389" s="110" t="str">
        <f>IF(SUM(J381:J388)=0,"",SUM(J381:J388))</f>
        <v/>
      </c>
      <c r="Q389" s="111" t="s">
        <v>10</v>
      </c>
      <c r="R389" s="216"/>
    </row>
    <row r="390" spans="1:18" ht="12.75" customHeight="1">
      <c r="A390" s="82">
        <v>3101</v>
      </c>
      <c r="B390" s="83"/>
      <c r="C390" s="83"/>
      <c r="D390" s="83"/>
      <c r="E390" s="83"/>
      <c r="F390" s="83"/>
      <c r="G390" s="83"/>
      <c r="H390" s="83"/>
      <c r="I390" s="83"/>
      <c r="J390" s="130"/>
      <c r="K390" s="91"/>
      <c r="L390" s="92"/>
      <c r="M390" s="99"/>
      <c r="N390" s="112" t="s">
        <v>81</v>
      </c>
      <c r="O390" s="113" t="str">
        <f>IF(O389/B375=0,"",O389/B375)</f>
        <v/>
      </c>
      <c r="P390" s="114" t="e">
        <f>IF(O389/P389=0,"",O389/P389)</f>
        <v>#VALUE!</v>
      </c>
      <c r="Q390" s="115" t="s">
        <v>82</v>
      </c>
      <c r="R390" s="216"/>
    </row>
    <row r="391" spans="1:18" ht="12.75" customHeight="1">
      <c r="A391" s="216"/>
      <c r="B391" s="83"/>
      <c r="C391" s="83"/>
      <c r="D391" s="83"/>
      <c r="E391" s="83"/>
      <c r="F391" s="83"/>
      <c r="G391" s="83"/>
      <c r="H391" s="83"/>
      <c r="I391" s="83"/>
      <c r="J391" s="130"/>
      <c r="K391" s="116"/>
      <c r="L391" s="117"/>
      <c r="M391" s="118"/>
      <c r="N391" s="119"/>
      <c r="O391" s="120"/>
      <c r="P391" s="120"/>
      <c r="Q391" s="121"/>
      <c r="R391" s="216"/>
    </row>
    <row r="392" spans="1:18" ht="12.75" customHeight="1">
      <c r="A392" s="34"/>
      <c r="B392" s="26"/>
      <c r="C392" s="231" t="s">
        <v>108</v>
      </c>
      <c r="D392" s="232"/>
      <c r="E392" s="232"/>
      <c r="F392" s="232"/>
      <c r="G392" s="232"/>
      <c r="H392" s="232"/>
      <c r="I392" s="233"/>
      <c r="J392" s="122">
        <f>SUM(J384:J388)</f>
        <v>0</v>
      </c>
      <c r="K392" s="123" t="str">
        <f>IF(J384=0,"",J384/B375)</f>
        <v/>
      </c>
      <c r="L392" s="123" t="str">
        <f>IF(J392=0,"",J392/B375)</f>
        <v/>
      </c>
      <c r="M392" s="123" t="str">
        <f>IF(J384=0,"",L392-K392)</f>
        <v/>
      </c>
      <c r="N392" s="5"/>
      <c r="O392" s="26"/>
      <c r="P392" s="25"/>
      <c r="Q392" s="5"/>
      <c r="R392" s="216"/>
    </row>
    <row r="393" spans="1:18" ht="12.75" customHeight="1"/>
    <row r="394" spans="1:18" ht="12.75" customHeight="1"/>
    <row r="395" spans="1:18" ht="12.75" customHeight="1"/>
    <row r="396" spans="1:18" ht="12.75" customHeight="1"/>
    <row r="397" spans="1:18" ht="12.75" customHeight="1"/>
    <row r="398" spans="1:18" ht="12.75" customHeight="1"/>
    <row r="399" spans="1:18" ht="12.75" customHeight="1"/>
    <row r="400" spans="1:18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06">
    <mergeCell ref="P373:P374"/>
    <mergeCell ref="Q373:Q374"/>
    <mergeCell ref="C392:I392"/>
    <mergeCell ref="A372:I372"/>
    <mergeCell ref="A373:A374"/>
    <mergeCell ref="B373:I373"/>
    <mergeCell ref="J373:J374"/>
    <mergeCell ref="K373:K374"/>
    <mergeCell ref="L373:L374"/>
    <mergeCell ref="M373:M374"/>
    <mergeCell ref="N373:N374"/>
    <mergeCell ref="O373:O374"/>
    <mergeCell ref="M166:M167"/>
    <mergeCell ref="N166:N167"/>
    <mergeCell ref="O166:O167"/>
    <mergeCell ref="P166:P167"/>
    <mergeCell ref="Q166:Q167"/>
    <mergeCell ref="C161:I161"/>
    <mergeCell ref="A165:I165"/>
    <mergeCell ref="A166:A167"/>
    <mergeCell ref="B166:I166"/>
    <mergeCell ref="J166:J167"/>
    <mergeCell ref="K166:K167"/>
    <mergeCell ref="L166:L167"/>
    <mergeCell ref="M258:M259"/>
    <mergeCell ref="N258:N259"/>
    <mergeCell ref="O258:O259"/>
    <mergeCell ref="P258:P259"/>
    <mergeCell ref="Q258:Q259"/>
    <mergeCell ref="C254:I254"/>
    <mergeCell ref="A257:I257"/>
    <mergeCell ref="A258:A259"/>
    <mergeCell ref="B258:I258"/>
    <mergeCell ref="J258:J259"/>
    <mergeCell ref="K258:K259"/>
    <mergeCell ref="L258:L259"/>
    <mergeCell ref="M281:M282"/>
    <mergeCell ref="N281:N282"/>
    <mergeCell ref="O281:O282"/>
    <mergeCell ref="P281:P282"/>
    <mergeCell ref="Q281:Q282"/>
    <mergeCell ref="C277:I277"/>
    <mergeCell ref="A280:I280"/>
    <mergeCell ref="A281:A282"/>
    <mergeCell ref="B281:I281"/>
    <mergeCell ref="J281:J282"/>
    <mergeCell ref="K281:K282"/>
    <mergeCell ref="L281:L282"/>
    <mergeCell ref="M304:M305"/>
    <mergeCell ref="N304:N305"/>
    <mergeCell ref="O304:O305"/>
    <mergeCell ref="P304:P305"/>
    <mergeCell ref="Q304:Q305"/>
    <mergeCell ref="C300:I300"/>
    <mergeCell ref="A303:I303"/>
    <mergeCell ref="A304:A305"/>
    <mergeCell ref="B304:I304"/>
    <mergeCell ref="J304:J305"/>
    <mergeCell ref="K304:K305"/>
    <mergeCell ref="L304:L305"/>
    <mergeCell ref="M327:M328"/>
    <mergeCell ref="N327:N328"/>
    <mergeCell ref="O327:O328"/>
    <mergeCell ref="P327:P328"/>
    <mergeCell ref="Q327:Q328"/>
    <mergeCell ref="C323:I323"/>
    <mergeCell ref="A326:I326"/>
    <mergeCell ref="A327:A328"/>
    <mergeCell ref="B327:I327"/>
    <mergeCell ref="J327:J328"/>
    <mergeCell ref="K327:K328"/>
    <mergeCell ref="L327:L328"/>
    <mergeCell ref="N4:N5"/>
    <mergeCell ref="O4:O5"/>
    <mergeCell ref="P4:P5"/>
    <mergeCell ref="Q4:Q5"/>
    <mergeCell ref="A3:I3"/>
    <mergeCell ref="A4:A5"/>
    <mergeCell ref="B4:I4"/>
    <mergeCell ref="J4:J5"/>
    <mergeCell ref="K4:K5"/>
    <mergeCell ref="L4:L5"/>
    <mergeCell ref="M4:M5"/>
    <mergeCell ref="M27:M28"/>
    <mergeCell ref="N27:N28"/>
    <mergeCell ref="O27:O28"/>
    <mergeCell ref="P27:P28"/>
    <mergeCell ref="Q27:Q28"/>
    <mergeCell ref="C23:I23"/>
    <mergeCell ref="A26:I26"/>
    <mergeCell ref="A27:A28"/>
    <mergeCell ref="B27:I27"/>
    <mergeCell ref="J27:J28"/>
    <mergeCell ref="K27:K28"/>
    <mergeCell ref="L27:L28"/>
    <mergeCell ref="M50:M51"/>
    <mergeCell ref="N50:N51"/>
    <mergeCell ref="O50:O51"/>
    <mergeCell ref="P50:P51"/>
    <mergeCell ref="Q50:Q51"/>
    <mergeCell ref="C46:I46"/>
    <mergeCell ref="A49:I49"/>
    <mergeCell ref="A50:A51"/>
    <mergeCell ref="B50:I50"/>
    <mergeCell ref="J50:J51"/>
    <mergeCell ref="K50:K51"/>
    <mergeCell ref="L50:L51"/>
    <mergeCell ref="M350:M351"/>
    <mergeCell ref="N350:N351"/>
    <mergeCell ref="O350:O351"/>
    <mergeCell ref="P350:P351"/>
    <mergeCell ref="Q350:Q351"/>
    <mergeCell ref="C346:I346"/>
    <mergeCell ref="A349:I349"/>
    <mergeCell ref="A350:A351"/>
    <mergeCell ref="B350:I350"/>
    <mergeCell ref="J350:J351"/>
    <mergeCell ref="K350:K351"/>
    <mergeCell ref="L350:L351"/>
    <mergeCell ref="C369:I369"/>
    <mergeCell ref="L73:L74"/>
    <mergeCell ref="M73:M74"/>
    <mergeCell ref="N73:N74"/>
    <mergeCell ref="O73:O74"/>
    <mergeCell ref="P73:P74"/>
    <mergeCell ref="Q73:Q74"/>
    <mergeCell ref="C69:I69"/>
    <mergeCell ref="A72:F72"/>
    <mergeCell ref="G72:I72"/>
    <mergeCell ref="A73:A74"/>
    <mergeCell ref="B73:I73"/>
    <mergeCell ref="J73:J74"/>
    <mergeCell ref="K73:K74"/>
    <mergeCell ref="L96:L97"/>
    <mergeCell ref="M96:M97"/>
    <mergeCell ref="N96:N97"/>
    <mergeCell ref="O96:O97"/>
    <mergeCell ref="P96:P97"/>
    <mergeCell ref="Q96:Q97"/>
    <mergeCell ref="C92:I92"/>
    <mergeCell ref="A95:F95"/>
    <mergeCell ref="G95:I95"/>
    <mergeCell ref="A96:A97"/>
    <mergeCell ref="B96:I96"/>
    <mergeCell ref="J96:J97"/>
    <mergeCell ref="K96:K97"/>
    <mergeCell ref="M119:M120"/>
    <mergeCell ref="N119:N120"/>
    <mergeCell ref="O119:O120"/>
    <mergeCell ref="P119:P120"/>
    <mergeCell ref="Q119:Q120"/>
    <mergeCell ref="C115:I115"/>
    <mergeCell ref="A118:I118"/>
    <mergeCell ref="A119:A120"/>
    <mergeCell ref="B119:I119"/>
    <mergeCell ref="J119:J120"/>
    <mergeCell ref="K119:K120"/>
    <mergeCell ref="L119:L120"/>
    <mergeCell ref="M142:M143"/>
    <mergeCell ref="N142:N143"/>
    <mergeCell ref="O142:O143"/>
    <mergeCell ref="P142:P143"/>
    <mergeCell ref="Q142:Q143"/>
    <mergeCell ref="C138:I138"/>
    <mergeCell ref="A141:I141"/>
    <mergeCell ref="A142:A143"/>
    <mergeCell ref="B142:I142"/>
    <mergeCell ref="J142:J143"/>
    <mergeCell ref="K142:K143"/>
    <mergeCell ref="L142:L143"/>
    <mergeCell ref="M189:M190"/>
    <mergeCell ref="N189:N190"/>
    <mergeCell ref="O189:O190"/>
    <mergeCell ref="P189:P190"/>
    <mergeCell ref="Q189:Q190"/>
    <mergeCell ref="C185:I185"/>
    <mergeCell ref="A188:I188"/>
    <mergeCell ref="A189:A190"/>
    <mergeCell ref="B189:I189"/>
    <mergeCell ref="J189:J190"/>
    <mergeCell ref="K189:K190"/>
    <mergeCell ref="L189:L190"/>
    <mergeCell ref="M212:M213"/>
    <mergeCell ref="N212:N213"/>
    <mergeCell ref="O212:O213"/>
    <mergeCell ref="P212:P213"/>
    <mergeCell ref="Q212:Q213"/>
    <mergeCell ref="C208:I208"/>
    <mergeCell ref="A211:I211"/>
    <mergeCell ref="A212:A213"/>
    <mergeCell ref="B212:I212"/>
    <mergeCell ref="J212:J213"/>
    <mergeCell ref="K212:K213"/>
    <mergeCell ref="L212:L213"/>
    <mergeCell ref="M235:M236"/>
    <mergeCell ref="N235:N236"/>
    <mergeCell ref="O235:O236"/>
    <mergeCell ref="P235:P236"/>
    <mergeCell ref="Q235:Q236"/>
    <mergeCell ref="C231:I231"/>
    <mergeCell ref="A234:I234"/>
    <mergeCell ref="A235:A236"/>
    <mergeCell ref="B235:I235"/>
    <mergeCell ref="J235:J236"/>
    <mergeCell ref="K235:K236"/>
    <mergeCell ref="L235:L236"/>
  </mergeCell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9CC00"/>
  </sheetPr>
  <dimension ref="A1:V978"/>
  <sheetViews>
    <sheetView tabSelected="1" topLeftCell="A274" zoomScale="110" zoomScaleNormal="110" workbookViewId="0">
      <selection activeCell="L311" sqref="L311"/>
    </sheetView>
  </sheetViews>
  <sheetFormatPr baseColWidth="10" defaultColWidth="12.5703125" defaultRowHeight="15" customHeight="1"/>
  <cols>
    <col min="1" max="1" width="8.5703125" customWidth="1"/>
    <col min="2" max="9" width="3.7109375" customWidth="1"/>
    <col min="10" max="10" width="15.7109375" customWidth="1"/>
    <col min="11" max="11" width="10.5703125" customWidth="1"/>
    <col min="12" max="13" width="10.42578125" customWidth="1"/>
    <col min="14" max="26" width="10" customWidth="1"/>
  </cols>
  <sheetData>
    <row r="1" spans="1:18" ht="12.75" customHeight="1"/>
    <row r="2" spans="1:18" ht="26.25" customHeight="1">
      <c r="A2" s="250" t="s">
        <v>96</v>
      </c>
      <c r="B2" s="242"/>
      <c r="C2" s="242"/>
      <c r="D2" s="242"/>
      <c r="E2" s="242"/>
      <c r="F2" s="242"/>
      <c r="G2" s="242"/>
      <c r="H2" s="242"/>
      <c r="I2" s="242"/>
      <c r="J2" s="79" t="s">
        <v>92</v>
      </c>
      <c r="K2" s="26"/>
      <c r="L2" s="5"/>
      <c r="M2" s="5"/>
      <c r="N2" s="26"/>
      <c r="O2" s="5"/>
      <c r="P2" s="26"/>
      <c r="Q2" s="26"/>
      <c r="R2" s="26"/>
    </row>
    <row r="3" spans="1:18" ht="20.25" customHeight="1">
      <c r="A3" s="234" t="s">
        <v>9</v>
      </c>
      <c r="B3" s="235" t="s">
        <v>97</v>
      </c>
      <c r="C3" s="232"/>
      <c r="D3" s="232"/>
      <c r="E3" s="232"/>
      <c r="F3" s="232"/>
      <c r="G3" s="232"/>
      <c r="H3" s="232"/>
      <c r="I3" s="233"/>
      <c r="J3" s="236" t="s">
        <v>10</v>
      </c>
      <c r="K3" s="229" t="s">
        <v>2</v>
      </c>
      <c r="L3" s="229" t="s">
        <v>3</v>
      </c>
      <c r="M3" s="237" t="s">
        <v>4</v>
      </c>
      <c r="N3" s="229" t="s">
        <v>5</v>
      </c>
      <c r="O3" s="238" t="s">
        <v>6</v>
      </c>
      <c r="P3" s="238" t="s">
        <v>7</v>
      </c>
      <c r="Q3" s="229" t="s">
        <v>8</v>
      </c>
    </row>
    <row r="4" spans="1:18" ht="15.75" customHeight="1">
      <c r="A4" s="230"/>
      <c r="B4" s="82" t="s">
        <v>98</v>
      </c>
      <c r="C4" s="82" t="s">
        <v>99</v>
      </c>
      <c r="D4" s="82" t="s">
        <v>100</v>
      </c>
      <c r="E4" s="82" t="s">
        <v>101</v>
      </c>
      <c r="F4" s="82" t="s">
        <v>102</v>
      </c>
      <c r="G4" s="82" t="s">
        <v>103</v>
      </c>
      <c r="H4" s="82" t="s">
        <v>104</v>
      </c>
      <c r="I4" s="82" t="s">
        <v>105</v>
      </c>
      <c r="J4" s="230"/>
      <c r="K4" s="230"/>
      <c r="L4" s="230"/>
      <c r="M4" s="230"/>
      <c r="N4" s="230"/>
      <c r="O4" s="230"/>
      <c r="P4" s="230"/>
      <c r="Q4" s="230"/>
    </row>
    <row r="5" spans="1:18" ht="15.75" customHeight="1">
      <c r="A5" s="82">
        <v>1601</v>
      </c>
      <c r="B5" s="83">
        <v>45</v>
      </c>
      <c r="C5" s="83"/>
      <c r="D5" s="83"/>
      <c r="E5" s="83"/>
      <c r="F5" s="83"/>
      <c r="G5" s="83"/>
      <c r="H5" s="83"/>
      <c r="I5" s="83"/>
      <c r="J5" s="84"/>
      <c r="K5" s="85"/>
      <c r="L5" s="86"/>
      <c r="M5" s="87"/>
      <c r="N5" s="88"/>
      <c r="O5" s="176">
        <f>B5</f>
        <v>45</v>
      </c>
      <c r="P5" s="90"/>
      <c r="Q5" s="88"/>
    </row>
    <row r="6" spans="1:18" ht="15.75" customHeight="1">
      <c r="A6" s="82">
        <v>1602</v>
      </c>
      <c r="B6" s="83"/>
      <c r="C6" s="83">
        <v>28</v>
      </c>
      <c r="D6" s="83"/>
      <c r="E6" s="83"/>
      <c r="F6" s="83"/>
      <c r="G6" s="83"/>
      <c r="H6" s="83"/>
      <c r="I6" s="83"/>
      <c r="J6" s="84"/>
      <c r="K6" s="91"/>
      <c r="L6" s="92"/>
      <c r="M6" s="93"/>
      <c r="N6" s="94">
        <f>IF(C6=0,"",C6/B5)</f>
        <v>0.62222222222222223</v>
      </c>
      <c r="O6" s="83">
        <v>40</v>
      </c>
      <c r="P6" s="96">
        <f t="shared" ref="P6:P12" si="0">IF(O6=0,"",O6/O5)</f>
        <v>0.88888888888888884</v>
      </c>
      <c r="Q6" s="96">
        <f t="shared" ref="Q6:Q12" si="1">IF(O6=0,"",100%-P6)</f>
        <v>0.11111111111111116</v>
      </c>
    </row>
    <row r="7" spans="1:18" ht="15.75" customHeight="1">
      <c r="A7" s="82">
        <v>1701</v>
      </c>
      <c r="B7" s="83"/>
      <c r="C7" s="83"/>
      <c r="D7" s="83">
        <v>20</v>
      </c>
      <c r="E7" s="83"/>
      <c r="F7" s="83"/>
      <c r="G7" s="83"/>
      <c r="H7" s="83"/>
      <c r="I7" s="83"/>
      <c r="J7" s="84"/>
      <c r="K7" s="91"/>
      <c r="L7" s="92"/>
      <c r="M7" s="93"/>
      <c r="N7" s="94">
        <f>IF(D7=0,"",D7/C6)</f>
        <v>0.7142857142857143</v>
      </c>
      <c r="O7" s="83">
        <v>28</v>
      </c>
      <c r="P7" s="96">
        <f t="shared" si="0"/>
        <v>0.7</v>
      </c>
      <c r="Q7" s="96">
        <f t="shared" si="1"/>
        <v>0.30000000000000004</v>
      </c>
      <c r="R7" s="97">
        <f>O7/O5</f>
        <v>0.62222222222222223</v>
      </c>
    </row>
    <row r="8" spans="1:18" ht="15.75" customHeight="1">
      <c r="A8" s="82">
        <v>1702</v>
      </c>
      <c r="B8" s="83"/>
      <c r="C8" s="83"/>
      <c r="D8" s="83"/>
      <c r="E8" s="83">
        <v>20</v>
      </c>
      <c r="F8" s="83"/>
      <c r="G8" s="83"/>
      <c r="H8" s="83"/>
      <c r="I8" s="83"/>
      <c r="J8" s="84"/>
      <c r="K8" s="91"/>
      <c r="L8" s="92"/>
      <c r="M8" s="93"/>
      <c r="N8" s="94">
        <f>IF(E8=0,"",E8/D7)</f>
        <v>1</v>
      </c>
      <c r="O8" s="83">
        <v>23</v>
      </c>
      <c r="P8" s="96">
        <f t="shared" si="0"/>
        <v>0.8214285714285714</v>
      </c>
      <c r="Q8" s="96">
        <f t="shared" si="1"/>
        <v>0.1785714285714286</v>
      </c>
    </row>
    <row r="9" spans="1:18" ht="15.75" customHeight="1">
      <c r="A9" s="82">
        <v>1801</v>
      </c>
      <c r="B9" s="83"/>
      <c r="C9" s="83"/>
      <c r="D9" s="83"/>
      <c r="E9" s="83"/>
      <c r="F9" s="83">
        <v>20</v>
      </c>
      <c r="G9" s="83"/>
      <c r="H9" s="83"/>
      <c r="I9" s="83"/>
      <c r="J9" s="84"/>
      <c r="K9" s="91"/>
      <c r="L9" s="92"/>
      <c r="M9" s="93"/>
      <c r="N9" s="94">
        <f>IF(F9=0,"",F9/E8)</f>
        <v>1</v>
      </c>
      <c r="O9" s="83">
        <v>22</v>
      </c>
      <c r="P9" s="96">
        <f t="shared" si="0"/>
        <v>0.95652173913043481</v>
      </c>
      <c r="Q9" s="96">
        <f t="shared" si="1"/>
        <v>4.3478260869565188E-2</v>
      </c>
    </row>
    <row r="10" spans="1:18" ht="15.75" customHeight="1">
      <c r="A10" s="82">
        <v>1802</v>
      </c>
      <c r="B10" s="83"/>
      <c r="C10" s="83"/>
      <c r="D10" s="83"/>
      <c r="E10" s="83"/>
      <c r="F10" s="83"/>
      <c r="G10" s="83">
        <v>20</v>
      </c>
      <c r="H10" s="83"/>
      <c r="I10" s="83"/>
      <c r="J10" s="84"/>
      <c r="K10" s="91"/>
      <c r="L10" s="92"/>
      <c r="M10" s="93"/>
      <c r="N10" s="94">
        <f>IF(G10=0,"",G10/F9)</f>
        <v>1</v>
      </c>
      <c r="O10" s="83">
        <v>21</v>
      </c>
      <c r="P10" s="96">
        <f t="shared" si="0"/>
        <v>0.95454545454545459</v>
      </c>
      <c r="Q10" s="96">
        <f t="shared" si="1"/>
        <v>4.5454545454545414E-2</v>
      </c>
    </row>
    <row r="11" spans="1:18" ht="15.75" customHeight="1">
      <c r="A11" s="82">
        <v>1901</v>
      </c>
      <c r="B11" s="83"/>
      <c r="C11" s="83"/>
      <c r="D11" s="83"/>
      <c r="E11" s="83"/>
      <c r="F11" s="83"/>
      <c r="G11" s="83"/>
      <c r="H11" s="83">
        <v>16</v>
      </c>
      <c r="I11" s="83"/>
      <c r="J11" s="84"/>
      <c r="K11" s="91"/>
      <c r="L11" s="92"/>
      <c r="M11" s="93"/>
      <c r="N11" s="94">
        <f>IF(H11=0,"",H11/G10)</f>
        <v>0.8</v>
      </c>
      <c r="O11" s="83">
        <v>20</v>
      </c>
      <c r="P11" s="96">
        <f t="shared" si="0"/>
        <v>0.95238095238095233</v>
      </c>
      <c r="Q11" s="96">
        <f t="shared" si="1"/>
        <v>4.7619047619047672E-2</v>
      </c>
    </row>
    <row r="12" spans="1:18" ht="15.75" customHeight="1">
      <c r="A12" s="82">
        <v>1902</v>
      </c>
      <c r="B12" s="83"/>
      <c r="C12" s="83"/>
      <c r="D12" s="83"/>
      <c r="E12" s="83"/>
      <c r="F12" s="83"/>
      <c r="G12" s="83"/>
      <c r="H12" s="83"/>
      <c r="I12" s="83">
        <v>12</v>
      </c>
      <c r="J12" s="84"/>
      <c r="K12" s="91"/>
      <c r="L12" s="92"/>
      <c r="M12" s="93"/>
      <c r="N12" s="94">
        <f>IF(I12=0,"",I12/H11)</f>
        <v>0.75</v>
      </c>
      <c r="O12" s="83">
        <v>16</v>
      </c>
      <c r="P12" s="96">
        <f t="shared" si="0"/>
        <v>0.8</v>
      </c>
      <c r="Q12" s="96">
        <f t="shared" si="1"/>
        <v>0.19999999999999996</v>
      </c>
    </row>
    <row r="13" spans="1:18" ht="15.75" customHeight="1">
      <c r="A13" s="82">
        <v>2001</v>
      </c>
      <c r="B13" s="83"/>
      <c r="C13" s="83"/>
      <c r="D13" s="83"/>
      <c r="E13" s="83"/>
      <c r="F13" s="83"/>
      <c r="G13" s="83"/>
      <c r="H13" s="83"/>
      <c r="I13" s="83">
        <v>2</v>
      </c>
      <c r="J13" s="84"/>
      <c r="K13" s="91"/>
      <c r="L13" s="92"/>
      <c r="M13" s="93"/>
      <c r="N13" s="94"/>
      <c r="O13" s="83">
        <v>2</v>
      </c>
      <c r="P13" s="96"/>
      <c r="Q13" s="96"/>
    </row>
    <row r="14" spans="1:18" ht="15.75" customHeight="1">
      <c r="A14" s="82">
        <v>2002</v>
      </c>
      <c r="B14" s="83"/>
      <c r="C14" s="83"/>
      <c r="D14" s="83"/>
      <c r="E14" s="83"/>
      <c r="F14" s="83"/>
      <c r="G14" s="83"/>
      <c r="H14" s="83"/>
      <c r="I14" s="83">
        <v>2</v>
      </c>
      <c r="J14" s="84">
        <v>2</v>
      </c>
      <c r="K14" s="91"/>
      <c r="L14" s="92"/>
      <c r="M14" s="93"/>
      <c r="N14" s="94"/>
      <c r="O14" s="83">
        <v>2</v>
      </c>
      <c r="P14" s="96"/>
      <c r="Q14" s="96"/>
    </row>
    <row r="15" spans="1:18" ht="15.75" customHeight="1">
      <c r="A15" s="82">
        <v>2101</v>
      </c>
      <c r="B15" s="83"/>
      <c r="C15" s="83"/>
      <c r="D15" s="83"/>
      <c r="E15" s="83"/>
      <c r="F15" s="83"/>
      <c r="G15" s="83"/>
      <c r="H15" s="83"/>
      <c r="I15" s="83"/>
      <c r="J15" s="84"/>
      <c r="K15" s="91"/>
      <c r="L15" s="92"/>
      <c r="M15" s="99"/>
      <c r="N15" s="100"/>
      <c r="O15" s="194"/>
      <c r="P15" s="102"/>
      <c r="Q15" s="100"/>
    </row>
    <row r="16" spans="1:18" ht="15.75" customHeight="1">
      <c r="A16" s="82">
        <v>2102</v>
      </c>
      <c r="B16" s="83"/>
      <c r="C16" s="83"/>
      <c r="D16" s="83"/>
      <c r="E16" s="83"/>
      <c r="F16" s="83"/>
      <c r="G16" s="83"/>
      <c r="H16" s="83"/>
      <c r="I16" s="83"/>
      <c r="J16" s="84"/>
      <c r="K16" s="91"/>
      <c r="L16" s="92"/>
      <c r="M16" s="99"/>
      <c r="N16" s="103"/>
      <c r="O16" s="194"/>
      <c r="P16" s="104"/>
      <c r="Q16" s="103"/>
    </row>
    <row r="17" spans="1:18" ht="15.75" customHeight="1">
      <c r="A17" s="82">
        <v>2201</v>
      </c>
      <c r="B17" s="83"/>
      <c r="C17" s="83"/>
      <c r="D17" s="83"/>
      <c r="E17" s="83"/>
      <c r="F17" s="83"/>
      <c r="G17" s="83"/>
      <c r="H17" s="83"/>
      <c r="I17" s="83"/>
      <c r="J17" s="84"/>
      <c r="K17" s="91"/>
      <c r="L17" s="92"/>
      <c r="M17" s="99"/>
      <c r="N17" s="103"/>
      <c r="O17" s="194"/>
      <c r="P17" s="104"/>
      <c r="Q17" s="103"/>
    </row>
    <row r="18" spans="1:18" ht="15.75" customHeight="1">
      <c r="A18" s="82">
        <v>2202</v>
      </c>
      <c r="B18" s="83"/>
      <c r="C18" s="83"/>
      <c r="D18" s="83"/>
      <c r="E18" s="83"/>
      <c r="F18" s="83"/>
      <c r="G18" s="83"/>
      <c r="H18" s="83"/>
      <c r="I18" s="83"/>
      <c r="J18" s="84"/>
      <c r="K18" s="91"/>
      <c r="L18" s="92"/>
      <c r="M18" s="99"/>
      <c r="N18" s="5"/>
      <c r="O18" s="26"/>
      <c r="P18" s="25"/>
      <c r="Q18" s="140"/>
    </row>
    <row r="19" spans="1:18" ht="15.75" customHeight="1">
      <c r="A19" s="82">
        <v>2301</v>
      </c>
      <c r="B19" s="83"/>
      <c r="C19" s="83"/>
      <c r="D19" s="83"/>
      <c r="E19" s="83"/>
      <c r="F19" s="83"/>
      <c r="G19" s="83"/>
      <c r="H19" s="83"/>
      <c r="I19" s="83"/>
      <c r="J19" s="84"/>
      <c r="K19" s="91"/>
      <c r="L19" s="92"/>
      <c r="M19" s="99"/>
      <c r="N19" s="108" t="s">
        <v>80</v>
      </c>
      <c r="O19" s="109">
        <v>18</v>
      </c>
      <c r="P19" s="215">
        <f>IF(SUM(J11:J18)=0,"",SUM(J11:J18))</f>
        <v>2</v>
      </c>
      <c r="Q19" s="111" t="s">
        <v>10</v>
      </c>
    </row>
    <row r="20" spans="1:18" ht="15.75" customHeight="1">
      <c r="A20" s="82">
        <v>2302</v>
      </c>
      <c r="B20" s="83"/>
      <c r="C20" s="83"/>
      <c r="D20" s="83"/>
      <c r="E20" s="83"/>
      <c r="F20" s="83"/>
      <c r="G20" s="83"/>
      <c r="H20" s="83"/>
      <c r="I20" s="83"/>
      <c r="J20" s="84"/>
      <c r="K20" s="91"/>
      <c r="L20" s="92"/>
      <c r="M20" s="99"/>
      <c r="N20" s="112" t="s">
        <v>81</v>
      </c>
      <c r="O20" s="113">
        <f>IF(O19/B5=0,"",O19/B5)</f>
        <v>0.4</v>
      </c>
      <c r="P20" s="220">
        <f>IF(O19/P19=0,"",O19/P19)</f>
        <v>9</v>
      </c>
      <c r="Q20" s="115" t="s">
        <v>82</v>
      </c>
    </row>
    <row r="21" spans="1:18" ht="15.75" customHeight="1">
      <c r="A21" s="82">
        <v>2401</v>
      </c>
      <c r="B21" s="83"/>
      <c r="C21" s="83"/>
      <c r="D21" s="83"/>
      <c r="E21" s="83"/>
      <c r="F21" s="83"/>
      <c r="G21" s="83"/>
      <c r="H21" s="83"/>
      <c r="I21" s="83"/>
      <c r="J21" s="84"/>
      <c r="K21" s="116"/>
      <c r="L21" s="117"/>
      <c r="M21" s="118"/>
      <c r="N21" s="119"/>
      <c r="O21" s="120"/>
      <c r="P21" s="120"/>
      <c r="Q21" s="121"/>
    </row>
    <row r="22" spans="1:18" ht="18" customHeight="1">
      <c r="A22" s="34"/>
      <c r="B22" s="26"/>
      <c r="C22" s="231" t="s">
        <v>108</v>
      </c>
      <c r="D22" s="232"/>
      <c r="E22" s="232"/>
      <c r="F22" s="232"/>
      <c r="G22" s="232"/>
      <c r="H22" s="232"/>
      <c r="I22" s="233"/>
      <c r="J22" s="122">
        <f>SUM(J12:J18)</f>
        <v>2</v>
      </c>
      <c r="K22" s="123">
        <f>J12/B5</f>
        <v>0</v>
      </c>
      <c r="L22" s="123">
        <f>IF(J22=0,"",J22/B5)</f>
        <v>4.4444444444444446E-2</v>
      </c>
      <c r="M22" s="123">
        <f>IF(J14=0,"",L22-K22)</f>
        <v>4.4444444444444446E-2</v>
      </c>
      <c r="N22" s="5"/>
      <c r="O22" s="26"/>
      <c r="P22" s="25"/>
      <c r="Q22" s="5"/>
    </row>
    <row r="23" spans="1:18" ht="12.75" customHeight="1"/>
    <row r="24" spans="1:18" ht="12.75" customHeight="1"/>
    <row r="25" spans="1:18" ht="26.25" customHeight="1">
      <c r="A25" s="239" t="s">
        <v>111</v>
      </c>
      <c r="B25" s="240"/>
      <c r="C25" s="240"/>
      <c r="D25" s="240"/>
      <c r="E25" s="240"/>
      <c r="F25" s="240"/>
      <c r="G25" s="251" t="s">
        <v>110</v>
      </c>
      <c r="H25" s="240"/>
      <c r="I25" s="240"/>
      <c r="L25" s="26"/>
      <c r="M25" s="5"/>
      <c r="N25" s="5"/>
      <c r="O25" s="26"/>
      <c r="P25" s="5"/>
      <c r="Q25" s="26"/>
      <c r="R25" s="26"/>
    </row>
    <row r="26" spans="1:18" ht="20.25" customHeight="1">
      <c r="A26" s="234" t="s">
        <v>9</v>
      </c>
      <c r="B26" s="235" t="s">
        <v>97</v>
      </c>
      <c r="C26" s="232"/>
      <c r="D26" s="232"/>
      <c r="E26" s="232"/>
      <c r="F26" s="232"/>
      <c r="G26" s="232"/>
      <c r="H26" s="232"/>
      <c r="I26" s="233"/>
      <c r="J26" s="236" t="s">
        <v>10</v>
      </c>
      <c r="K26" s="229" t="s">
        <v>2</v>
      </c>
      <c r="L26" s="229" t="s">
        <v>3</v>
      </c>
      <c r="M26" s="237" t="s">
        <v>4</v>
      </c>
      <c r="N26" s="229" t="s">
        <v>5</v>
      </c>
      <c r="O26" s="238" t="s">
        <v>6</v>
      </c>
      <c r="P26" s="238" t="s">
        <v>7</v>
      </c>
      <c r="Q26" s="229" t="s">
        <v>8</v>
      </c>
    </row>
    <row r="27" spans="1:18" ht="15.75" customHeight="1">
      <c r="A27" s="230"/>
      <c r="B27" s="82" t="s">
        <v>98</v>
      </c>
      <c r="C27" s="82" t="s">
        <v>99</v>
      </c>
      <c r="D27" s="82" t="s">
        <v>100</v>
      </c>
      <c r="E27" s="82" t="s">
        <v>101</v>
      </c>
      <c r="F27" s="82" t="s">
        <v>102</v>
      </c>
      <c r="G27" s="82" t="s">
        <v>103</v>
      </c>
      <c r="H27" s="82" t="s">
        <v>104</v>
      </c>
      <c r="I27" s="82" t="s">
        <v>105</v>
      </c>
      <c r="J27" s="230"/>
      <c r="K27" s="230"/>
      <c r="L27" s="230"/>
      <c r="M27" s="230"/>
      <c r="N27" s="230"/>
      <c r="O27" s="230"/>
      <c r="P27" s="230"/>
      <c r="Q27" s="230"/>
    </row>
    <row r="28" spans="1:18" ht="15.75" customHeight="1">
      <c r="A28" s="82">
        <v>1602</v>
      </c>
      <c r="B28" s="83">
        <v>17</v>
      </c>
      <c r="C28" s="83"/>
      <c r="D28" s="83"/>
      <c r="E28" s="83"/>
      <c r="F28" s="83"/>
      <c r="G28" s="83"/>
      <c r="H28" s="83"/>
      <c r="I28" s="83"/>
      <c r="J28" s="84"/>
      <c r="K28" s="85"/>
      <c r="L28" s="86"/>
      <c r="M28" s="87"/>
      <c r="N28" s="88"/>
      <c r="O28" s="176">
        <f>B28</f>
        <v>17</v>
      </c>
      <c r="P28" s="90"/>
      <c r="Q28" s="88"/>
    </row>
    <row r="29" spans="1:18" ht="15.75" customHeight="1">
      <c r="A29" s="82">
        <v>1701</v>
      </c>
      <c r="B29" s="83"/>
      <c r="C29" s="83">
        <v>11</v>
      </c>
      <c r="D29" s="83"/>
      <c r="E29" s="83"/>
      <c r="F29" s="83"/>
      <c r="G29" s="83"/>
      <c r="H29" s="83"/>
      <c r="I29" s="83"/>
      <c r="J29" s="84"/>
      <c r="K29" s="91"/>
      <c r="L29" s="92"/>
      <c r="M29" s="93"/>
      <c r="N29" s="94">
        <f>IF(C29=0,"",C29/B28)</f>
        <v>0.6470588235294118</v>
      </c>
      <c r="O29" s="83">
        <v>13</v>
      </c>
      <c r="P29" s="96">
        <f t="shared" ref="P29:P35" si="2">IF(O29=0,"",O29/O28)</f>
        <v>0.76470588235294112</v>
      </c>
      <c r="Q29" s="96">
        <f t="shared" ref="Q29:Q35" si="3">IF(O29=0,"",100%-P29)</f>
        <v>0.23529411764705888</v>
      </c>
    </row>
    <row r="30" spans="1:18" ht="15.75" customHeight="1">
      <c r="A30" s="82">
        <v>1702</v>
      </c>
      <c r="B30" s="83"/>
      <c r="C30" s="83"/>
      <c r="D30" s="83">
        <v>8</v>
      </c>
      <c r="E30" s="83"/>
      <c r="F30" s="83"/>
      <c r="G30" s="83"/>
      <c r="H30" s="83"/>
      <c r="I30" s="83"/>
      <c r="J30" s="84"/>
      <c r="K30" s="91"/>
      <c r="L30" s="92"/>
      <c r="M30" s="93"/>
      <c r="N30" s="94">
        <f>IF(D30=0,"",D30/C29)</f>
        <v>0.72727272727272729</v>
      </c>
      <c r="O30" s="83">
        <v>10</v>
      </c>
      <c r="P30" s="96">
        <f t="shared" si="2"/>
        <v>0.76923076923076927</v>
      </c>
      <c r="Q30" s="96">
        <f t="shared" si="3"/>
        <v>0.23076923076923073</v>
      </c>
      <c r="R30" s="97">
        <f>O30/O28</f>
        <v>0.58823529411764708</v>
      </c>
    </row>
    <row r="31" spans="1:18" ht="15.75" customHeight="1">
      <c r="A31" s="82">
        <v>1801</v>
      </c>
      <c r="B31" s="83"/>
      <c r="C31" s="83"/>
      <c r="D31" s="83"/>
      <c r="E31" s="83">
        <v>8</v>
      </c>
      <c r="F31" s="83"/>
      <c r="G31" s="83"/>
      <c r="H31" s="83"/>
      <c r="I31" s="83"/>
      <c r="J31" s="84"/>
      <c r="K31" s="91"/>
      <c r="L31" s="92"/>
      <c r="M31" s="93"/>
      <c r="N31" s="94">
        <f>IF(E31=0,"",E31/D30)</f>
        <v>1</v>
      </c>
      <c r="O31" s="83">
        <v>9</v>
      </c>
      <c r="P31" s="96">
        <f t="shared" si="2"/>
        <v>0.9</v>
      </c>
      <c r="Q31" s="96">
        <f t="shared" si="3"/>
        <v>9.9999999999999978E-2</v>
      </c>
    </row>
    <row r="32" spans="1:18" ht="15.75" customHeight="1">
      <c r="A32" s="82">
        <v>1802</v>
      </c>
      <c r="B32" s="83"/>
      <c r="C32" s="83"/>
      <c r="D32" s="83"/>
      <c r="E32" s="83"/>
      <c r="F32" s="83">
        <v>3</v>
      </c>
      <c r="G32" s="83"/>
      <c r="H32" s="83"/>
      <c r="I32" s="83"/>
      <c r="J32" s="84"/>
      <c r="K32" s="91"/>
      <c r="L32" s="92"/>
      <c r="M32" s="93"/>
      <c r="N32" s="94">
        <f>IF(F32=0,"",F32/E31)</f>
        <v>0.375</v>
      </c>
      <c r="O32" s="83">
        <v>5</v>
      </c>
      <c r="P32" s="96">
        <f t="shared" si="2"/>
        <v>0.55555555555555558</v>
      </c>
      <c r="Q32" s="96">
        <f t="shared" si="3"/>
        <v>0.44444444444444442</v>
      </c>
    </row>
    <row r="33" spans="1:17" ht="15.75" customHeight="1">
      <c r="A33" s="82">
        <v>1901</v>
      </c>
      <c r="B33" s="83"/>
      <c r="C33" s="83"/>
      <c r="D33" s="83"/>
      <c r="E33" s="83"/>
      <c r="F33" s="83"/>
      <c r="G33" s="83">
        <v>3</v>
      </c>
      <c r="H33" s="83"/>
      <c r="I33" s="83"/>
      <c r="J33" s="84"/>
      <c r="K33" s="91"/>
      <c r="L33" s="92"/>
      <c r="M33" s="93"/>
      <c r="N33" s="94">
        <f>IF(G33=0,"",G33/F32)</f>
        <v>1</v>
      </c>
      <c r="O33" s="83">
        <v>4</v>
      </c>
      <c r="P33" s="96">
        <f t="shared" si="2"/>
        <v>0.8</v>
      </c>
      <c r="Q33" s="96">
        <f t="shared" si="3"/>
        <v>0.19999999999999996</v>
      </c>
    </row>
    <row r="34" spans="1:17" ht="15.75" customHeight="1">
      <c r="A34" s="82">
        <v>1902</v>
      </c>
      <c r="B34" s="83"/>
      <c r="C34" s="83"/>
      <c r="D34" s="83"/>
      <c r="E34" s="83"/>
      <c r="F34" s="83"/>
      <c r="G34" s="83"/>
      <c r="H34" s="83">
        <v>2</v>
      </c>
      <c r="I34" s="83"/>
      <c r="J34" s="84"/>
      <c r="K34" s="91"/>
      <c r="L34" s="92"/>
      <c r="M34" s="93"/>
      <c r="N34" s="94">
        <f>IF(H34=0,"",H34/G33)</f>
        <v>0.66666666666666663</v>
      </c>
      <c r="O34" s="83">
        <v>4</v>
      </c>
      <c r="P34" s="96">
        <f t="shared" si="2"/>
        <v>1</v>
      </c>
      <c r="Q34" s="96">
        <f t="shared" si="3"/>
        <v>0</v>
      </c>
    </row>
    <row r="35" spans="1:17" ht="15.75" customHeight="1">
      <c r="A35" s="82">
        <v>2001</v>
      </c>
      <c r="B35" s="83"/>
      <c r="C35" s="83"/>
      <c r="D35" s="83"/>
      <c r="E35" s="83"/>
      <c r="F35" s="83"/>
      <c r="G35" s="83"/>
      <c r="H35" s="83"/>
      <c r="I35" s="83">
        <v>2</v>
      </c>
      <c r="J35" s="84"/>
      <c r="K35" s="91"/>
      <c r="L35" s="92"/>
      <c r="M35" s="93"/>
      <c r="N35" s="94">
        <f>IF(I35=0,"",I35/H34)</f>
        <v>1</v>
      </c>
      <c r="O35" s="83">
        <v>3</v>
      </c>
      <c r="P35" s="96">
        <f t="shared" si="2"/>
        <v>0.75</v>
      </c>
      <c r="Q35" s="96">
        <f t="shared" si="3"/>
        <v>0.25</v>
      </c>
    </row>
    <row r="36" spans="1:17" ht="15.75" customHeight="1">
      <c r="A36" s="82">
        <v>2002</v>
      </c>
      <c r="B36" s="83"/>
      <c r="C36" s="83"/>
      <c r="D36" s="83"/>
      <c r="E36" s="83"/>
      <c r="F36" s="83"/>
      <c r="G36" s="83"/>
      <c r="H36" s="83"/>
      <c r="I36" s="83">
        <v>2</v>
      </c>
      <c r="J36" s="84"/>
      <c r="K36" s="91"/>
      <c r="L36" s="92"/>
      <c r="M36" s="93"/>
      <c r="N36" s="94"/>
      <c r="O36" s="83">
        <v>2</v>
      </c>
      <c r="P36" s="96"/>
      <c r="Q36" s="96"/>
    </row>
    <row r="37" spans="1:17" ht="15.75" customHeight="1">
      <c r="A37" s="82">
        <v>2101</v>
      </c>
      <c r="B37" s="83"/>
      <c r="C37" s="83"/>
      <c r="D37" s="83"/>
      <c r="E37" s="83"/>
      <c r="F37" s="83"/>
      <c r="G37" s="83"/>
      <c r="H37" s="83"/>
      <c r="I37" s="83">
        <v>2</v>
      </c>
      <c r="J37" s="84"/>
      <c r="K37" s="91"/>
      <c r="L37" s="92"/>
      <c r="M37" s="93"/>
      <c r="N37" s="94"/>
      <c r="O37" s="83">
        <v>2</v>
      </c>
      <c r="P37" s="96"/>
      <c r="Q37" s="96"/>
    </row>
    <row r="38" spans="1:17" ht="15.75" customHeight="1">
      <c r="A38" s="82">
        <v>2102</v>
      </c>
      <c r="B38" s="83"/>
      <c r="C38" s="83"/>
      <c r="D38" s="83"/>
      <c r="E38" s="83"/>
      <c r="F38" s="83"/>
      <c r="G38" s="83"/>
      <c r="H38" s="83"/>
      <c r="I38" s="83">
        <v>2</v>
      </c>
      <c r="J38" s="84"/>
      <c r="K38" s="91"/>
      <c r="L38" s="92"/>
      <c r="M38" s="99"/>
      <c r="N38" s="100"/>
      <c r="O38" s="194">
        <v>2</v>
      </c>
      <c r="P38" s="102"/>
      <c r="Q38" s="100"/>
    </row>
    <row r="39" spans="1:17" ht="15.75" customHeight="1">
      <c r="A39" s="82">
        <v>2201</v>
      </c>
      <c r="B39" s="83"/>
      <c r="C39" s="83"/>
      <c r="D39" s="83"/>
      <c r="E39" s="83"/>
      <c r="F39" s="83"/>
      <c r="G39" s="83"/>
      <c r="H39" s="83"/>
      <c r="I39" s="83">
        <v>2</v>
      </c>
      <c r="J39" s="84">
        <v>2</v>
      </c>
      <c r="K39" s="91"/>
      <c r="L39" s="92"/>
      <c r="M39" s="99"/>
      <c r="N39" s="103"/>
      <c r="O39" s="194">
        <v>2</v>
      </c>
      <c r="P39" s="104"/>
      <c r="Q39" s="103"/>
    </row>
    <row r="40" spans="1:17" ht="15.75" customHeight="1">
      <c r="A40" s="82">
        <v>2202</v>
      </c>
      <c r="B40" s="83"/>
      <c r="C40" s="83"/>
      <c r="D40" s="83"/>
      <c r="E40" s="83"/>
      <c r="F40" s="83"/>
      <c r="G40" s="83"/>
      <c r="H40" s="83"/>
      <c r="I40" s="83"/>
      <c r="J40" s="84"/>
      <c r="K40" s="91"/>
      <c r="L40" s="92"/>
      <c r="M40" s="99"/>
      <c r="N40" s="103"/>
      <c r="O40" s="194"/>
      <c r="P40" s="104"/>
      <c r="Q40" s="103"/>
    </row>
    <row r="41" spans="1:17" ht="15.75" customHeight="1">
      <c r="A41" s="82">
        <v>2301</v>
      </c>
      <c r="B41" s="83"/>
      <c r="C41" s="83"/>
      <c r="D41" s="83"/>
      <c r="E41" s="83"/>
      <c r="F41" s="83"/>
      <c r="G41" s="83"/>
      <c r="H41" s="83"/>
      <c r="I41" s="83"/>
      <c r="J41" s="84"/>
      <c r="K41" s="91"/>
      <c r="L41" s="92"/>
      <c r="M41" s="99"/>
      <c r="N41" s="5"/>
      <c r="O41" s="26"/>
      <c r="P41" s="25"/>
      <c r="Q41" s="140"/>
    </row>
    <row r="42" spans="1:17" ht="15.75" customHeight="1">
      <c r="A42" s="82">
        <v>2302</v>
      </c>
      <c r="B42" s="83"/>
      <c r="C42" s="83"/>
      <c r="D42" s="83"/>
      <c r="E42" s="83"/>
      <c r="F42" s="83"/>
      <c r="G42" s="83"/>
      <c r="H42" s="83"/>
      <c r="I42" s="83"/>
      <c r="J42" s="84"/>
      <c r="K42" s="91"/>
      <c r="L42" s="92"/>
      <c r="M42" s="99"/>
      <c r="N42" s="108" t="s">
        <v>80</v>
      </c>
      <c r="O42" s="109">
        <v>2</v>
      </c>
      <c r="P42" s="110">
        <f>IF(SUM(J34:J41)=0,"",SUM(J34:J41))</f>
        <v>2</v>
      </c>
      <c r="Q42" s="111" t="s">
        <v>10</v>
      </c>
    </row>
    <row r="43" spans="1:17" ht="15.75" customHeight="1">
      <c r="A43" s="82">
        <v>2401</v>
      </c>
      <c r="B43" s="83"/>
      <c r="C43" s="83"/>
      <c r="D43" s="83"/>
      <c r="E43" s="83"/>
      <c r="F43" s="83"/>
      <c r="G43" s="83"/>
      <c r="H43" s="83"/>
      <c r="I43" s="83"/>
      <c r="J43" s="84"/>
      <c r="K43" s="91"/>
      <c r="L43" s="92"/>
      <c r="M43" s="99"/>
      <c r="N43" s="112" t="s">
        <v>81</v>
      </c>
      <c r="O43" s="113">
        <f>IF(O42/B28=0,"",O42/B28)</f>
        <v>0.11764705882352941</v>
      </c>
      <c r="P43" s="114">
        <f>IF(O42/P42=0,"",O42/P42)</f>
        <v>1</v>
      </c>
      <c r="Q43" s="115" t="s">
        <v>82</v>
      </c>
    </row>
    <row r="44" spans="1:17" ht="15.75" customHeight="1">
      <c r="A44" s="82">
        <v>2402</v>
      </c>
      <c r="B44" s="83"/>
      <c r="C44" s="83"/>
      <c r="D44" s="83"/>
      <c r="E44" s="83"/>
      <c r="F44" s="83"/>
      <c r="G44" s="83"/>
      <c r="H44" s="83"/>
      <c r="I44" s="83"/>
      <c r="J44" s="84"/>
      <c r="K44" s="116"/>
      <c r="L44" s="117"/>
      <c r="M44" s="118"/>
      <c r="N44" s="119"/>
      <c r="O44" s="120"/>
      <c r="P44" s="120"/>
      <c r="Q44" s="121"/>
    </row>
    <row r="45" spans="1:17" ht="18" customHeight="1">
      <c r="A45" s="34"/>
      <c r="B45" s="26"/>
      <c r="C45" s="231" t="s">
        <v>108</v>
      </c>
      <c r="D45" s="232"/>
      <c r="E45" s="232"/>
      <c r="F45" s="232"/>
      <c r="G45" s="232"/>
      <c r="H45" s="232"/>
      <c r="I45" s="233"/>
      <c r="J45" s="122">
        <f>SUM(J28:J44)</f>
        <v>2</v>
      </c>
      <c r="K45" s="123" t="str">
        <f>IF(J35=0,"",J35/B28)</f>
        <v/>
      </c>
      <c r="L45" s="123">
        <f>IF(J45=0,"",J45/B28)</f>
        <v>0.11764705882352941</v>
      </c>
      <c r="M45" s="123" t="str">
        <f>IF(J36=0,"",L45-K45)</f>
        <v/>
      </c>
      <c r="N45" s="5"/>
      <c r="O45" s="26"/>
      <c r="P45" s="25"/>
      <c r="Q45" s="5"/>
    </row>
    <row r="46" spans="1:17" ht="12.75" customHeight="1"/>
    <row r="47" spans="1:17" ht="12.75" customHeight="1"/>
    <row r="48" spans="1:17" ht="26.25" customHeight="1">
      <c r="A48" s="239" t="s">
        <v>111</v>
      </c>
      <c r="B48" s="240"/>
      <c r="C48" s="240"/>
      <c r="D48" s="240"/>
      <c r="E48" s="240"/>
      <c r="F48" s="240"/>
      <c r="G48" s="251" t="s">
        <v>112</v>
      </c>
      <c r="H48" s="240"/>
      <c r="I48" s="240"/>
      <c r="J48" s="26"/>
      <c r="K48" s="5"/>
      <c r="L48" s="5"/>
      <c r="M48" s="26"/>
      <c r="N48" s="5"/>
      <c r="O48" s="26"/>
      <c r="P48" s="26"/>
      <c r="Q48" s="26"/>
    </row>
    <row r="49" spans="1:18" ht="20.25" customHeight="1">
      <c r="A49" s="234" t="s">
        <v>9</v>
      </c>
      <c r="B49" s="235" t="s">
        <v>97</v>
      </c>
      <c r="C49" s="232"/>
      <c r="D49" s="232"/>
      <c r="E49" s="232"/>
      <c r="F49" s="232"/>
      <c r="G49" s="232"/>
      <c r="H49" s="232"/>
      <c r="I49" s="233"/>
      <c r="J49" s="236" t="s">
        <v>10</v>
      </c>
      <c r="K49" s="229" t="s">
        <v>2</v>
      </c>
      <c r="L49" s="229" t="s">
        <v>3</v>
      </c>
      <c r="M49" s="237" t="s">
        <v>4</v>
      </c>
      <c r="N49" s="229" t="s">
        <v>5</v>
      </c>
      <c r="O49" s="238" t="s">
        <v>6</v>
      </c>
      <c r="P49" s="238" t="s">
        <v>7</v>
      </c>
      <c r="Q49" s="229" t="s">
        <v>8</v>
      </c>
    </row>
    <row r="50" spans="1:18" ht="15.75" customHeight="1">
      <c r="A50" s="230"/>
      <c r="B50" s="82" t="s">
        <v>98</v>
      </c>
      <c r="C50" s="82" t="s">
        <v>99</v>
      </c>
      <c r="D50" s="82" t="s">
        <v>100</v>
      </c>
      <c r="E50" s="82" t="s">
        <v>101</v>
      </c>
      <c r="F50" s="82" t="s">
        <v>102</v>
      </c>
      <c r="G50" s="82" t="s">
        <v>103</v>
      </c>
      <c r="H50" s="82" t="s">
        <v>104</v>
      </c>
      <c r="I50" s="82" t="s">
        <v>105</v>
      </c>
      <c r="J50" s="230"/>
      <c r="K50" s="230"/>
      <c r="L50" s="230"/>
      <c r="M50" s="230"/>
      <c r="N50" s="230"/>
      <c r="O50" s="230"/>
      <c r="P50" s="230"/>
      <c r="Q50" s="230"/>
    </row>
    <row r="51" spans="1:18" ht="15.75" customHeight="1">
      <c r="A51" s="82">
        <v>1701</v>
      </c>
      <c r="B51" s="83">
        <v>21</v>
      </c>
      <c r="C51" s="83"/>
      <c r="D51" s="83"/>
      <c r="E51" s="83"/>
      <c r="F51" s="83"/>
      <c r="G51" s="83"/>
      <c r="H51" s="83"/>
      <c r="I51" s="83"/>
      <c r="J51" s="84"/>
      <c r="K51" s="85"/>
      <c r="L51" s="86"/>
      <c r="M51" s="87"/>
      <c r="N51" s="88"/>
      <c r="O51" s="176">
        <f>B51</f>
        <v>21</v>
      </c>
      <c r="P51" s="90"/>
      <c r="Q51" s="88"/>
    </row>
    <row r="52" spans="1:18" ht="15.75" customHeight="1">
      <c r="A52" s="82">
        <v>1702</v>
      </c>
      <c r="B52" s="83"/>
      <c r="C52" s="83">
        <v>13</v>
      </c>
      <c r="D52" s="83"/>
      <c r="E52" s="83"/>
      <c r="F52" s="83"/>
      <c r="G52" s="83"/>
      <c r="H52" s="83"/>
      <c r="I52" s="83"/>
      <c r="J52" s="84"/>
      <c r="K52" s="91"/>
      <c r="L52" s="92"/>
      <c r="M52" s="93"/>
      <c r="N52" s="94">
        <f>IF(C52=0,"",C52/B51)</f>
        <v>0.61904761904761907</v>
      </c>
      <c r="O52" s="83">
        <v>19</v>
      </c>
      <c r="P52" s="96">
        <f t="shared" ref="P52:P58" si="4">IF(O52=0,"",O52/O51)</f>
        <v>0.90476190476190477</v>
      </c>
      <c r="Q52" s="96">
        <f t="shared" ref="Q52:Q58" si="5">IF(O52=0,"",100%-P52)</f>
        <v>9.5238095238095233E-2</v>
      </c>
    </row>
    <row r="53" spans="1:18" ht="15.75" customHeight="1">
      <c r="A53" s="82">
        <v>1801</v>
      </c>
      <c r="B53" s="83"/>
      <c r="C53" s="83"/>
      <c r="D53" s="83">
        <v>13</v>
      </c>
      <c r="E53" s="83"/>
      <c r="F53" s="83"/>
      <c r="G53" s="83"/>
      <c r="H53" s="83"/>
      <c r="I53" s="83"/>
      <c r="J53" s="84"/>
      <c r="K53" s="91"/>
      <c r="L53" s="92"/>
      <c r="M53" s="93"/>
      <c r="N53" s="94">
        <f>IF(D53=0,"",D53/C52)</f>
        <v>1</v>
      </c>
      <c r="O53" s="83">
        <v>14</v>
      </c>
      <c r="P53" s="96">
        <f t="shared" si="4"/>
        <v>0.73684210526315785</v>
      </c>
      <c r="Q53" s="96">
        <f t="shared" si="5"/>
        <v>0.26315789473684215</v>
      </c>
      <c r="R53" s="97">
        <f>O53/O51</f>
        <v>0.66666666666666663</v>
      </c>
    </row>
    <row r="54" spans="1:18" ht="15.75" customHeight="1">
      <c r="A54" s="82">
        <v>1802</v>
      </c>
      <c r="B54" s="83"/>
      <c r="C54" s="83"/>
      <c r="D54" s="83"/>
      <c r="E54" s="83">
        <v>11</v>
      </c>
      <c r="F54" s="83"/>
      <c r="G54" s="83"/>
      <c r="H54" s="83"/>
      <c r="I54" s="83"/>
      <c r="J54" s="84"/>
      <c r="K54" s="91"/>
      <c r="L54" s="92"/>
      <c r="M54" s="93"/>
      <c r="N54" s="94">
        <f>IF(E54=0,"",E54/D53)</f>
        <v>0.84615384615384615</v>
      </c>
      <c r="O54" s="83">
        <v>12</v>
      </c>
      <c r="P54" s="96">
        <f t="shared" si="4"/>
        <v>0.8571428571428571</v>
      </c>
      <c r="Q54" s="96">
        <f t="shared" si="5"/>
        <v>0.1428571428571429</v>
      </c>
    </row>
    <row r="55" spans="1:18" ht="15.75" customHeight="1">
      <c r="A55" s="82">
        <v>1901</v>
      </c>
      <c r="B55" s="83"/>
      <c r="C55" s="83"/>
      <c r="D55" s="83"/>
      <c r="E55" s="83"/>
      <c r="F55" s="83">
        <v>9</v>
      </c>
      <c r="G55" s="83"/>
      <c r="H55" s="83"/>
      <c r="I55" s="83"/>
      <c r="J55" s="84"/>
      <c r="K55" s="91"/>
      <c r="L55" s="92"/>
      <c r="M55" s="93"/>
      <c r="N55" s="94">
        <f>IF(F55=0,"",F55/E54)</f>
        <v>0.81818181818181823</v>
      </c>
      <c r="O55" s="83">
        <v>12</v>
      </c>
      <c r="P55" s="96">
        <f t="shared" si="4"/>
        <v>1</v>
      </c>
      <c r="Q55" s="96">
        <f t="shared" si="5"/>
        <v>0</v>
      </c>
    </row>
    <row r="56" spans="1:18" ht="15.75" customHeight="1">
      <c r="A56" s="82">
        <v>1902</v>
      </c>
      <c r="B56" s="83"/>
      <c r="C56" s="83"/>
      <c r="D56" s="83"/>
      <c r="E56" s="83"/>
      <c r="F56" s="83"/>
      <c r="G56" s="83">
        <v>9</v>
      </c>
      <c r="H56" s="83"/>
      <c r="I56" s="83"/>
      <c r="J56" s="84"/>
      <c r="K56" s="91"/>
      <c r="L56" s="92"/>
      <c r="M56" s="93"/>
      <c r="N56" s="94">
        <f>IF(G56=0,"",G56/F55)</f>
        <v>1</v>
      </c>
      <c r="O56" s="83">
        <v>12</v>
      </c>
      <c r="P56" s="96">
        <f t="shared" si="4"/>
        <v>1</v>
      </c>
      <c r="Q56" s="96">
        <f t="shared" si="5"/>
        <v>0</v>
      </c>
    </row>
    <row r="57" spans="1:18" ht="15.75" customHeight="1">
      <c r="A57" s="82">
        <v>2001</v>
      </c>
      <c r="B57" s="83"/>
      <c r="C57" s="83"/>
      <c r="D57" s="83"/>
      <c r="E57" s="83"/>
      <c r="F57" s="83"/>
      <c r="G57" s="83"/>
      <c r="H57" s="83">
        <v>7</v>
      </c>
      <c r="I57" s="83"/>
      <c r="J57" s="84"/>
      <c r="K57" s="91"/>
      <c r="L57" s="92"/>
      <c r="M57" s="93"/>
      <c r="N57" s="94">
        <f>IF(H57=0,"",H57/G56)</f>
        <v>0.77777777777777779</v>
      </c>
      <c r="O57" s="83">
        <v>10</v>
      </c>
      <c r="P57" s="96">
        <f t="shared" si="4"/>
        <v>0.83333333333333337</v>
      </c>
      <c r="Q57" s="96">
        <f t="shared" si="5"/>
        <v>0.16666666666666663</v>
      </c>
    </row>
    <row r="58" spans="1:18" ht="15.75" customHeight="1">
      <c r="A58" s="82">
        <v>2002</v>
      </c>
      <c r="B58" s="83"/>
      <c r="C58" s="83"/>
      <c r="D58" s="83"/>
      <c r="E58" s="83"/>
      <c r="F58" s="83"/>
      <c r="G58" s="83"/>
      <c r="H58" s="83"/>
      <c r="I58" s="83">
        <v>4</v>
      </c>
      <c r="J58" s="84">
        <v>4</v>
      </c>
      <c r="K58" s="91"/>
      <c r="L58" s="92"/>
      <c r="M58" s="93"/>
      <c r="N58" s="94">
        <f>IF(I58=0,"",I58/H57)</f>
        <v>0.5714285714285714</v>
      </c>
      <c r="O58" s="83">
        <v>9</v>
      </c>
      <c r="P58" s="96">
        <f t="shared" si="4"/>
        <v>0.9</v>
      </c>
      <c r="Q58" s="96">
        <f t="shared" si="5"/>
        <v>9.9999999999999978E-2</v>
      </c>
    </row>
    <row r="59" spans="1:18" ht="15.75" customHeight="1">
      <c r="A59" s="82">
        <v>2101</v>
      </c>
      <c r="B59" s="83"/>
      <c r="C59" s="83"/>
      <c r="D59" s="83"/>
      <c r="E59" s="83"/>
      <c r="F59" s="83"/>
      <c r="G59" s="83"/>
      <c r="H59" s="83"/>
      <c r="I59" s="83">
        <v>3</v>
      </c>
      <c r="J59" s="84">
        <v>3</v>
      </c>
      <c r="K59" s="91"/>
      <c r="L59" s="92"/>
      <c r="M59" s="93"/>
      <c r="N59" s="94"/>
      <c r="O59" s="83">
        <v>6</v>
      </c>
      <c r="P59" s="96"/>
      <c r="Q59" s="96"/>
    </row>
    <row r="60" spans="1:18" ht="15.75" customHeight="1">
      <c r="A60" s="82">
        <v>2102</v>
      </c>
      <c r="B60" s="83"/>
      <c r="C60" s="83"/>
      <c r="D60" s="83"/>
      <c r="E60" s="83"/>
      <c r="F60" s="83"/>
      <c r="G60" s="83"/>
      <c r="H60" s="83"/>
      <c r="I60" s="83">
        <v>3</v>
      </c>
      <c r="J60" s="84"/>
      <c r="K60" s="91"/>
      <c r="L60" s="92"/>
      <c r="M60" s="93"/>
      <c r="N60" s="94"/>
      <c r="O60" s="83">
        <v>3</v>
      </c>
      <c r="P60" s="96"/>
      <c r="Q60" s="96"/>
    </row>
    <row r="61" spans="1:18" ht="15.75" customHeight="1">
      <c r="A61" s="82">
        <v>2201</v>
      </c>
      <c r="B61" s="83"/>
      <c r="C61" s="83"/>
      <c r="D61" s="83"/>
      <c r="E61" s="83"/>
      <c r="F61" s="83"/>
      <c r="G61" s="83"/>
      <c r="H61" s="83"/>
      <c r="I61" s="83">
        <v>3</v>
      </c>
      <c r="J61" s="84">
        <v>1</v>
      </c>
      <c r="K61" s="91"/>
      <c r="L61" s="92"/>
      <c r="M61" s="99"/>
      <c r="N61" s="100"/>
      <c r="O61" s="194">
        <v>3</v>
      </c>
      <c r="P61" s="102"/>
      <c r="Q61" s="100"/>
    </row>
    <row r="62" spans="1:18" ht="15.75" customHeight="1">
      <c r="A62" s="82">
        <v>2202</v>
      </c>
      <c r="B62" s="83"/>
      <c r="C62" s="83"/>
      <c r="D62" s="83"/>
      <c r="E62" s="83"/>
      <c r="F62" s="83"/>
      <c r="G62" s="83"/>
      <c r="H62" s="83"/>
      <c r="I62" s="83">
        <v>1</v>
      </c>
      <c r="J62" s="130">
        <v>1</v>
      </c>
      <c r="K62" s="91"/>
      <c r="L62" s="92"/>
      <c r="M62" s="99"/>
      <c r="N62" s="103"/>
      <c r="O62" s="194">
        <v>2</v>
      </c>
      <c r="P62" s="104"/>
      <c r="Q62" s="103"/>
    </row>
    <row r="63" spans="1:18" ht="15.75" customHeight="1">
      <c r="A63" s="82">
        <v>2301</v>
      </c>
      <c r="B63" s="83"/>
      <c r="C63" s="83"/>
      <c r="D63" s="83"/>
      <c r="E63" s="83"/>
      <c r="F63" s="83"/>
      <c r="G63" s="83"/>
      <c r="H63" s="83"/>
      <c r="I63" s="83"/>
      <c r="J63" s="84"/>
      <c r="K63" s="91"/>
      <c r="L63" s="92"/>
      <c r="M63" s="99"/>
      <c r="N63" s="103"/>
      <c r="O63" s="194"/>
      <c r="P63" s="104"/>
      <c r="Q63" s="103"/>
    </row>
    <row r="64" spans="1:18" ht="15.75" customHeight="1">
      <c r="A64" s="82">
        <v>2302</v>
      </c>
      <c r="B64" s="83"/>
      <c r="C64" s="83"/>
      <c r="D64" s="83"/>
      <c r="E64" s="83"/>
      <c r="F64" s="83"/>
      <c r="G64" s="83"/>
      <c r="H64" s="83"/>
      <c r="I64" s="83"/>
      <c r="J64" s="84"/>
      <c r="K64" s="91"/>
      <c r="L64" s="92"/>
      <c r="M64" s="99"/>
      <c r="N64" s="5"/>
      <c r="O64" s="26"/>
      <c r="P64" s="25"/>
      <c r="Q64" s="140"/>
    </row>
    <row r="65" spans="1:18" ht="15.75" customHeight="1">
      <c r="A65" s="82">
        <v>2401</v>
      </c>
      <c r="B65" s="83"/>
      <c r="C65" s="83"/>
      <c r="D65" s="83"/>
      <c r="E65" s="83"/>
      <c r="F65" s="83"/>
      <c r="G65" s="83"/>
      <c r="H65" s="83"/>
      <c r="I65" s="83"/>
      <c r="J65" s="84"/>
      <c r="K65" s="91"/>
      <c r="L65" s="92"/>
      <c r="M65" s="99"/>
      <c r="N65" s="108" t="s">
        <v>80</v>
      </c>
      <c r="O65" s="109">
        <v>11</v>
      </c>
      <c r="P65" s="215">
        <f>IF(SUM(J57:J64)=0,"",SUM(J57:J64))</f>
        <v>9</v>
      </c>
      <c r="Q65" s="111" t="s">
        <v>10</v>
      </c>
    </row>
    <row r="66" spans="1:18" ht="15.75" customHeight="1">
      <c r="A66" s="82">
        <v>2402</v>
      </c>
      <c r="B66" s="83"/>
      <c r="C66" s="83"/>
      <c r="D66" s="83"/>
      <c r="E66" s="83"/>
      <c r="F66" s="83"/>
      <c r="G66" s="83"/>
      <c r="H66" s="83"/>
      <c r="I66" s="83"/>
      <c r="J66" s="84"/>
      <c r="K66" s="91"/>
      <c r="L66" s="92"/>
      <c r="M66" s="99"/>
      <c r="N66" s="112" t="s">
        <v>81</v>
      </c>
      <c r="O66" s="113">
        <f>IF(O65/B51=0,"",O65/B51)</f>
        <v>0.52380952380952384</v>
      </c>
      <c r="P66" s="220">
        <f>IF(O65/P65=0,"",O65/P65)</f>
        <v>1.2222222222222223</v>
      </c>
      <c r="Q66" s="115" t="s">
        <v>82</v>
      </c>
    </row>
    <row r="67" spans="1:18" ht="15.75" customHeight="1">
      <c r="A67" s="82">
        <v>2501</v>
      </c>
      <c r="B67" s="83"/>
      <c r="C67" s="83"/>
      <c r="D67" s="83"/>
      <c r="E67" s="83"/>
      <c r="F67" s="83"/>
      <c r="G67" s="83"/>
      <c r="H67" s="83"/>
      <c r="I67" s="83"/>
      <c r="J67" s="84"/>
      <c r="K67" s="116"/>
      <c r="L67" s="117"/>
      <c r="M67" s="118"/>
      <c r="N67" s="119"/>
      <c r="O67" s="120"/>
      <c r="P67" s="120"/>
      <c r="Q67" s="121"/>
    </row>
    <row r="68" spans="1:18" ht="18" customHeight="1">
      <c r="A68" s="34"/>
      <c r="B68" s="26"/>
      <c r="C68" s="231" t="s">
        <v>108</v>
      </c>
      <c r="D68" s="232"/>
      <c r="E68" s="232"/>
      <c r="F68" s="232"/>
      <c r="G68" s="232"/>
      <c r="H68" s="232"/>
      <c r="I68" s="233"/>
      <c r="J68" s="122">
        <f>SUM(J51:J67)</f>
        <v>9</v>
      </c>
      <c r="K68" s="123">
        <f>IF(J58=0,"",J58/B51)</f>
        <v>0.19047619047619047</v>
      </c>
      <c r="L68" s="123">
        <f>IF(J68=0,"",J68/B51)</f>
        <v>0.42857142857142855</v>
      </c>
      <c r="M68" s="123">
        <f>IF(J59=0,"",L68-K68)</f>
        <v>0.23809523809523808</v>
      </c>
      <c r="N68" s="5"/>
      <c r="O68" s="26"/>
      <c r="P68" s="25"/>
      <c r="Q68" s="5"/>
      <c r="R68" s="25"/>
    </row>
    <row r="69" spans="1:18" ht="12.75" customHeight="1"/>
    <row r="70" spans="1:18" ht="12.75" customHeight="1"/>
    <row r="71" spans="1:18" ht="26.25" customHeight="1">
      <c r="A71" s="250" t="s">
        <v>96</v>
      </c>
      <c r="B71" s="242"/>
      <c r="C71" s="242"/>
      <c r="D71" s="242"/>
      <c r="E71" s="242"/>
      <c r="F71" s="242"/>
      <c r="G71" s="242"/>
      <c r="H71" s="242"/>
      <c r="I71" s="242"/>
      <c r="J71" s="79" t="s">
        <v>113</v>
      </c>
      <c r="K71" s="26"/>
      <c r="L71" s="5"/>
      <c r="M71" s="5"/>
      <c r="N71" s="26"/>
      <c r="O71" s="5"/>
      <c r="P71" s="26"/>
      <c r="Q71" s="26"/>
      <c r="R71" s="26"/>
    </row>
    <row r="72" spans="1:18" ht="20.25" customHeight="1">
      <c r="A72" s="234" t="s">
        <v>9</v>
      </c>
      <c r="B72" s="235" t="s">
        <v>97</v>
      </c>
      <c r="C72" s="232"/>
      <c r="D72" s="232"/>
      <c r="E72" s="232"/>
      <c r="F72" s="232"/>
      <c r="G72" s="232"/>
      <c r="H72" s="232"/>
      <c r="I72" s="233"/>
      <c r="J72" s="236" t="s">
        <v>10</v>
      </c>
      <c r="K72" s="229" t="s">
        <v>2</v>
      </c>
      <c r="L72" s="229" t="s">
        <v>3</v>
      </c>
      <c r="M72" s="237" t="s">
        <v>4</v>
      </c>
      <c r="N72" s="229" t="s">
        <v>5</v>
      </c>
      <c r="O72" s="238" t="s">
        <v>6</v>
      </c>
      <c r="P72" s="238" t="s">
        <v>7</v>
      </c>
      <c r="Q72" s="229" t="s">
        <v>8</v>
      </c>
    </row>
    <row r="73" spans="1:18" ht="15.75" customHeight="1">
      <c r="A73" s="230"/>
      <c r="B73" s="82" t="s">
        <v>98</v>
      </c>
      <c r="C73" s="82" t="s">
        <v>99</v>
      </c>
      <c r="D73" s="82" t="s">
        <v>100</v>
      </c>
      <c r="E73" s="82" t="s">
        <v>101</v>
      </c>
      <c r="F73" s="82" t="s">
        <v>102</v>
      </c>
      <c r="G73" s="82" t="s">
        <v>103</v>
      </c>
      <c r="H73" s="82" t="s">
        <v>104</v>
      </c>
      <c r="I73" s="82" t="s">
        <v>105</v>
      </c>
      <c r="J73" s="230"/>
      <c r="K73" s="230"/>
      <c r="L73" s="230"/>
      <c r="M73" s="230"/>
      <c r="N73" s="230"/>
      <c r="O73" s="230"/>
      <c r="P73" s="230"/>
      <c r="Q73" s="230"/>
    </row>
    <row r="74" spans="1:18" ht="15.75" customHeight="1">
      <c r="A74" s="82">
        <v>1702</v>
      </c>
      <c r="B74" s="83">
        <v>20</v>
      </c>
      <c r="C74" s="83"/>
      <c r="D74" s="83"/>
      <c r="E74" s="83"/>
      <c r="F74" s="83"/>
      <c r="G74" s="83"/>
      <c r="H74" s="83"/>
      <c r="I74" s="83"/>
      <c r="J74" s="84"/>
      <c r="K74" s="85"/>
      <c r="L74" s="86"/>
      <c r="M74" s="87"/>
      <c r="N74" s="88"/>
      <c r="O74" s="176">
        <f>B74</f>
        <v>20</v>
      </c>
      <c r="P74" s="90"/>
      <c r="Q74" s="88"/>
    </row>
    <row r="75" spans="1:18" ht="15.75" customHeight="1">
      <c r="A75" s="82">
        <v>1801</v>
      </c>
      <c r="B75" s="83"/>
      <c r="C75" s="83">
        <v>11</v>
      </c>
      <c r="D75" s="83"/>
      <c r="E75" s="83"/>
      <c r="F75" s="83"/>
      <c r="G75" s="83"/>
      <c r="H75" s="83"/>
      <c r="I75" s="83"/>
      <c r="J75" s="84"/>
      <c r="K75" s="91"/>
      <c r="L75" s="92"/>
      <c r="M75" s="93"/>
      <c r="N75" s="94">
        <f>IF(C75=0,"",C75/B74)</f>
        <v>0.55000000000000004</v>
      </c>
      <c r="O75" s="83">
        <v>16</v>
      </c>
      <c r="P75" s="96">
        <f t="shared" ref="P75:P81" si="6">IF(O75=0,"",O75/O74)</f>
        <v>0.8</v>
      </c>
      <c r="Q75" s="96">
        <f t="shared" ref="Q75:Q81" si="7">IF(O75=0,"",100%-P75)</f>
        <v>0.19999999999999996</v>
      </c>
    </row>
    <row r="76" spans="1:18" ht="15.75" customHeight="1">
      <c r="A76" s="82">
        <v>1802</v>
      </c>
      <c r="B76" s="83"/>
      <c r="C76" s="83"/>
      <c r="D76" s="83">
        <v>9</v>
      </c>
      <c r="E76" s="83"/>
      <c r="F76" s="83"/>
      <c r="G76" s="83"/>
      <c r="H76" s="83"/>
      <c r="I76" s="83"/>
      <c r="J76" s="84"/>
      <c r="K76" s="91"/>
      <c r="L76" s="92"/>
      <c r="M76" s="93"/>
      <c r="N76" s="94">
        <f>IF(D76=0,"",D76/C75)</f>
        <v>0.81818181818181823</v>
      </c>
      <c r="O76" s="83">
        <v>14</v>
      </c>
      <c r="P76" s="96">
        <f t="shared" si="6"/>
        <v>0.875</v>
      </c>
      <c r="Q76" s="96">
        <f t="shared" si="7"/>
        <v>0.125</v>
      </c>
      <c r="R76" s="97">
        <f>O76/O74</f>
        <v>0.7</v>
      </c>
    </row>
    <row r="77" spans="1:18" ht="15.75" customHeight="1">
      <c r="A77" s="82">
        <v>1901</v>
      </c>
      <c r="B77" s="83"/>
      <c r="C77" s="83"/>
      <c r="D77" s="83"/>
      <c r="E77" s="83">
        <v>7</v>
      </c>
      <c r="F77" s="83"/>
      <c r="G77" s="83"/>
      <c r="H77" s="83"/>
      <c r="I77" s="83"/>
      <c r="J77" s="84"/>
      <c r="K77" s="91"/>
      <c r="L77" s="92"/>
      <c r="M77" s="93"/>
      <c r="N77" s="94">
        <f>IF(E77=0,"",E77/D76)</f>
        <v>0.77777777777777779</v>
      </c>
      <c r="O77" s="83">
        <v>14</v>
      </c>
      <c r="P77" s="96">
        <f t="shared" si="6"/>
        <v>1</v>
      </c>
      <c r="Q77" s="96">
        <f t="shared" si="7"/>
        <v>0</v>
      </c>
    </row>
    <row r="78" spans="1:18" ht="15.75" customHeight="1">
      <c r="A78" s="82">
        <v>1902</v>
      </c>
      <c r="B78" s="83"/>
      <c r="C78" s="83"/>
      <c r="D78" s="83"/>
      <c r="E78" s="83"/>
      <c r="F78" s="83">
        <v>6</v>
      </c>
      <c r="G78" s="83"/>
      <c r="H78" s="83"/>
      <c r="I78" s="83"/>
      <c r="J78" s="84"/>
      <c r="K78" s="91"/>
      <c r="L78" s="92"/>
      <c r="M78" s="93"/>
      <c r="N78" s="94">
        <f>IF(F78=0,"",F78/E77)</f>
        <v>0.8571428571428571</v>
      </c>
      <c r="O78" s="83">
        <v>9</v>
      </c>
      <c r="P78" s="96">
        <f t="shared" si="6"/>
        <v>0.6428571428571429</v>
      </c>
      <c r="Q78" s="96">
        <f t="shared" si="7"/>
        <v>0.3571428571428571</v>
      </c>
    </row>
    <row r="79" spans="1:18" ht="15.75" customHeight="1">
      <c r="A79" s="82">
        <v>2001</v>
      </c>
      <c r="B79" s="83"/>
      <c r="C79" s="83"/>
      <c r="D79" s="83"/>
      <c r="E79" s="83"/>
      <c r="F79" s="83"/>
      <c r="G79" s="83">
        <v>4</v>
      </c>
      <c r="H79" s="83"/>
      <c r="I79" s="83"/>
      <c r="J79" s="84"/>
      <c r="K79" s="91"/>
      <c r="L79" s="92"/>
      <c r="M79" s="93"/>
      <c r="N79" s="94">
        <f>IF(G79=0,"",G79/F78)</f>
        <v>0.66666666666666663</v>
      </c>
      <c r="O79" s="83">
        <v>9</v>
      </c>
      <c r="P79" s="96">
        <f t="shared" si="6"/>
        <v>1</v>
      </c>
      <c r="Q79" s="96">
        <f t="shared" si="7"/>
        <v>0</v>
      </c>
    </row>
    <row r="80" spans="1:18" ht="15.75" customHeight="1">
      <c r="A80" s="82">
        <v>2002</v>
      </c>
      <c r="B80" s="83"/>
      <c r="C80" s="83"/>
      <c r="D80" s="83"/>
      <c r="E80" s="83"/>
      <c r="F80" s="83"/>
      <c r="G80" s="83"/>
      <c r="H80" s="83">
        <v>4</v>
      </c>
      <c r="I80" s="83"/>
      <c r="J80" s="84">
        <v>2</v>
      </c>
      <c r="K80" s="91"/>
      <c r="L80" s="92"/>
      <c r="M80" s="93"/>
      <c r="N80" s="94">
        <f>IF(H80=0,"",H80/G79)</f>
        <v>1</v>
      </c>
      <c r="O80" s="83">
        <v>7</v>
      </c>
      <c r="P80" s="96">
        <f t="shared" si="6"/>
        <v>0.77777777777777779</v>
      </c>
      <c r="Q80" s="96">
        <f t="shared" si="7"/>
        <v>0.22222222222222221</v>
      </c>
    </row>
    <row r="81" spans="1:22" ht="15.75" customHeight="1">
      <c r="A81" s="82">
        <v>2101</v>
      </c>
      <c r="B81" s="83"/>
      <c r="C81" s="83"/>
      <c r="D81" s="83"/>
      <c r="E81" s="83"/>
      <c r="F81" s="83"/>
      <c r="G81" s="83"/>
      <c r="H81" s="83"/>
      <c r="I81" s="83">
        <v>2</v>
      </c>
      <c r="J81" s="84"/>
      <c r="K81" s="91"/>
      <c r="L81" s="92"/>
      <c r="M81" s="93"/>
      <c r="N81" s="94">
        <f>IF(I81=0,"",I81/H80)</f>
        <v>0.5</v>
      </c>
      <c r="O81" s="83">
        <v>4</v>
      </c>
      <c r="P81" s="96">
        <f t="shared" si="6"/>
        <v>0.5714285714285714</v>
      </c>
      <c r="Q81" s="96">
        <f t="shared" si="7"/>
        <v>0.4285714285714286</v>
      </c>
    </row>
    <row r="82" spans="1:22" ht="15.75" customHeight="1">
      <c r="A82" s="82">
        <v>2102</v>
      </c>
      <c r="B82" s="83"/>
      <c r="C82" s="83"/>
      <c r="D82" s="83"/>
      <c r="E82" s="83"/>
      <c r="F82" s="83"/>
      <c r="G82" s="83"/>
      <c r="H82" s="83"/>
      <c r="I82" s="83">
        <v>3</v>
      </c>
      <c r="J82" s="84">
        <v>1</v>
      </c>
      <c r="K82" s="91"/>
      <c r="L82" s="92"/>
      <c r="M82" s="93"/>
      <c r="N82" s="94"/>
      <c r="O82" s="83">
        <v>4</v>
      </c>
      <c r="P82" s="96"/>
      <c r="Q82" s="96"/>
    </row>
    <row r="83" spans="1:22" ht="15.75" customHeight="1">
      <c r="A83" s="82">
        <v>2201</v>
      </c>
      <c r="B83" s="83"/>
      <c r="C83" s="83"/>
      <c r="D83" s="83"/>
      <c r="E83" s="83"/>
      <c r="F83" s="83"/>
      <c r="G83" s="83"/>
      <c r="H83" s="83"/>
      <c r="I83" s="83">
        <v>3</v>
      </c>
      <c r="J83" s="84">
        <v>1</v>
      </c>
      <c r="K83" s="91"/>
      <c r="L83" s="92"/>
      <c r="M83" s="93"/>
      <c r="N83" s="94"/>
      <c r="O83" s="83">
        <v>3</v>
      </c>
      <c r="P83" s="96"/>
      <c r="Q83" s="96"/>
    </row>
    <row r="84" spans="1:22" ht="15.75" customHeight="1">
      <c r="A84" s="82">
        <v>2202</v>
      </c>
      <c r="B84" s="83"/>
      <c r="C84" s="83"/>
      <c r="D84" s="83"/>
      <c r="E84" s="83"/>
      <c r="F84" s="83"/>
      <c r="G84" s="83"/>
      <c r="H84" s="83"/>
      <c r="I84" s="83">
        <v>2</v>
      </c>
      <c r="J84" s="84"/>
      <c r="K84" s="91"/>
      <c r="L84" s="92"/>
      <c r="M84" s="99"/>
      <c r="N84" s="100"/>
      <c r="O84" s="194">
        <v>2</v>
      </c>
      <c r="P84" s="102"/>
      <c r="Q84" s="100"/>
    </row>
    <row r="85" spans="1:22" ht="15.75" customHeight="1">
      <c r="A85" s="82">
        <v>2301</v>
      </c>
      <c r="B85" s="83"/>
      <c r="C85" s="83"/>
      <c r="D85" s="83"/>
      <c r="E85" s="83"/>
      <c r="F85" s="83"/>
      <c r="G85" s="83"/>
      <c r="H85" s="83"/>
      <c r="I85" s="83">
        <v>1</v>
      </c>
      <c r="J85" s="84">
        <v>1</v>
      </c>
      <c r="K85" s="91"/>
      <c r="L85" s="92"/>
      <c r="M85" s="99"/>
      <c r="N85" s="103"/>
      <c r="O85" s="194">
        <v>2</v>
      </c>
      <c r="P85" s="104"/>
      <c r="Q85" s="103"/>
    </row>
    <row r="86" spans="1:22" ht="15.75" customHeight="1">
      <c r="A86" s="82">
        <v>2302</v>
      </c>
      <c r="B86" s="83"/>
      <c r="C86" s="83"/>
      <c r="D86" s="83"/>
      <c r="E86" s="83"/>
      <c r="F86" s="83"/>
      <c r="G86" s="83"/>
      <c r="H86" s="83"/>
      <c r="I86" s="83">
        <v>1</v>
      </c>
      <c r="J86" s="84"/>
      <c r="K86" s="91"/>
      <c r="L86" s="92"/>
      <c r="M86" s="99"/>
      <c r="N86" s="103"/>
      <c r="O86" s="194">
        <v>1</v>
      </c>
      <c r="P86" s="104"/>
      <c r="Q86" s="103"/>
    </row>
    <row r="87" spans="1:22" ht="15.75" customHeight="1">
      <c r="A87" s="82">
        <v>2401</v>
      </c>
      <c r="B87" s="83"/>
      <c r="C87" s="83"/>
      <c r="D87" s="83"/>
      <c r="E87" s="83"/>
      <c r="F87" s="83"/>
      <c r="G87" s="83"/>
      <c r="H87" s="83"/>
      <c r="I87" s="83">
        <v>1</v>
      </c>
      <c r="J87" s="84"/>
      <c r="K87" s="91"/>
      <c r="L87" s="92"/>
      <c r="M87" s="99"/>
      <c r="N87" s="5"/>
      <c r="O87" s="26">
        <v>1</v>
      </c>
      <c r="P87" s="25"/>
      <c r="Q87" s="140"/>
    </row>
    <row r="88" spans="1:22" ht="15.75" customHeight="1">
      <c r="A88" s="82">
        <v>2402</v>
      </c>
      <c r="B88" s="83"/>
      <c r="C88" s="83"/>
      <c r="D88" s="83"/>
      <c r="E88" s="83"/>
      <c r="F88" s="83"/>
      <c r="G88" s="83"/>
      <c r="H88" s="83"/>
      <c r="I88" s="83">
        <v>1</v>
      </c>
      <c r="J88" s="84"/>
      <c r="K88" s="91"/>
      <c r="L88" s="92"/>
      <c r="M88" s="99"/>
      <c r="N88" s="108" t="s">
        <v>80</v>
      </c>
      <c r="O88" s="109">
        <v>5</v>
      </c>
      <c r="P88" s="110">
        <f>IF(SUM(J80:J87)=0,"",SUM(J80:J87))</f>
        <v>5</v>
      </c>
      <c r="Q88" s="111" t="s">
        <v>10</v>
      </c>
    </row>
    <row r="89" spans="1:22" ht="15.75" customHeight="1">
      <c r="A89" s="82">
        <v>2501</v>
      </c>
      <c r="B89" s="83"/>
      <c r="C89" s="83"/>
      <c r="D89" s="83"/>
      <c r="E89" s="83"/>
      <c r="F89" s="83"/>
      <c r="G89" s="83"/>
      <c r="H89" s="83"/>
      <c r="I89" s="83"/>
      <c r="J89" s="84"/>
      <c r="K89" s="91"/>
      <c r="L89" s="92"/>
      <c r="M89" s="99"/>
      <c r="N89" s="112" t="s">
        <v>81</v>
      </c>
      <c r="O89" s="113">
        <f>IF(O88/B74=0,"",O88/B74)</f>
        <v>0.25</v>
      </c>
      <c r="P89" s="114">
        <f>IF(O88/P88=0,"",O88/P88)</f>
        <v>1</v>
      </c>
      <c r="Q89" s="115" t="s">
        <v>82</v>
      </c>
    </row>
    <row r="90" spans="1:22" ht="15.75" customHeight="1">
      <c r="A90" s="82">
        <v>2502</v>
      </c>
      <c r="B90" s="83"/>
      <c r="C90" s="83"/>
      <c r="D90" s="83"/>
      <c r="E90" s="83"/>
      <c r="F90" s="83"/>
      <c r="G90" s="83"/>
      <c r="H90" s="83"/>
      <c r="I90" s="83"/>
      <c r="J90" s="84"/>
      <c r="K90" s="116"/>
      <c r="L90" s="117"/>
      <c r="M90" s="118"/>
      <c r="N90" s="119"/>
      <c r="O90" s="120"/>
      <c r="P90" s="120"/>
      <c r="Q90" s="121"/>
    </row>
    <row r="91" spans="1:22" ht="18" customHeight="1">
      <c r="A91" s="34"/>
      <c r="B91" s="26"/>
      <c r="C91" s="231" t="s">
        <v>108</v>
      </c>
      <c r="D91" s="232"/>
      <c r="E91" s="232"/>
      <c r="F91" s="232"/>
      <c r="G91" s="232"/>
      <c r="H91" s="232"/>
      <c r="I91" s="233"/>
      <c r="J91" s="122">
        <f>SUM(J80:J87)</f>
        <v>5</v>
      </c>
      <c r="K91" s="123">
        <f>IF(J80=0,"",J80/B74)</f>
        <v>0.1</v>
      </c>
      <c r="L91" s="123">
        <f>IF(J91=0,"",J91/B74)</f>
        <v>0.25</v>
      </c>
      <c r="M91" s="123">
        <f>IF(J83=0,"",L91-K91)</f>
        <v>0.15</v>
      </c>
      <c r="N91" s="5"/>
      <c r="O91" s="26"/>
      <c r="P91" s="25"/>
      <c r="Q91" s="5"/>
    </row>
    <row r="92" spans="1:22" ht="12.75" customHeight="1"/>
    <row r="93" spans="1:22" ht="12.75" customHeight="1"/>
    <row r="94" spans="1:22" ht="26.25" customHeight="1">
      <c r="A94" s="250" t="s">
        <v>96</v>
      </c>
      <c r="B94" s="242"/>
      <c r="C94" s="242"/>
      <c r="D94" s="242"/>
      <c r="E94" s="242"/>
      <c r="F94" s="242"/>
      <c r="G94" s="242"/>
      <c r="H94" s="242"/>
      <c r="I94" s="242"/>
      <c r="J94" s="79" t="s">
        <v>114</v>
      </c>
      <c r="K94" s="26"/>
      <c r="L94" s="5"/>
      <c r="M94" s="5"/>
      <c r="N94" s="26"/>
      <c r="O94" s="5"/>
      <c r="P94" s="26"/>
      <c r="Q94" s="26"/>
      <c r="V94" s="208">
        <f>AVERAGE(O89,O112)</f>
        <v>0.23026315789473684</v>
      </c>
    </row>
    <row r="95" spans="1:22" ht="20.25" customHeight="1">
      <c r="A95" s="234" t="s">
        <v>9</v>
      </c>
      <c r="B95" s="235" t="s">
        <v>97</v>
      </c>
      <c r="C95" s="232"/>
      <c r="D95" s="232"/>
      <c r="E95" s="232"/>
      <c r="F95" s="232"/>
      <c r="G95" s="232"/>
      <c r="H95" s="232"/>
      <c r="I95" s="233"/>
      <c r="J95" s="236" t="s">
        <v>10</v>
      </c>
      <c r="K95" s="229" t="s">
        <v>2</v>
      </c>
      <c r="L95" s="229" t="s">
        <v>3</v>
      </c>
      <c r="M95" s="237" t="s">
        <v>4</v>
      </c>
      <c r="N95" s="229" t="s">
        <v>5</v>
      </c>
      <c r="O95" s="238" t="s">
        <v>6</v>
      </c>
      <c r="P95" s="238" t="s">
        <v>7</v>
      </c>
      <c r="Q95" s="229" t="s">
        <v>8</v>
      </c>
    </row>
    <row r="96" spans="1:22" ht="15.75" customHeight="1">
      <c r="A96" s="230"/>
      <c r="B96" s="82" t="s">
        <v>98</v>
      </c>
      <c r="C96" s="82" t="s">
        <v>99</v>
      </c>
      <c r="D96" s="82" t="s">
        <v>100</v>
      </c>
      <c r="E96" s="82" t="s">
        <v>101</v>
      </c>
      <c r="F96" s="82" t="s">
        <v>102</v>
      </c>
      <c r="G96" s="82" t="s">
        <v>103</v>
      </c>
      <c r="H96" s="82" t="s">
        <v>104</v>
      </c>
      <c r="I96" s="82" t="s">
        <v>105</v>
      </c>
      <c r="J96" s="230"/>
      <c r="K96" s="230"/>
      <c r="L96" s="230"/>
      <c r="M96" s="230"/>
      <c r="N96" s="230"/>
      <c r="O96" s="230"/>
      <c r="P96" s="230"/>
      <c r="Q96" s="230"/>
    </row>
    <row r="97" spans="1:18" ht="15.75" customHeight="1">
      <c r="A97" s="82">
        <v>1801</v>
      </c>
      <c r="B97" s="83">
        <v>19</v>
      </c>
      <c r="C97" s="83"/>
      <c r="D97" s="83"/>
      <c r="E97" s="83"/>
      <c r="F97" s="83"/>
      <c r="G97" s="83"/>
      <c r="H97" s="83"/>
      <c r="I97" s="83"/>
      <c r="J97" s="84"/>
      <c r="K97" s="85"/>
      <c r="L97" s="86"/>
      <c r="M97" s="87"/>
      <c r="N97" s="88"/>
      <c r="O97" s="176">
        <f>B97</f>
        <v>19</v>
      </c>
      <c r="P97" s="90"/>
      <c r="Q97" s="88"/>
    </row>
    <row r="98" spans="1:18" ht="15.75" customHeight="1">
      <c r="A98" s="82">
        <v>1802</v>
      </c>
      <c r="B98" s="83"/>
      <c r="C98" s="83">
        <v>8</v>
      </c>
      <c r="D98" s="83"/>
      <c r="E98" s="83"/>
      <c r="F98" s="83"/>
      <c r="G98" s="83"/>
      <c r="H98" s="83"/>
      <c r="I98" s="83"/>
      <c r="J98" s="84"/>
      <c r="K98" s="91"/>
      <c r="L98" s="92"/>
      <c r="M98" s="93"/>
      <c r="N98" s="94">
        <f>IF(C98=0,"",C98/B97)</f>
        <v>0.42105263157894735</v>
      </c>
      <c r="O98" s="83">
        <v>8</v>
      </c>
      <c r="P98" s="96">
        <f t="shared" ref="P98:P104" si="8">IF(O98=0,"",O98/O97)</f>
        <v>0.42105263157894735</v>
      </c>
      <c r="Q98" s="96">
        <f t="shared" ref="Q98:Q104" si="9">IF(O98=0,"",100%-P98)</f>
        <v>0.57894736842105265</v>
      </c>
    </row>
    <row r="99" spans="1:18" ht="15.75" customHeight="1">
      <c r="A99" s="82">
        <v>1901</v>
      </c>
      <c r="B99" s="83"/>
      <c r="C99" s="83"/>
      <c r="D99" s="83">
        <v>5</v>
      </c>
      <c r="E99" s="83"/>
      <c r="F99" s="83"/>
      <c r="G99" s="83"/>
      <c r="H99" s="83"/>
      <c r="I99" s="83"/>
      <c r="J99" s="84"/>
      <c r="K99" s="91"/>
      <c r="L99" s="92"/>
      <c r="M99" s="93"/>
      <c r="N99" s="94">
        <f>IF(D99=0,"",D99/C98)</f>
        <v>0.625</v>
      </c>
      <c r="O99" s="83">
        <v>6</v>
      </c>
      <c r="P99" s="96">
        <f t="shared" si="8"/>
        <v>0.75</v>
      </c>
      <c r="Q99" s="96">
        <f t="shared" si="9"/>
        <v>0.25</v>
      </c>
      <c r="R99" s="131">
        <f>O99/O97</f>
        <v>0.31578947368421051</v>
      </c>
    </row>
    <row r="100" spans="1:18" ht="15.75" customHeight="1">
      <c r="A100" s="82">
        <v>1902</v>
      </c>
      <c r="B100" s="83"/>
      <c r="C100" s="83"/>
      <c r="D100" s="83"/>
      <c r="E100" s="83">
        <v>5</v>
      </c>
      <c r="F100" s="83"/>
      <c r="G100" s="83"/>
      <c r="H100" s="83"/>
      <c r="I100" s="83"/>
      <c r="J100" s="84"/>
      <c r="K100" s="91"/>
      <c r="L100" s="92"/>
      <c r="M100" s="93"/>
      <c r="N100" s="94">
        <f>IF(E100=0,"",E100/D99)</f>
        <v>1</v>
      </c>
      <c r="O100" s="83">
        <v>5</v>
      </c>
      <c r="P100" s="96">
        <f t="shared" si="8"/>
        <v>0.83333333333333337</v>
      </c>
      <c r="Q100" s="96">
        <f t="shared" si="9"/>
        <v>0.16666666666666663</v>
      </c>
    </row>
    <row r="101" spans="1:18" ht="15.75" customHeight="1">
      <c r="A101" s="82">
        <v>2001</v>
      </c>
      <c r="B101" s="83"/>
      <c r="C101" s="83"/>
      <c r="D101" s="83"/>
      <c r="E101" s="83"/>
      <c r="F101" s="83">
        <v>4</v>
      </c>
      <c r="G101" s="83"/>
      <c r="H101" s="83"/>
      <c r="I101" s="83"/>
      <c r="J101" s="84"/>
      <c r="K101" s="91"/>
      <c r="L101" s="92"/>
      <c r="M101" s="93"/>
      <c r="N101" s="94">
        <f>IF(F101=0,"",F101/E100)</f>
        <v>0.8</v>
      </c>
      <c r="O101" s="83">
        <v>5</v>
      </c>
      <c r="P101" s="96">
        <f t="shared" si="8"/>
        <v>1</v>
      </c>
      <c r="Q101" s="96">
        <f t="shared" si="9"/>
        <v>0</v>
      </c>
    </row>
    <row r="102" spans="1:18" ht="15.75" customHeight="1">
      <c r="A102" s="82">
        <v>2002</v>
      </c>
      <c r="B102" s="83"/>
      <c r="C102" s="83"/>
      <c r="D102" s="83"/>
      <c r="E102" s="83"/>
      <c r="F102" s="83"/>
      <c r="G102" s="83">
        <v>4</v>
      </c>
      <c r="H102" s="83"/>
      <c r="I102" s="83"/>
      <c r="J102" s="84"/>
      <c r="K102" s="91"/>
      <c r="L102" s="92"/>
      <c r="M102" s="93"/>
      <c r="N102" s="94">
        <f>IF(G102=0,"",G102/F101)</f>
        <v>1</v>
      </c>
      <c r="O102" s="83">
        <v>5</v>
      </c>
      <c r="P102" s="96">
        <f t="shared" si="8"/>
        <v>1</v>
      </c>
      <c r="Q102" s="96">
        <f t="shared" si="9"/>
        <v>0</v>
      </c>
    </row>
    <row r="103" spans="1:18" ht="15.75" customHeight="1">
      <c r="A103" s="82">
        <v>2101</v>
      </c>
      <c r="B103" s="83"/>
      <c r="C103" s="83"/>
      <c r="D103" s="83"/>
      <c r="E103" s="83"/>
      <c r="F103" s="83"/>
      <c r="G103" s="83"/>
      <c r="H103" s="83">
        <v>4</v>
      </c>
      <c r="I103" s="83"/>
      <c r="J103" s="84">
        <v>2</v>
      </c>
      <c r="K103" s="91"/>
      <c r="L103" s="92"/>
      <c r="M103" s="93"/>
      <c r="N103" s="94">
        <f>IF(H103=0,"",H103/G102)</f>
        <v>1</v>
      </c>
      <c r="O103" s="83">
        <v>5</v>
      </c>
      <c r="P103" s="96">
        <f t="shared" si="8"/>
        <v>1</v>
      </c>
      <c r="Q103" s="96">
        <f t="shared" si="9"/>
        <v>0</v>
      </c>
    </row>
    <row r="104" spans="1:18" ht="15.75" customHeight="1">
      <c r="A104" s="82">
        <v>2102</v>
      </c>
      <c r="B104" s="83"/>
      <c r="C104" s="83"/>
      <c r="D104" s="83"/>
      <c r="E104" s="83"/>
      <c r="F104" s="83"/>
      <c r="G104" s="83"/>
      <c r="H104" s="83"/>
      <c r="I104" s="83">
        <v>1</v>
      </c>
      <c r="J104" s="84">
        <v>2</v>
      </c>
      <c r="K104" s="91"/>
      <c r="L104" s="92"/>
      <c r="M104" s="93"/>
      <c r="N104" s="94">
        <f>IF(I104=0,"",I104/H103)</f>
        <v>0.25</v>
      </c>
      <c r="O104" s="83">
        <v>4</v>
      </c>
      <c r="P104" s="96">
        <f t="shared" si="8"/>
        <v>0.8</v>
      </c>
      <c r="Q104" s="96">
        <f t="shared" si="9"/>
        <v>0.19999999999999996</v>
      </c>
    </row>
    <row r="105" spans="1:18" ht="15.75" customHeight="1">
      <c r="A105" s="82">
        <v>2201</v>
      </c>
      <c r="B105" s="83"/>
      <c r="C105" s="83"/>
      <c r="D105" s="83"/>
      <c r="E105" s="83"/>
      <c r="F105" s="83"/>
      <c r="G105" s="83"/>
      <c r="H105" s="83"/>
      <c r="I105" s="83">
        <v>2</v>
      </c>
      <c r="J105" s="84"/>
      <c r="K105" s="91"/>
      <c r="L105" s="92"/>
      <c r="M105" s="93"/>
      <c r="N105" s="94"/>
      <c r="O105" s="83">
        <v>2</v>
      </c>
      <c r="P105" s="96"/>
      <c r="Q105" s="96"/>
    </row>
    <row r="106" spans="1:18" ht="15.75" customHeight="1">
      <c r="A106" s="82">
        <v>2202</v>
      </c>
      <c r="B106" s="83"/>
      <c r="C106" s="83"/>
      <c r="D106" s="83"/>
      <c r="E106" s="83"/>
      <c r="F106" s="83"/>
      <c r="G106" s="83"/>
      <c r="H106" s="83"/>
      <c r="I106" s="83">
        <v>1</v>
      </c>
      <c r="J106" s="84"/>
      <c r="K106" s="91"/>
      <c r="L106" s="92"/>
      <c r="M106" s="93"/>
      <c r="N106" s="94"/>
      <c r="O106" s="83">
        <v>2</v>
      </c>
      <c r="P106" s="96">
        <f>IF(O106=0,"",O106/O105)</f>
        <v>1</v>
      </c>
      <c r="Q106" s="96">
        <f>IF(O106=0,"",100%-P106)</f>
        <v>0</v>
      </c>
    </row>
    <row r="107" spans="1:18" ht="15.75" customHeight="1">
      <c r="A107" s="82">
        <v>2301</v>
      </c>
      <c r="B107" s="83"/>
      <c r="C107" s="83"/>
      <c r="D107" s="83"/>
      <c r="E107" s="83"/>
      <c r="F107" s="83"/>
      <c r="G107" s="83"/>
      <c r="H107" s="83"/>
      <c r="I107" s="83">
        <v>1</v>
      </c>
      <c r="J107" s="84">
        <v>1</v>
      </c>
      <c r="K107" s="91"/>
      <c r="L107" s="92"/>
      <c r="M107" s="99"/>
      <c r="N107" s="100"/>
      <c r="O107" s="194">
        <v>1</v>
      </c>
      <c r="P107" s="102"/>
      <c r="Q107" s="100"/>
    </row>
    <row r="108" spans="1:18" ht="15.75" customHeight="1">
      <c r="A108" s="82">
        <v>2302</v>
      </c>
      <c r="B108" s="83"/>
      <c r="C108" s="83"/>
      <c r="D108" s="83"/>
      <c r="E108" s="83"/>
      <c r="F108" s="83"/>
      <c r="G108" s="83"/>
      <c r="H108" s="83"/>
      <c r="I108" s="83"/>
      <c r="J108" s="84"/>
      <c r="K108" s="91"/>
      <c r="L108" s="92"/>
      <c r="M108" s="99"/>
      <c r="N108" s="103"/>
      <c r="O108" s="194"/>
      <c r="P108" s="104"/>
      <c r="Q108" s="103"/>
    </row>
    <row r="109" spans="1:18" ht="15.75" customHeight="1">
      <c r="A109" s="82">
        <v>2401</v>
      </c>
      <c r="B109" s="83"/>
      <c r="C109" s="83"/>
      <c r="D109" s="83"/>
      <c r="E109" s="83"/>
      <c r="F109" s="83"/>
      <c r="G109" s="83"/>
      <c r="H109" s="83"/>
      <c r="I109" s="83"/>
      <c r="J109" s="84"/>
      <c r="K109" s="91"/>
      <c r="L109" s="92"/>
      <c r="M109" s="99"/>
      <c r="N109" s="103"/>
      <c r="O109" s="194"/>
      <c r="P109" s="104"/>
      <c r="Q109" s="103"/>
    </row>
    <row r="110" spans="1:18" ht="15.75" customHeight="1">
      <c r="A110" s="82">
        <v>2402</v>
      </c>
      <c r="B110" s="83"/>
      <c r="C110" s="83"/>
      <c r="D110" s="83"/>
      <c r="E110" s="83"/>
      <c r="F110" s="83"/>
      <c r="G110" s="83"/>
      <c r="H110" s="83"/>
      <c r="I110" s="83"/>
      <c r="J110" s="84"/>
      <c r="K110" s="91"/>
      <c r="L110" s="92"/>
      <c r="M110" s="99"/>
      <c r="N110" s="5"/>
      <c r="O110" s="26"/>
      <c r="P110" s="25"/>
      <c r="Q110" s="140"/>
    </row>
    <row r="111" spans="1:18" ht="15.75" customHeight="1">
      <c r="A111" s="82">
        <v>2501</v>
      </c>
      <c r="B111" s="83"/>
      <c r="C111" s="83"/>
      <c r="D111" s="83"/>
      <c r="E111" s="83"/>
      <c r="F111" s="83"/>
      <c r="G111" s="83"/>
      <c r="H111" s="83"/>
      <c r="I111" s="83"/>
      <c r="J111" s="84"/>
      <c r="K111" s="91"/>
      <c r="L111" s="92"/>
      <c r="M111" s="99"/>
      <c r="N111" s="108" t="s">
        <v>80</v>
      </c>
      <c r="O111" s="109">
        <v>4</v>
      </c>
      <c r="P111" s="110">
        <f>IF(SUM(J103:J110)=0,"",SUM(J103:J110))</f>
        <v>5</v>
      </c>
      <c r="Q111" s="111" t="s">
        <v>10</v>
      </c>
    </row>
    <row r="112" spans="1:18" ht="15.75" customHeight="1">
      <c r="A112" s="82">
        <v>2502</v>
      </c>
      <c r="B112" s="83"/>
      <c r="C112" s="83"/>
      <c r="D112" s="83"/>
      <c r="E112" s="83"/>
      <c r="F112" s="83"/>
      <c r="G112" s="83"/>
      <c r="H112" s="83"/>
      <c r="I112" s="83"/>
      <c r="J112" s="84"/>
      <c r="K112" s="91"/>
      <c r="L112" s="92"/>
      <c r="M112" s="99"/>
      <c r="N112" s="112" t="s">
        <v>81</v>
      </c>
      <c r="O112" s="113">
        <f>IF(O111/B97=0,"",O111/B97)</f>
        <v>0.21052631578947367</v>
      </c>
      <c r="P112" s="114">
        <f>IF(O111/P111=0,"",O111/P111)</f>
        <v>0.8</v>
      </c>
      <c r="Q112" s="115" t="s">
        <v>82</v>
      </c>
    </row>
    <row r="113" spans="1:18" ht="15.75" customHeight="1">
      <c r="A113" s="82">
        <v>2601</v>
      </c>
      <c r="B113" s="83"/>
      <c r="C113" s="83"/>
      <c r="D113" s="83"/>
      <c r="E113" s="83"/>
      <c r="F113" s="83"/>
      <c r="G113" s="83"/>
      <c r="H113" s="83"/>
      <c r="I113" s="83"/>
      <c r="J113" s="84"/>
      <c r="K113" s="116"/>
      <c r="L113" s="117"/>
      <c r="M113" s="118"/>
      <c r="N113" s="119"/>
      <c r="O113" s="120"/>
      <c r="P113" s="120"/>
      <c r="Q113" s="121"/>
    </row>
    <row r="114" spans="1:18" ht="18" customHeight="1">
      <c r="A114" s="34"/>
      <c r="B114" s="26"/>
      <c r="C114" s="231" t="s">
        <v>108</v>
      </c>
      <c r="D114" s="232"/>
      <c r="E114" s="232"/>
      <c r="F114" s="232"/>
      <c r="G114" s="232"/>
      <c r="H114" s="232"/>
      <c r="I114" s="233"/>
      <c r="J114" s="122">
        <f>SUM(J103:J110)</f>
        <v>5</v>
      </c>
      <c r="K114" s="123">
        <f>SUM(J103:J104)/B97</f>
        <v>0.21052631578947367</v>
      </c>
      <c r="L114" s="123">
        <f>IF(J114=0,"",J114/B97)</f>
        <v>0.26315789473684209</v>
      </c>
      <c r="M114" s="123">
        <f>L114-K114</f>
        <v>5.2631578947368418E-2</v>
      </c>
      <c r="N114" s="5"/>
      <c r="O114" s="26"/>
      <c r="P114" s="25"/>
      <c r="Q114" s="5"/>
    </row>
    <row r="115" spans="1:18" ht="12.75" customHeight="1"/>
    <row r="116" spans="1:18" ht="12.75" customHeight="1"/>
    <row r="117" spans="1:18" ht="12.75" customHeight="1"/>
    <row r="118" spans="1:18" ht="26.25" customHeight="1">
      <c r="A118" s="250" t="s">
        <v>96</v>
      </c>
      <c r="B118" s="242"/>
      <c r="C118" s="242"/>
      <c r="D118" s="242"/>
      <c r="E118" s="242"/>
      <c r="F118" s="242"/>
      <c r="G118" s="242"/>
      <c r="H118" s="242"/>
      <c r="I118" s="242"/>
      <c r="J118" s="79" t="s">
        <v>115</v>
      </c>
      <c r="K118" s="26"/>
      <c r="L118" s="5"/>
      <c r="M118" s="5"/>
      <c r="N118" s="26"/>
      <c r="O118" s="5"/>
      <c r="P118" s="26"/>
      <c r="Q118" s="26"/>
    </row>
    <row r="119" spans="1:18" ht="20.25" customHeight="1">
      <c r="A119" s="234" t="s">
        <v>9</v>
      </c>
      <c r="B119" s="235" t="s">
        <v>97</v>
      </c>
      <c r="C119" s="232"/>
      <c r="D119" s="232"/>
      <c r="E119" s="232"/>
      <c r="F119" s="232"/>
      <c r="G119" s="232"/>
      <c r="H119" s="232"/>
      <c r="I119" s="233"/>
      <c r="J119" s="236" t="s">
        <v>10</v>
      </c>
      <c r="K119" s="229" t="s">
        <v>2</v>
      </c>
      <c r="L119" s="229" t="s">
        <v>3</v>
      </c>
      <c r="M119" s="237" t="s">
        <v>4</v>
      </c>
      <c r="N119" s="229" t="s">
        <v>5</v>
      </c>
      <c r="O119" s="238" t="s">
        <v>6</v>
      </c>
      <c r="P119" s="238" t="s">
        <v>7</v>
      </c>
      <c r="Q119" s="229" t="s">
        <v>8</v>
      </c>
    </row>
    <row r="120" spans="1:18" ht="15.75" customHeight="1">
      <c r="A120" s="230"/>
      <c r="B120" s="82" t="s">
        <v>98</v>
      </c>
      <c r="C120" s="82" t="s">
        <v>99</v>
      </c>
      <c r="D120" s="82" t="s">
        <v>100</v>
      </c>
      <c r="E120" s="82" t="s">
        <v>101</v>
      </c>
      <c r="F120" s="82" t="s">
        <v>102</v>
      </c>
      <c r="G120" s="82" t="s">
        <v>103</v>
      </c>
      <c r="H120" s="82" t="s">
        <v>104</v>
      </c>
      <c r="I120" s="82" t="s">
        <v>105</v>
      </c>
      <c r="J120" s="230"/>
      <c r="K120" s="230"/>
      <c r="L120" s="230"/>
      <c r="M120" s="230"/>
      <c r="N120" s="230"/>
      <c r="O120" s="230"/>
      <c r="P120" s="230"/>
      <c r="Q120" s="230"/>
    </row>
    <row r="121" spans="1:18" ht="15.75" customHeight="1">
      <c r="A121" s="82">
        <v>1802</v>
      </c>
      <c r="B121" s="83">
        <v>16</v>
      </c>
      <c r="C121" s="83"/>
      <c r="D121" s="83"/>
      <c r="E121" s="83"/>
      <c r="F121" s="83"/>
      <c r="G121" s="83"/>
      <c r="H121" s="83"/>
      <c r="I121" s="83"/>
      <c r="J121" s="84"/>
      <c r="K121" s="85"/>
      <c r="L121" s="86"/>
      <c r="M121" s="87"/>
      <c r="N121" s="88"/>
      <c r="O121" s="176">
        <f>B121</f>
        <v>16</v>
      </c>
      <c r="P121" s="90"/>
      <c r="Q121" s="88"/>
    </row>
    <row r="122" spans="1:18" ht="15.75" customHeight="1">
      <c r="A122" s="82">
        <v>1901</v>
      </c>
      <c r="B122" s="83"/>
      <c r="C122" s="83">
        <v>7</v>
      </c>
      <c r="D122" s="83"/>
      <c r="E122" s="83"/>
      <c r="F122" s="83"/>
      <c r="G122" s="83"/>
      <c r="H122" s="83"/>
      <c r="I122" s="83"/>
      <c r="J122" s="84"/>
      <c r="K122" s="91"/>
      <c r="L122" s="92"/>
      <c r="M122" s="93"/>
      <c r="N122" s="94">
        <f>IF(C122=0,"",C122/B121)</f>
        <v>0.4375</v>
      </c>
      <c r="O122" s="83">
        <v>10</v>
      </c>
      <c r="P122" s="96">
        <f t="shared" ref="P122:P130" si="10">IF(O122=0,"",O122/O121)</f>
        <v>0.625</v>
      </c>
      <c r="Q122" s="96">
        <f t="shared" ref="Q122:Q130" si="11">IF(O122=0,"",100%-P122)</f>
        <v>0.375</v>
      </c>
    </row>
    <row r="123" spans="1:18" ht="15.75" customHeight="1">
      <c r="A123" s="82">
        <v>1902</v>
      </c>
      <c r="B123" s="83"/>
      <c r="C123" s="83"/>
      <c r="D123" s="83">
        <v>5</v>
      </c>
      <c r="E123" s="83"/>
      <c r="F123" s="83"/>
      <c r="G123" s="83"/>
      <c r="H123" s="83"/>
      <c r="I123" s="83"/>
      <c r="J123" s="84"/>
      <c r="K123" s="91"/>
      <c r="L123" s="92"/>
      <c r="M123" s="93"/>
      <c r="N123" s="94">
        <f>IF(D123=0,"",D123/C122)</f>
        <v>0.7142857142857143</v>
      </c>
      <c r="O123" s="83">
        <v>8</v>
      </c>
      <c r="P123" s="96">
        <f t="shared" si="10"/>
        <v>0.8</v>
      </c>
      <c r="Q123" s="96">
        <f t="shared" si="11"/>
        <v>0.19999999999999996</v>
      </c>
      <c r="R123" s="97">
        <f>O123/O121</f>
        <v>0.5</v>
      </c>
    </row>
    <row r="124" spans="1:18" ht="15.75" customHeight="1">
      <c r="A124" s="82">
        <v>2001</v>
      </c>
      <c r="B124" s="83"/>
      <c r="C124" s="83"/>
      <c r="D124" s="83"/>
      <c r="E124" s="83">
        <v>5</v>
      </c>
      <c r="F124" s="83"/>
      <c r="G124" s="83"/>
      <c r="H124" s="83"/>
      <c r="I124" s="83"/>
      <c r="J124" s="84"/>
      <c r="K124" s="91"/>
      <c r="L124" s="92"/>
      <c r="M124" s="93"/>
      <c r="N124" s="94">
        <f>IF(E124=0,"",E124/D123)</f>
        <v>1</v>
      </c>
      <c r="O124" s="83">
        <v>8</v>
      </c>
      <c r="P124" s="96">
        <f t="shared" si="10"/>
        <v>1</v>
      </c>
      <c r="Q124" s="96">
        <f t="shared" si="11"/>
        <v>0</v>
      </c>
    </row>
    <row r="125" spans="1:18" ht="15.75" customHeight="1">
      <c r="A125" s="82">
        <v>2002</v>
      </c>
      <c r="B125" s="83"/>
      <c r="C125" s="83"/>
      <c r="D125" s="83"/>
      <c r="E125" s="83"/>
      <c r="F125" s="83">
        <v>5</v>
      </c>
      <c r="G125" s="83"/>
      <c r="H125" s="83"/>
      <c r="I125" s="83"/>
      <c r="J125" s="84"/>
      <c r="K125" s="91"/>
      <c r="L125" s="92"/>
      <c r="M125" s="93"/>
      <c r="N125" s="94">
        <f>IF(F125=0,"",F125/E124)</f>
        <v>1</v>
      </c>
      <c r="O125" s="83">
        <v>7</v>
      </c>
      <c r="P125" s="96">
        <f t="shared" si="10"/>
        <v>0.875</v>
      </c>
      <c r="Q125" s="96">
        <f t="shared" si="11"/>
        <v>0.125</v>
      </c>
    </row>
    <row r="126" spans="1:18" ht="15.75" customHeight="1">
      <c r="A126" s="82">
        <v>2101</v>
      </c>
      <c r="B126" s="83"/>
      <c r="C126" s="83"/>
      <c r="D126" s="83"/>
      <c r="E126" s="83"/>
      <c r="F126" s="83"/>
      <c r="G126" s="83">
        <v>5</v>
      </c>
      <c r="H126" s="83"/>
      <c r="I126" s="83"/>
      <c r="J126" s="84">
        <v>1</v>
      </c>
      <c r="K126" s="91"/>
      <c r="L126" s="92"/>
      <c r="M126" s="93"/>
      <c r="N126" s="94">
        <f>IF(G126=0,"",G126/F125)</f>
        <v>1</v>
      </c>
      <c r="O126" s="83">
        <v>6</v>
      </c>
      <c r="P126" s="96">
        <f t="shared" si="10"/>
        <v>0.8571428571428571</v>
      </c>
      <c r="Q126" s="96">
        <f t="shared" si="11"/>
        <v>0.1428571428571429</v>
      </c>
    </row>
    <row r="127" spans="1:18" ht="15.75" customHeight="1">
      <c r="A127" s="82">
        <v>2102</v>
      </c>
      <c r="B127" s="83"/>
      <c r="C127" s="83"/>
      <c r="D127" s="83"/>
      <c r="E127" s="83"/>
      <c r="F127" s="83"/>
      <c r="G127" s="83"/>
      <c r="H127" s="83">
        <v>5</v>
      </c>
      <c r="I127" s="83"/>
      <c r="J127" s="84">
        <v>1</v>
      </c>
      <c r="K127" s="91"/>
      <c r="L127" s="92"/>
      <c r="M127" s="93"/>
      <c r="N127" s="94">
        <f>IF(H127=0,"",H127/G126)</f>
        <v>1</v>
      </c>
      <c r="O127" s="83">
        <v>5</v>
      </c>
      <c r="P127" s="96">
        <f t="shared" si="10"/>
        <v>0.83333333333333337</v>
      </c>
      <c r="Q127" s="96">
        <f t="shared" si="11"/>
        <v>0.16666666666666663</v>
      </c>
    </row>
    <row r="128" spans="1:18" ht="15.75" customHeight="1">
      <c r="A128" s="82">
        <v>2201</v>
      </c>
      <c r="B128" s="83"/>
      <c r="C128" s="83"/>
      <c r="D128" s="83"/>
      <c r="E128" s="83"/>
      <c r="F128" s="83"/>
      <c r="G128" s="83"/>
      <c r="H128" s="83"/>
      <c r="I128" s="83">
        <v>3</v>
      </c>
      <c r="J128" s="84">
        <v>2</v>
      </c>
      <c r="K128" s="91"/>
      <c r="L128" s="92"/>
      <c r="M128" s="93"/>
      <c r="N128" s="94">
        <f>IF(I128=0,"",I128/H127)</f>
        <v>0.6</v>
      </c>
      <c r="O128" s="83">
        <v>4</v>
      </c>
      <c r="P128" s="96">
        <f t="shared" si="10"/>
        <v>0.8</v>
      </c>
      <c r="Q128" s="96">
        <f t="shared" si="11"/>
        <v>0.19999999999999996</v>
      </c>
    </row>
    <row r="129" spans="1:22" ht="15.75" customHeight="1">
      <c r="A129" s="82">
        <v>2202</v>
      </c>
      <c r="B129" s="83"/>
      <c r="C129" s="83"/>
      <c r="D129" s="83"/>
      <c r="E129" s="83"/>
      <c r="F129" s="83"/>
      <c r="G129" s="83"/>
      <c r="H129" s="83"/>
      <c r="I129" s="83">
        <v>1</v>
      </c>
      <c r="J129" s="130">
        <v>2</v>
      </c>
      <c r="K129" s="91"/>
      <c r="L129" s="92"/>
      <c r="M129" s="93"/>
      <c r="N129" s="94"/>
      <c r="O129" s="83">
        <v>2</v>
      </c>
      <c r="P129" s="96">
        <f t="shared" si="10"/>
        <v>0.5</v>
      </c>
      <c r="Q129" s="96">
        <f t="shared" si="11"/>
        <v>0.5</v>
      </c>
    </row>
    <row r="130" spans="1:22" ht="15.75" customHeight="1">
      <c r="A130" s="82">
        <v>2301</v>
      </c>
      <c r="B130" s="83"/>
      <c r="C130" s="83"/>
      <c r="D130" s="83"/>
      <c r="E130" s="83"/>
      <c r="F130" s="83"/>
      <c r="G130" s="83"/>
      <c r="H130" s="83"/>
      <c r="I130" s="83"/>
      <c r="J130" s="84"/>
      <c r="K130" s="91"/>
      <c r="L130" s="92"/>
      <c r="M130" s="93"/>
      <c r="N130" s="94"/>
      <c r="O130" s="83"/>
      <c r="P130" s="96" t="str">
        <f t="shared" si="10"/>
        <v/>
      </c>
      <c r="Q130" s="96" t="str">
        <f t="shared" si="11"/>
        <v/>
      </c>
    </row>
    <row r="131" spans="1:22" ht="15.75" customHeight="1">
      <c r="A131" s="82">
        <v>2302</v>
      </c>
      <c r="B131" s="83"/>
      <c r="C131" s="83"/>
      <c r="D131" s="83"/>
      <c r="E131" s="83"/>
      <c r="F131" s="83"/>
      <c r="G131" s="83"/>
      <c r="H131" s="83"/>
      <c r="I131" s="83"/>
      <c r="J131" s="84"/>
      <c r="K131" s="91"/>
      <c r="L131" s="92"/>
      <c r="M131" s="99"/>
      <c r="N131" s="100"/>
      <c r="O131" s="194"/>
      <c r="P131" s="102"/>
      <c r="Q131" s="100"/>
    </row>
    <row r="132" spans="1:22" ht="15.75" customHeight="1">
      <c r="A132" s="82">
        <v>2401</v>
      </c>
      <c r="B132" s="83"/>
      <c r="C132" s="83"/>
      <c r="D132" s="83"/>
      <c r="E132" s="83"/>
      <c r="F132" s="83"/>
      <c r="G132" s="83"/>
      <c r="H132" s="83"/>
      <c r="I132" s="83"/>
      <c r="J132" s="84"/>
      <c r="K132" s="91"/>
      <c r="L132" s="92"/>
      <c r="M132" s="99"/>
      <c r="N132" s="103"/>
      <c r="O132" s="194"/>
      <c r="P132" s="104"/>
      <c r="Q132" s="103"/>
    </row>
    <row r="133" spans="1:22" ht="15.75" customHeight="1">
      <c r="A133" s="82">
        <v>2402</v>
      </c>
      <c r="B133" s="83"/>
      <c r="C133" s="83"/>
      <c r="D133" s="83"/>
      <c r="E133" s="83"/>
      <c r="F133" s="83"/>
      <c r="G133" s="83"/>
      <c r="H133" s="83"/>
      <c r="I133" s="83"/>
      <c r="J133" s="84"/>
      <c r="K133" s="91"/>
      <c r="L133" s="92"/>
      <c r="M133" s="99"/>
      <c r="N133" s="103"/>
      <c r="O133" s="194"/>
      <c r="P133" s="104"/>
      <c r="Q133" s="103"/>
    </row>
    <row r="134" spans="1:22" ht="15.75" customHeight="1">
      <c r="A134" s="82">
        <v>2501</v>
      </c>
      <c r="B134" s="83"/>
      <c r="C134" s="83"/>
      <c r="D134" s="83"/>
      <c r="E134" s="83"/>
      <c r="F134" s="83"/>
      <c r="G134" s="83"/>
      <c r="H134" s="83"/>
      <c r="I134" s="83"/>
      <c r="J134" s="84"/>
      <c r="K134" s="91"/>
      <c r="L134" s="92"/>
      <c r="M134" s="99"/>
      <c r="N134" s="5"/>
      <c r="O134" s="26"/>
      <c r="P134" s="25"/>
      <c r="Q134" s="140"/>
    </row>
    <row r="135" spans="1:22" ht="15.75" customHeight="1">
      <c r="A135" s="82">
        <v>2502</v>
      </c>
      <c r="B135" s="83"/>
      <c r="C135" s="83"/>
      <c r="D135" s="83"/>
      <c r="E135" s="83"/>
      <c r="F135" s="83"/>
      <c r="G135" s="83"/>
      <c r="H135" s="83"/>
      <c r="I135" s="83"/>
      <c r="J135" s="84"/>
      <c r="K135" s="91"/>
      <c r="L135" s="92"/>
      <c r="M135" s="99"/>
      <c r="N135" s="108" t="s">
        <v>80</v>
      </c>
      <c r="O135" s="109">
        <v>5</v>
      </c>
      <c r="P135" s="110">
        <f>J138</f>
        <v>6</v>
      </c>
      <c r="Q135" s="111" t="s">
        <v>10</v>
      </c>
    </row>
    <row r="136" spans="1:22" ht="15.75" customHeight="1">
      <c r="A136" s="82">
        <v>2601</v>
      </c>
      <c r="B136" s="83"/>
      <c r="C136" s="83"/>
      <c r="D136" s="83"/>
      <c r="E136" s="83"/>
      <c r="F136" s="83"/>
      <c r="G136" s="83"/>
      <c r="H136" s="83"/>
      <c r="I136" s="83"/>
      <c r="J136" s="84"/>
      <c r="K136" s="91"/>
      <c r="L136" s="92"/>
      <c r="M136" s="99"/>
      <c r="N136" s="112" t="s">
        <v>81</v>
      </c>
      <c r="O136" s="113">
        <f>IF(O135/B121=0,"",O135/B121)</f>
        <v>0.3125</v>
      </c>
      <c r="P136" s="114">
        <f>IF(O135/P135=0,"",O135/P135)</f>
        <v>0.83333333333333337</v>
      </c>
      <c r="Q136" s="115" t="s">
        <v>82</v>
      </c>
    </row>
    <row r="137" spans="1:22" ht="15.75" customHeight="1">
      <c r="A137" s="82">
        <v>2602</v>
      </c>
      <c r="B137" s="83"/>
      <c r="C137" s="83"/>
      <c r="D137" s="83"/>
      <c r="E137" s="83"/>
      <c r="F137" s="83"/>
      <c r="G137" s="83"/>
      <c r="H137" s="83"/>
      <c r="I137" s="83"/>
      <c r="J137" s="84"/>
      <c r="K137" s="116"/>
      <c r="L137" s="117"/>
      <c r="M137" s="118"/>
      <c r="N137" s="119"/>
      <c r="O137" s="120"/>
      <c r="P137" s="120"/>
      <c r="Q137" s="121"/>
    </row>
    <row r="138" spans="1:22" ht="18" customHeight="1">
      <c r="A138" s="34"/>
      <c r="B138" s="26"/>
      <c r="C138" s="231" t="s">
        <v>108</v>
      </c>
      <c r="D138" s="232"/>
      <c r="E138" s="232"/>
      <c r="F138" s="232"/>
      <c r="G138" s="232"/>
      <c r="H138" s="232"/>
      <c r="I138" s="233"/>
      <c r="J138" s="122">
        <f>SUM(J126:J134)</f>
        <v>6</v>
      </c>
      <c r="K138" s="123">
        <f>IF(J128=0,"",J128/B121)</f>
        <v>0.125</v>
      </c>
      <c r="L138" s="123">
        <f>IF(J138=0,"",J138/B121)</f>
        <v>0.375</v>
      </c>
      <c r="M138" s="123">
        <f>L138-K138</f>
        <v>0.25</v>
      </c>
      <c r="N138" s="5"/>
      <c r="O138" s="26"/>
      <c r="P138" s="25"/>
      <c r="Q138" s="5"/>
    </row>
    <row r="139" spans="1:22" ht="12.75" customHeight="1"/>
    <row r="140" spans="1:22" ht="12.75" customHeight="1"/>
    <row r="141" spans="1:22" ht="26.25" customHeight="1">
      <c r="A141" s="250" t="s">
        <v>96</v>
      </c>
      <c r="B141" s="242"/>
      <c r="C141" s="242"/>
      <c r="D141" s="242"/>
      <c r="E141" s="242"/>
      <c r="F141" s="242"/>
      <c r="G141" s="242"/>
      <c r="H141" s="242"/>
      <c r="I141" s="242"/>
      <c r="J141" s="79" t="s">
        <v>116</v>
      </c>
      <c r="K141" s="26"/>
      <c r="L141" s="5"/>
      <c r="M141" s="5"/>
      <c r="N141" s="26"/>
      <c r="O141" s="5"/>
      <c r="P141" s="26"/>
      <c r="Q141" s="26"/>
      <c r="V141" s="209">
        <f>AVERAGE(K138,K161)</f>
        <v>0.13942307692307693</v>
      </c>
    </row>
    <row r="142" spans="1:22" ht="20.25" customHeight="1">
      <c r="A142" s="234" t="s">
        <v>9</v>
      </c>
      <c r="B142" s="235" t="s">
        <v>97</v>
      </c>
      <c r="C142" s="232"/>
      <c r="D142" s="232"/>
      <c r="E142" s="232"/>
      <c r="F142" s="232"/>
      <c r="G142" s="232"/>
      <c r="H142" s="232"/>
      <c r="I142" s="233"/>
      <c r="J142" s="236" t="s">
        <v>10</v>
      </c>
      <c r="K142" s="229" t="s">
        <v>2</v>
      </c>
      <c r="L142" s="229" t="s">
        <v>3</v>
      </c>
      <c r="M142" s="237" t="s">
        <v>4</v>
      </c>
      <c r="N142" s="229" t="s">
        <v>5</v>
      </c>
      <c r="O142" s="238" t="s">
        <v>6</v>
      </c>
      <c r="P142" s="238" t="s">
        <v>7</v>
      </c>
      <c r="Q142" s="229" t="s">
        <v>8</v>
      </c>
    </row>
    <row r="143" spans="1:22" ht="15.75" customHeight="1">
      <c r="A143" s="230"/>
      <c r="B143" s="82" t="s">
        <v>98</v>
      </c>
      <c r="C143" s="82" t="s">
        <v>99</v>
      </c>
      <c r="D143" s="82" t="s">
        <v>100</v>
      </c>
      <c r="E143" s="82" t="s">
        <v>101</v>
      </c>
      <c r="F143" s="82" t="s">
        <v>102</v>
      </c>
      <c r="G143" s="82" t="s">
        <v>103</v>
      </c>
      <c r="H143" s="82" t="s">
        <v>104</v>
      </c>
      <c r="I143" s="82" t="s">
        <v>105</v>
      </c>
      <c r="J143" s="230"/>
      <c r="K143" s="230"/>
      <c r="L143" s="230"/>
      <c r="M143" s="230"/>
      <c r="N143" s="230"/>
      <c r="O143" s="230"/>
      <c r="P143" s="230"/>
      <c r="Q143" s="230"/>
    </row>
    <row r="144" spans="1:22" ht="15.75" customHeight="1">
      <c r="A144" s="82">
        <v>1901</v>
      </c>
      <c r="B144" s="83">
        <v>26</v>
      </c>
      <c r="C144" s="83"/>
      <c r="D144" s="83"/>
      <c r="E144" s="83"/>
      <c r="F144" s="83"/>
      <c r="G144" s="83"/>
      <c r="H144" s="83"/>
      <c r="I144" s="83"/>
      <c r="J144" s="84"/>
      <c r="K144" s="85"/>
      <c r="L144" s="86"/>
      <c r="M144" s="87"/>
      <c r="N144" s="88"/>
      <c r="O144" s="176">
        <f>B144</f>
        <v>26</v>
      </c>
      <c r="P144" s="90"/>
      <c r="Q144" s="88"/>
    </row>
    <row r="145" spans="1:18" ht="15.75" customHeight="1">
      <c r="A145" s="82">
        <v>1902</v>
      </c>
      <c r="B145" s="83"/>
      <c r="C145" s="83">
        <v>13</v>
      </c>
      <c r="D145" s="83"/>
      <c r="E145" s="83"/>
      <c r="F145" s="83"/>
      <c r="G145" s="83"/>
      <c r="H145" s="83"/>
      <c r="I145" s="83"/>
      <c r="J145" s="84"/>
      <c r="K145" s="91"/>
      <c r="L145" s="92"/>
      <c r="M145" s="93"/>
      <c r="N145" s="94">
        <f>IF(C145=0,"",C145/B144)</f>
        <v>0.5</v>
      </c>
      <c r="O145" s="83">
        <v>17</v>
      </c>
      <c r="P145" s="96">
        <f t="shared" ref="P145:P151" si="12">IF(O145=0,"",O145/O144)</f>
        <v>0.65384615384615385</v>
      </c>
      <c r="Q145" s="96">
        <f t="shared" ref="Q145:Q151" si="13">IF(O145=0,"",100%-P145)</f>
        <v>0.34615384615384615</v>
      </c>
    </row>
    <row r="146" spans="1:18" ht="15.75" customHeight="1">
      <c r="A146" s="82">
        <v>2001</v>
      </c>
      <c r="B146" s="83"/>
      <c r="C146" s="83"/>
      <c r="D146" s="83">
        <v>10</v>
      </c>
      <c r="E146" s="83"/>
      <c r="F146" s="83"/>
      <c r="G146" s="83"/>
      <c r="H146" s="83"/>
      <c r="I146" s="83"/>
      <c r="J146" s="84"/>
      <c r="K146" s="91"/>
      <c r="L146" s="92"/>
      <c r="M146" s="93"/>
      <c r="N146" s="94">
        <f>IF(D146=0,"",D146/C145)</f>
        <v>0.76923076923076927</v>
      </c>
      <c r="O146" s="83">
        <v>13</v>
      </c>
      <c r="P146" s="96">
        <f t="shared" si="12"/>
        <v>0.76470588235294112</v>
      </c>
      <c r="Q146" s="96">
        <f t="shared" si="13"/>
        <v>0.23529411764705888</v>
      </c>
      <c r="R146" s="97">
        <f>O146/O144</f>
        <v>0.5</v>
      </c>
    </row>
    <row r="147" spans="1:18" ht="15.75" customHeight="1">
      <c r="A147" s="82">
        <v>2002</v>
      </c>
      <c r="B147" s="83"/>
      <c r="C147" s="83"/>
      <c r="D147" s="83"/>
      <c r="E147" s="83">
        <v>7</v>
      </c>
      <c r="F147" s="83"/>
      <c r="G147" s="83"/>
      <c r="H147" s="83"/>
      <c r="I147" s="83"/>
      <c r="J147" s="84"/>
      <c r="K147" s="91"/>
      <c r="L147" s="92"/>
      <c r="M147" s="93"/>
      <c r="N147" s="94">
        <f>IF(E147=0,"",E147/D146)</f>
        <v>0.7</v>
      </c>
      <c r="O147" s="83">
        <v>10</v>
      </c>
      <c r="P147" s="96">
        <f t="shared" si="12"/>
        <v>0.76923076923076927</v>
      </c>
      <c r="Q147" s="96">
        <f t="shared" si="13"/>
        <v>0.23076923076923073</v>
      </c>
    </row>
    <row r="148" spans="1:18" ht="15.75" customHeight="1">
      <c r="A148" s="82">
        <v>2101</v>
      </c>
      <c r="B148" s="83"/>
      <c r="C148" s="83"/>
      <c r="D148" s="83"/>
      <c r="E148" s="83"/>
      <c r="F148" s="83">
        <v>7</v>
      </c>
      <c r="G148" s="83"/>
      <c r="H148" s="83"/>
      <c r="I148" s="83"/>
      <c r="J148" s="84"/>
      <c r="K148" s="91"/>
      <c r="L148" s="92"/>
      <c r="M148" s="93"/>
      <c r="N148" s="94">
        <f>IF(F148=0,"",F148/E147)</f>
        <v>1</v>
      </c>
      <c r="O148" s="83">
        <v>10</v>
      </c>
      <c r="P148" s="96">
        <f t="shared" si="12"/>
        <v>1</v>
      </c>
      <c r="Q148" s="96">
        <f t="shared" si="13"/>
        <v>0</v>
      </c>
    </row>
    <row r="149" spans="1:18" ht="15.75" customHeight="1">
      <c r="A149" s="82">
        <v>2102</v>
      </c>
      <c r="B149" s="83"/>
      <c r="C149" s="83"/>
      <c r="D149" s="83"/>
      <c r="E149" s="83"/>
      <c r="F149" s="83"/>
      <c r="G149" s="83">
        <v>5</v>
      </c>
      <c r="H149" s="83"/>
      <c r="I149" s="83"/>
      <c r="J149" s="84">
        <v>1</v>
      </c>
      <c r="K149" s="91"/>
      <c r="L149" s="92"/>
      <c r="M149" s="93"/>
      <c r="N149" s="94">
        <f>IF(G149=0,"",G149/F148)</f>
        <v>0.7142857142857143</v>
      </c>
      <c r="O149" s="83">
        <v>9</v>
      </c>
      <c r="P149" s="96">
        <f t="shared" si="12"/>
        <v>0.9</v>
      </c>
      <c r="Q149" s="96">
        <f t="shared" si="13"/>
        <v>9.9999999999999978E-2</v>
      </c>
    </row>
    <row r="150" spans="1:18" ht="15.75" customHeight="1">
      <c r="A150" s="82">
        <v>2201</v>
      </c>
      <c r="B150" s="83"/>
      <c r="C150" s="83"/>
      <c r="D150" s="83"/>
      <c r="E150" s="83"/>
      <c r="F150" s="83"/>
      <c r="G150" s="83"/>
      <c r="H150" s="83">
        <v>5</v>
      </c>
      <c r="I150" s="83"/>
      <c r="J150" s="84"/>
      <c r="K150" s="91"/>
      <c r="L150" s="92"/>
      <c r="M150" s="93"/>
      <c r="N150" s="94">
        <f>IF(H150=0,"",H150/G149)</f>
        <v>1</v>
      </c>
      <c r="O150" s="83">
        <v>8</v>
      </c>
      <c r="P150" s="96">
        <f t="shared" si="12"/>
        <v>0.88888888888888884</v>
      </c>
      <c r="Q150" s="96">
        <f t="shared" si="13"/>
        <v>0.11111111111111116</v>
      </c>
    </row>
    <row r="151" spans="1:18" ht="15.75" customHeight="1">
      <c r="A151" s="82">
        <v>2202</v>
      </c>
      <c r="B151" s="83"/>
      <c r="C151" s="83"/>
      <c r="D151" s="83"/>
      <c r="E151" s="83"/>
      <c r="F151" s="83"/>
      <c r="G151" s="83"/>
      <c r="H151" s="83"/>
      <c r="I151" s="83">
        <v>4</v>
      </c>
      <c r="J151" s="130">
        <v>3</v>
      </c>
      <c r="K151" s="91"/>
      <c r="L151" s="92"/>
      <c r="M151" s="93"/>
      <c r="N151" s="94">
        <f>IF(I151=0,"",I151/H150)</f>
        <v>0.8</v>
      </c>
      <c r="O151" s="83">
        <v>7</v>
      </c>
      <c r="P151" s="96">
        <f t="shared" si="12"/>
        <v>0.875</v>
      </c>
      <c r="Q151" s="96">
        <f t="shared" si="13"/>
        <v>0.125</v>
      </c>
    </row>
    <row r="152" spans="1:18" ht="15.75" customHeight="1">
      <c r="A152" s="82">
        <v>2301</v>
      </c>
      <c r="B152" s="83"/>
      <c r="C152" s="83"/>
      <c r="D152" s="83"/>
      <c r="E152" s="83"/>
      <c r="F152" s="83"/>
      <c r="G152" s="83"/>
      <c r="H152" s="83"/>
      <c r="I152" s="83">
        <v>2</v>
      </c>
      <c r="J152" s="84"/>
      <c r="K152" s="91"/>
      <c r="L152" s="92"/>
      <c r="M152" s="93"/>
      <c r="N152" s="94"/>
      <c r="O152" s="83">
        <v>4</v>
      </c>
      <c r="P152" s="96"/>
      <c r="Q152" s="96"/>
    </row>
    <row r="153" spans="1:18" ht="15.75" customHeight="1">
      <c r="A153" s="82">
        <v>2302</v>
      </c>
      <c r="B153" s="83"/>
      <c r="C153" s="83"/>
      <c r="D153" s="83"/>
      <c r="E153" s="83"/>
      <c r="F153" s="83"/>
      <c r="G153" s="83"/>
      <c r="H153" s="83"/>
      <c r="I153" s="83">
        <v>2</v>
      </c>
      <c r="J153" s="84">
        <v>2</v>
      </c>
      <c r="K153" s="91"/>
      <c r="L153" s="92"/>
      <c r="M153" s="93"/>
      <c r="N153" s="94"/>
      <c r="O153" s="83">
        <v>4</v>
      </c>
      <c r="P153" s="96"/>
      <c r="Q153" s="96"/>
    </row>
    <row r="154" spans="1:18" ht="15.75" customHeight="1">
      <c r="A154" s="82">
        <v>2401</v>
      </c>
      <c r="B154" s="83"/>
      <c r="C154" s="83"/>
      <c r="D154" s="83"/>
      <c r="E154" s="83"/>
      <c r="F154" s="83"/>
      <c r="G154" s="83"/>
      <c r="H154" s="83"/>
      <c r="I154" s="83">
        <v>1</v>
      </c>
      <c r="J154" s="84"/>
      <c r="K154" s="91"/>
      <c r="L154" s="92"/>
      <c r="M154" s="99"/>
      <c r="N154" s="100"/>
      <c r="O154" s="194">
        <v>1</v>
      </c>
      <c r="P154" s="102"/>
      <c r="Q154" s="100"/>
    </row>
    <row r="155" spans="1:18" ht="15.75" customHeight="1">
      <c r="A155" s="82">
        <v>2402</v>
      </c>
      <c r="B155" s="83"/>
      <c r="C155" s="83"/>
      <c r="D155" s="83"/>
      <c r="E155" s="83"/>
      <c r="F155" s="83"/>
      <c r="G155" s="83"/>
      <c r="H155" s="83"/>
      <c r="I155" s="83">
        <v>1</v>
      </c>
      <c r="J155" s="84"/>
      <c r="K155" s="91"/>
      <c r="L155" s="92"/>
      <c r="M155" s="99"/>
      <c r="N155" s="103"/>
      <c r="O155" s="194">
        <v>1</v>
      </c>
      <c r="P155" s="104"/>
      <c r="Q155" s="103"/>
    </row>
    <row r="156" spans="1:18" ht="15.75" customHeight="1">
      <c r="A156" s="82">
        <v>2501</v>
      </c>
      <c r="B156" s="83"/>
      <c r="C156" s="83"/>
      <c r="D156" s="83"/>
      <c r="E156" s="83"/>
      <c r="F156" s="83"/>
      <c r="G156" s="83"/>
      <c r="H156" s="83"/>
      <c r="I156" s="83"/>
      <c r="J156" s="84"/>
      <c r="K156" s="91"/>
      <c r="L156" s="92"/>
      <c r="M156" s="99"/>
      <c r="N156" s="103"/>
      <c r="O156" s="194"/>
      <c r="P156" s="104"/>
      <c r="Q156" s="103"/>
    </row>
    <row r="157" spans="1:18" ht="15.75" customHeight="1">
      <c r="A157" s="82">
        <v>2502</v>
      </c>
      <c r="B157" s="83"/>
      <c r="C157" s="83"/>
      <c r="D157" s="83"/>
      <c r="E157" s="83"/>
      <c r="F157" s="83"/>
      <c r="G157" s="83"/>
      <c r="H157" s="83"/>
      <c r="I157" s="83"/>
      <c r="J157" s="84"/>
      <c r="K157" s="91"/>
      <c r="L157" s="92"/>
      <c r="M157" s="99"/>
      <c r="N157" s="5"/>
      <c r="O157" s="26"/>
      <c r="P157" s="25"/>
      <c r="Q157" s="140"/>
    </row>
    <row r="158" spans="1:18" ht="15.75" customHeight="1">
      <c r="A158" s="82">
        <v>2601</v>
      </c>
      <c r="B158" s="83"/>
      <c r="C158" s="83"/>
      <c r="D158" s="83"/>
      <c r="E158" s="83"/>
      <c r="F158" s="83"/>
      <c r="G158" s="83"/>
      <c r="H158" s="83"/>
      <c r="I158" s="83"/>
      <c r="J158" s="84"/>
      <c r="K158" s="91"/>
      <c r="L158" s="92"/>
      <c r="M158" s="99"/>
      <c r="N158" s="108" t="s">
        <v>80</v>
      </c>
      <c r="O158" s="109">
        <v>5</v>
      </c>
      <c r="P158" s="110">
        <f>J161</f>
        <v>6</v>
      </c>
      <c r="Q158" s="111" t="s">
        <v>10</v>
      </c>
    </row>
    <row r="159" spans="1:18" ht="15.75" customHeight="1">
      <c r="A159" s="82">
        <v>2602</v>
      </c>
      <c r="B159" s="83"/>
      <c r="C159" s="83"/>
      <c r="D159" s="83"/>
      <c r="E159" s="83"/>
      <c r="F159" s="83"/>
      <c r="G159" s="83"/>
      <c r="H159" s="83"/>
      <c r="I159" s="83"/>
      <c r="J159" s="84"/>
      <c r="K159" s="91"/>
      <c r="L159" s="92"/>
      <c r="M159" s="99"/>
      <c r="N159" s="112" t="s">
        <v>81</v>
      </c>
      <c r="O159" s="113">
        <f>IF(O158/B144=0,"",O158/B144)</f>
        <v>0.19230769230769232</v>
      </c>
      <c r="P159" s="114">
        <f>IF(O158/P158=0,"",O158/P158)</f>
        <v>0.83333333333333337</v>
      </c>
      <c r="Q159" s="115" t="s">
        <v>82</v>
      </c>
    </row>
    <row r="160" spans="1:18" ht="15.75" customHeight="1">
      <c r="A160" s="82">
        <v>2701</v>
      </c>
      <c r="B160" s="83"/>
      <c r="C160" s="83"/>
      <c r="D160" s="83"/>
      <c r="E160" s="83"/>
      <c r="F160" s="83"/>
      <c r="G160" s="83"/>
      <c r="H160" s="83"/>
      <c r="I160" s="83"/>
      <c r="J160" s="84"/>
      <c r="K160" s="116"/>
      <c r="L160" s="117"/>
      <c r="M160" s="118"/>
      <c r="N160" s="119"/>
      <c r="O160" s="120"/>
      <c r="P160" s="120"/>
      <c r="Q160" s="121"/>
    </row>
    <row r="161" spans="1:18" ht="18" customHeight="1">
      <c r="A161" s="34"/>
      <c r="B161" s="26"/>
      <c r="C161" s="231" t="s">
        <v>108</v>
      </c>
      <c r="D161" s="232"/>
      <c r="E161" s="232"/>
      <c r="F161" s="232"/>
      <c r="G161" s="232"/>
      <c r="H161" s="232"/>
      <c r="I161" s="233"/>
      <c r="J161" s="122">
        <f>SUM(J149:J157)</f>
        <v>6</v>
      </c>
      <c r="K161" s="123">
        <f>((SUM(J149:J151))/B144)</f>
        <v>0.15384615384615385</v>
      </c>
      <c r="L161" s="123">
        <f>IF(J161=0,"",J161/B144)</f>
        <v>0.23076923076923078</v>
      </c>
      <c r="M161" s="123">
        <f>L161-K161</f>
        <v>7.6923076923076927E-2</v>
      </c>
      <c r="N161" s="5"/>
      <c r="O161" s="26"/>
      <c r="P161" s="25"/>
      <c r="Q161" s="5"/>
    </row>
    <row r="162" spans="1:18" ht="12.75" customHeight="1"/>
    <row r="163" spans="1:18" ht="12.75" customHeight="1"/>
    <row r="164" spans="1:18" ht="26.25" customHeight="1">
      <c r="A164" s="250" t="s">
        <v>96</v>
      </c>
      <c r="B164" s="242"/>
      <c r="C164" s="242"/>
      <c r="D164" s="242"/>
      <c r="E164" s="242"/>
      <c r="F164" s="242"/>
      <c r="G164" s="242"/>
      <c r="H164" s="242"/>
      <c r="I164" s="242"/>
      <c r="J164" s="79" t="s">
        <v>117</v>
      </c>
      <c r="K164" s="30" t="s">
        <v>133</v>
      </c>
      <c r="L164" s="5"/>
      <c r="M164" s="5"/>
      <c r="N164" s="26"/>
      <c r="O164" s="5"/>
      <c r="P164" s="26"/>
      <c r="Q164" s="26"/>
    </row>
    <row r="165" spans="1:18" ht="20.25" customHeight="1">
      <c r="A165" s="234" t="s">
        <v>9</v>
      </c>
      <c r="B165" s="235" t="s">
        <v>97</v>
      </c>
      <c r="C165" s="232"/>
      <c r="D165" s="232"/>
      <c r="E165" s="232"/>
      <c r="F165" s="232"/>
      <c r="G165" s="232"/>
      <c r="H165" s="232"/>
      <c r="I165" s="233"/>
      <c r="J165" s="236" t="s">
        <v>10</v>
      </c>
      <c r="K165" s="229" t="s">
        <v>2</v>
      </c>
      <c r="L165" s="229" t="s">
        <v>3</v>
      </c>
      <c r="M165" s="237" t="s">
        <v>4</v>
      </c>
      <c r="N165" s="229" t="s">
        <v>5</v>
      </c>
      <c r="O165" s="238" t="s">
        <v>6</v>
      </c>
      <c r="P165" s="238" t="s">
        <v>7</v>
      </c>
      <c r="Q165" s="229" t="s">
        <v>8</v>
      </c>
    </row>
    <row r="166" spans="1:18" ht="15.75" customHeight="1">
      <c r="A166" s="230"/>
      <c r="B166" s="82" t="s">
        <v>98</v>
      </c>
      <c r="C166" s="82" t="s">
        <v>99</v>
      </c>
      <c r="D166" s="82" t="s">
        <v>100</v>
      </c>
      <c r="E166" s="82" t="s">
        <v>101</v>
      </c>
      <c r="F166" s="82" t="s">
        <v>102</v>
      </c>
      <c r="G166" s="82" t="s">
        <v>103</v>
      </c>
      <c r="H166" s="82" t="s">
        <v>104</v>
      </c>
      <c r="I166" s="82" t="s">
        <v>105</v>
      </c>
      <c r="J166" s="230"/>
      <c r="K166" s="230"/>
      <c r="L166" s="230"/>
      <c r="M166" s="230"/>
      <c r="N166" s="230"/>
      <c r="O166" s="230"/>
      <c r="P166" s="230"/>
      <c r="Q166" s="230"/>
    </row>
    <row r="167" spans="1:18" ht="15.75" customHeight="1">
      <c r="A167" s="82">
        <v>1902</v>
      </c>
      <c r="B167" s="83"/>
      <c r="C167" s="83"/>
      <c r="D167" s="83"/>
      <c r="E167" s="83"/>
      <c r="F167" s="83"/>
      <c r="G167" s="83"/>
      <c r="H167" s="83"/>
      <c r="I167" s="83"/>
      <c r="J167" s="84"/>
      <c r="K167" s="85"/>
      <c r="L167" s="86"/>
      <c r="M167" s="87"/>
      <c r="N167" s="88"/>
      <c r="O167" s="176">
        <f>B167</f>
        <v>0</v>
      </c>
      <c r="P167" s="90"/>
      <c r="Q167" s="88"/>
    </row>
    <row r="168" spans="1:18" ht="15.75" customHeight="1">
      <c r="A168" s="82">
        <v>2001</v>
      </c>
      <c r="B168" s="83"/>
      <c r="C168" s="83"/>
      <c r="D168" s="83"/>
      <c r="E168" s="83"/>
      <c r="F168" s="83"/>
      <c r="G168" s="83"/>
      <c r="H168" s="83"/>
      <c r="I168" s="83"/>
      <c r="J168" s="84"/>
      <c r="K168" s="91"/>
      <c r="L168" s="92"/>
      <c r="M168" s="93"/>
      <c r="N168" s="94" t="str">
        <f>IF(C168=0,"",C168/B167)</f>
        <v/>
      </c>
      <c r="O168" s="83"/>
      <c r="P168" s="96" t="str">
        <f t="shared" ref="P168:P176" si="14">IF(O168=0,"",O168/O167)</f>
        <v/>
      </c>
      <c r="Q168" s="96" t="str">
        <f t="shared" ref="Q168:Q176" si="15">IF(O168=0,"",100%-P168)</f>
        <v/>
      </c>
    </row>
    <row r="169" spans="1:18" ht="15.75" customHeight="1">
      <c r="A169" s="82">
        <v>2002</v>
      </c>
      <c r="B169" s="83"/>
      <c r="C169" s="83"/>
      <c r="D169" s="83"/>
      <c r="E169" s="83"/>
      <c r="F169" s="83"/>
      <c r="G169" s="83"/>
      <c r="H169" s="83"/>
      <c r="I169" s="83"/>
      <c r="J169" s="84"/>
      <c r="K169" s="91"/>
      <c r="L169" s="92"/>
      <c r="M169" s="93" t="s">
        <v>28</v>
      </c>
      <c r="N169" s="94" t="str">
        <f>IF(D169=0,"",D169/C168)</f>
        <v/>
      </c>
      <c r="O169" s="83"/>
      <c r="P169" s="96" t="str">
        <f t="shared" si="14"/>
        <v/>
      </c>
      <c r="Q169" s="96" t="str">
        <f t="shared" si="15"/>
        <v/>
      </c>
      <c r="R169" s="97" t="e">
        <f>O169/O167</f>
        <v>#DIV/0!</v>
      </c>
    </row>
    <row r="170" spans="1:18" ht="15.75" customHeight="1">
      <c r="A170" s="82">
        <v>2101</v>
      </c>
      <c r="B170" s="83"/>
      <c r="C170" s="83"/>
      <c r="D170" s="83"/>
      <c r="E170" s="83"/>
      <c r="F170" s="83"/>
      <c r="G170" s="83"/>
      <c r="H170" s="83"/>
      <c r="I170" s="83"/>
      <c r="J170" s="84"/>
      <c r="K170" s="91"/>
      <c r="L170" s="92"/>
      <c r="M170" s="93"/>
      <c r="N170" s="94" t="str">
        <f>IF(E170=0,"",E170/D169)</f>
        <v/>
      </c>
      <c r="O170" s="83"/>
      <c r="P170" s="96" t="str">
        <f t="shared" si="14"/>
        <v/>
      </c>
      <c r="Q170" s="96" t="str">
        <f t="shared" si="15"/>
        <v/>
      </c>
    </row>
    <row r="171" spans="1:18" ht="15.75" customHeight="1">
      <c r="A171" s="82">
        <v>2102</v>
      </c>
      <c r="B171" s="83"/>
      <c r="C171" s="83"/>
      <c r="D171" s="83"/>
      <c r="E171" s="83"/>
      <c r="F171" s="83"/>
      <c r="G171" s="83"/>
      <c r="H171" s="83"/>
      <c r="I171" s="83"/>
      <c r="J171" s="84"/>
      <c r="K171" s="91"/>
      <c r="L171" s="92"/>
      <c r="M171" s="93"/>
      <c r="N171" s="94" t="str">
        <f>IF(F171=0,"",F171/E170)</f>
        <v/>
      </c>
      <c r="O171" s="83"/>
      <c r="P171" s="96" t="str">
        <f t="shared" si="14"/>
        <v/>
      </c>
      <c r="Q171" s="96" t="str">
        <f t="shared" si="15"/>
        <v/>
      </c>
    </row>
    <row r="172" spans="1:18" ht="15.75" customHeight="1">
      <c r="A172" s="82">
        <v>2201</v>
      </c>
      <c r="B172" s="83"/>
      <c r="C172" s="83"/>
      <c r="D172" s="83"/>
      <c r="E172" s="83"/>
      <c r="F172" s="83"/>
      <c r="G172" s="83"/>
      <c r="H172" s="83"/>
      <c r="I172" s="83"/>
      <c r="J172" s="84"/>
      <c r="K172" s="91"/>
      <c r="L172" s="92"/>
      <c r="M172" s="93"/>
      <c r="N172" s="94" t="str">
        <f>IF(G172=0,"",G172/F171)</f>
        <v/>
      </c>
      <c r="O172" s="83"/>
      <c r="P172" s="96" t="str">
        <f t="shared" si="14"/>
        <v/>
      </c>
      <c r="Q172" s="96" t="str">
        <f t="shared" si="15"/>
        <v/>
      </c>
    </row>
    <row r="173" spans="1:18" ht="15.75" customHeight="1">
      <c r="A173" s="82">
        <v>2202</v>
      </c>
      <c r="B173" s="83"/>
      <c r="C173" s="83"/>
      <c r="D173" s="83"/>
      <c r="E173" s="83"/>
      <c r="F173" s="83"/>
      <c r="G173" s="83"/>
      <c r="H173" s="83"/>
      <c r="I173" s="83"/>
      <c r="J173" s="84"/>
      <c r="K173" s="91"/>
      <c r="L173" s="92"/>
      <c r="M173" s="93"/>
      <c r="N173" s="94" t="str">
        <f>IF(H173=0,"",H173/G172)</f>
        <v/>
      </c>
      <c r="O173" s="83"/>
      <c r="P173" s="96" t="str">
        <f t="shared" si="14"/>
        <v/>
      </c>
      <c r="Q173" s="96" t="str">
        <f t="shared" si="15"/>
        <v/>
      </c>
    </row>
    <row r="174" spans="1:18" ht="15.75" customHeight="1">
      <c r="A174" s="82">
        <v>2301</v>
      </c>
      <c r="B174" s="83"/>
      <c r="C174" s="83"/>
      <c r="D174" s="83"/>
      <c r="E174" s="83"/>
      <c r="F174" s="83"/>
      <c r="G174" s="83"/>
      <c r="H174" s="83"/>
      <c r="I174" s="83"/>
      <c r="J174" s="84"/>
      <c r="K174" s="91"/>
      <c r="L174" s="92"/>
      <c r="M174" s="93"/>
      <c r="N174" s="94" t="str">
        <f>IF(I174=0,"",I174/H173)</f>
        <v/>
      </c>
      <c r="O174" s="83"/>
      <c r="P174" s="96" t="str">
        <f t="shared" si="14"/>
        <v/>
      </c>
      <c r="Q174" s="96" t="str">
        <f t="shared" si="15"/>
        <v/>
      </c>
    </row>
    <row r="175" spans="1:18" ht="15.75" customHeight="1">
      <c r="A175" s="82">
        <v>2302</v>
      </c>
      <c r="B175" s="83"/>
      <c r="C175" s="83"/>
      <c r="D175" s="83"/>
      <c r="E175" s="83"/>
      <c r="F175" s="83"/>
      <c r="G175" s="83"/>
      <c r="H175" s="83"/>
      <c r="I175" s="83"/>
      <c r="J175" s="84"/>
      <c r="K175" s="91"/>
      <c r="L175" s="92"/>
      <c r="M175" s="93"/>
      <c r="N175" s="94"/>
      <c r="O175" s="83"/>
      <c r="P175" s="96" t="str">
        <f t="shared" si="14"/>
        <v/>
      </c>
      <c r="Q175" s="96" t="str">
        <f t="shared" si="15"/>
        <v/>
      </c>
    </row>
    <row r="176" spans="1:18" ht="15.75" customHeight="1">
      <c r="A176" s="82">
        <v>2401</v>
      </c>
      <c r="B176" s="83"/>
      <c r="C176" s="83"/>
      <c r="D176" s="83"/>
      <c r="E176" s="83"/>
      <c r="F176" s="83"/>
      <c r="G176" s="83"/>
      <c r="H176" s="83"/>
      <c r="I176" s="83"/>
      <c r="J176" s="84"/>
      <c r="K176" s="91"/>
      <c r="L176" s="92"/>
      <c r="M176" s="93"/>
      <c r="N176" s="94"/>
      <c r="O176" s="83"/>
      <c r="P176" s="96" t="str">
        <f t="shared" si="14"/>
        <v/>
      </c>
      <c r="Q176" s="96" t="str">
        <f t="shared" si="15"/>
        <v/>
      </c>
    </row>
    <row r="177" spans="1:18" ht="15.75" customHeight="1">
      <c r="A177" s="82">
        <v>2402</v>
      </c>
      <c r="B177" s="83"/>
      <c r="C177" s="83"/>
      <c r="D177" s="83"/>
      <c r="E177" s="83"/>
      <c r="F177" s="83"/>
      <c r="G177" s="83"/>
      <c r="H177" s="83"/>
      <c r="I177" s="83"/>
      <c r="J177" s="84"/>
      <c r="K177" s="91"/>
      <c r="L177" s="92"/>
      <c r="M177" s="99"/>
      <c r="N177" s="100"/>
      <c r="O177" s="194"/>
      <c r="P177" s="102"/>
      <c r="Q177" s="100"/>
    </row>
    <row r="178" spans="1:18" ht="15.75" customHeight="1">
      <c r="A178" s="82">
        <v>2501</v>
      </c>
      <c r="B178" s="83"/>
      <c r="C178" s="83"/>
      <c r="D178" s="83"/>
      <c r="E178" s="83"/>
      <c r="F178" s="83"/>
      <c r="G178" s="83"/>
      <c r="H178" s="83"/>
      <c r="I178" s="83"/>
      <c r="J178" s="84"/>
      <c r="K178" s="91"/>
      <c r="L178" s="92"/>
      <c r="M178" s="99"/>
      <c r="N178" s="103"/>
      <c r="O178" s="194"/>
      <c r="P178" s="104"/>
      <c r="Q178" s="103"/>
    </row>
    <row r="179" spans="1:18" ht="15.75" customHeight="1">
      <c r="A179" s="82">
        <v>2502</v>
      </c>
      <c r="B179" s="83"/>
      <c r="C179" s="83"/>
      <c r="D179" s="83"/>
      <c r="E179" s="83"/>
      <c r="F179" s="83"/>
      <c r="G179" s="83"/>
      <c r="H179" s="83"/>
      <c r="I179" s="83"/>
      <c r="J179" s="84"/>
      <c r="K179" s="91"/>
      <c r="L179" s="92"/>
      <c r="M179" s="99"/>
      <c r="N179" s="103"/>
      <c r="O179" s="194"/>
      <c r="P179" s="104"/>
      <c r="Q179" s="103"/>
    </row>
    <row r="180" spans="1:18" ht="15.75" customHeight="1">
      <c r="A180" s="82">
        <v>2601</v>
      </c>
      <c r="B180" s="83"/>
      <c r="C180" s="83"/>
      <c r="D180" s="83"/>
      <c r="E180" s="83"/>
      <c r="F180" s="83"/>
      <c r="G180" s="83"/>
      <c r="H180" s="83"/>
      <c r="I180" s="83"/>
      <c r="J180" s="84"/>
      <c r="K180" s="91"/>
      <c r="L180" s="92"/>
      <c r="M180" s="99"/>
      <c r="N180" s="5"/>
      <c r="O180" s="26"/>
      <c r="P180" s="25"/>
      <c r="Q180" s="140"/>
    </row>
    <row r="181" spans="1:18" ht="15.75" customHeight="1">
      <c r="A181" s="82">
        <v>2602</v>
      </c>
      <c r="B181" s="83"/>
      <c r="C181" s="83"/>
      <c r="D181" s="83"/>
      <c r="E181" s="83"/>
      <c r="F181" s="83"/>
      <c r="G181" s="83"/>
      <c r="H181" s="83"/>
      <c r="I181" s="83"/>
      <c r="J181" s="84"/>
      <c r="K181" s="91"/>
      <c r="L181" s="92"/>
      <c r="M181" s="99"/>
      <c r="N181" s="108" t="s">
        <v>80</v>
      </c>
      <c r="O181" s="109"/>
      <c r="P181" s="110" t="str">
        <f>IF(SUM(J173:J180)=0,"",SUM(J173:J180))</f>
        <v/>
      </c>
      <c r="Q181" s="111" t="s">
        <v>10</v>
      </c>
    </row>
    <row r="182" spans="1:18" ht="15.75" customHeight="1">
      <c r="A182" s="82">
        <v>2701</v>
      </c>
      <c r="B182" s="83"/>
      <c r="C182" s="83"/>
      <c r="D182" s="83"/>
      <c r="E182" s="83"/>
      <c r="F182" s="83"/>
      <c r="G182" s="83"/>
      <c r="H182" s="83"/>
      <c r="I182" s="83"/>
      <c r="J182" s="84"/>
      <c r="K182" s="91"/>
      <c r="L182" s="92"/>
      <c r="M182" s="99"/>
      <c r="N182" s="112" t="s">
        <v>81</v>
      </c>
      <c r="O182" s="113" t="e">
        <f>IF(O181/B167=0,"",O181/B167)</f>
        <v>#DIV/0!</v>
      </c>
      <c r="P182" s="114" t="e">
        <f>IF(O181/P181=0,"",O181/P181)</f>
        <v>#VALUE!</v>
      </c>
      <c r="Q182" s="115" t="s">
        <v>82</v>
      </c>
    </row>
    <row r="183" spans="1:18" ht="15.75" customHeight="1">
      <c r="A183" s="82">
        <v>2702</v>
      </c>
      <c r="B183" s="83"/>
      <c r="C183" s="83"/>
      <c r="D183" s="83"/>
      <c r="E183" s="83"/>
      <c r="F183" s="83"/>
      <c r="G183" s="83"/>
      <c r="H183" s="83"/>
      <c r="I183" s="83"/>
      <c r="J183" s="84"/>
      <c r="K183" s="116"/>
      <c r="L183" s="117"/>
      <c r="M183" s="118"/>
      <c r="N183" s="119"/>
      <c r="O183" s="120"/>
      <c r="P183" s="120"/>
      <c r="Q183" s="121"/>
    </row>
    <row r="184" spans="1:18" ht="18" customHeight="1">
      <c r="A184" s="34"/>
      <c r="B184" s="26"/>
      <c r="C184" s="231" t="s">
        <v>108</v>
      </c>
      <c r="D184" s="232"/>
      <c r="E184" s="232"/>
      <c r="F184" s="232"/>
      <c r="G184" s="232"/>
      <c r="H184" s="232"/>
      <c r="I184" s="233"/>
      <c r="J184" s="122">
        <f>SUM(J176:J180)</f>
        <v>0</v>
      </c>
      <c r="K184" s="123" t="str">
        <f>IF(J176=0,"",J176/B167)</f>
        <v/>
      </c>
      <c r="L184" s="123" t="str">
        <f>IF(J184=0,"",J184/B167)</f>
        <v/>
      </c>
      <c r="M184" s="123" t="str">
        <f>IF(J176=0,"",L184-K184)</f>
        <v/>
      </c>
      <c r="N184" s="5"/>
      <c r="O184" s="26"/>
      <c r="P184" s="25"/>
      <c r="Q184" s="5"/>
    </row>
    <row r="185" spans="1:18" ht="12.75" customHeight="1"/>
    <row r="186" spans="1:18" ht="12.75" customHeight="1"/>
    <row r="187" spans="1:18" ht="26.25" customHeight="1">
      <c r="A187" s="250" t="s">
        <v>96</v>
      </c>
      <c r="B187" s="242"/>
      <c r="C187" s="242"/>
      <c r="D187" s="242"/>
      <c r="E187" s="242"/>
      <c r="F187" s="242"/>
      <c r="G187" s="242"/>
      <c r="H187" s="242"/>
      <c r="I187" s="242"/>
      <c r="J187" s="79" t="s">
        <v>118</v>
      </c>
      <c r="K187" s="26"/>
      <c r="L187" s="5"/>
      <c r="M187" s="5"/>
      <c r="N187" s="26"/>
      <c r="O187" s="5"/>
      <c r="P187" s="26"/>
      <c r="Q187" s="26"/>
    </row>
    <row r="188" spans="1:18" ht="20.25" customHeight="1">
      <c r="A188" s="234" t="s">
        <v>9</v>
      </c>
      <c r="B188" s="235" t="s">
        <v>97</v>
      </c>
      <c r="C188" s="232"/>
      <c r="D188" s="232"/>
      <c r="E188" s="232"/>
      <c r="F188" s="232"/>
      <c r="G188" s="232"/>
      <c r="H188" s="232"/>
      <c r="I188" s="233"/>
      <c r="J188" s="236" t="s">
        <v>10</v>
      </c>
      <c r="K188" s="229" t="s">
        <v>2</v>
      </c>
      <c r="L188" s="229" t="s">
        <v>3</v>
      </c>
      <c r="M188" s="237" t="s">
        <v>4</v>
      </c>
      <c r="N188" s="229" t="s">
        <v>5</v>
      </c>
      <c r="O188" s="238" t="s">
        <v>6</v>
      </c>
      <c r="P188" s="238" t="s">
        <v>7</v>
      </c>
      <c r="Q188" s="229" t="s">
        <v>8</v>
      </c>
    </row>
    <row r="189" spans="1:18" ht="15.75" customHeight="1">
      <c r="A189" s="230"/>
      <c r="B189" s="82" t="s">
        <v>98</v>
      </c>
      <c r="C189" s="82" t="s">
        <v>99</v>
      </c>
      <c r="D189" s="82" t="s">
        <v>100</v>
      </c>
      <c r="E189" s="82" t="s">
        <v>101</v>
      </c>
      <c r="F189" s="82" t="s">
        <v>102</v>
      </c>
      <c r="G189" s="82" t="s">
        <v>103</v>
      </c>
      <c r="H189" s="82" t="s">
        <v>104</v>
      </c>
      <c r="I189" s="82" t="s">
        <v>105</v>
      </c>
      <c r="J189" s="230"/>
      <c r="K189" s="230"/>
      <c r="L189" s="230"/>
      <c r="M189" s="230"/>
      <c r="N189" s="230"/>
      <c r="O189" s="230"/>
      <c r="P189" s="230"/>
      <c r="Q189" s="230"/>
    </row>
    <row r="190" spans="1:18" ht="15.75" customHeight="1">
      <c r="A190" s="82">
        <v>2001</v>
      </c>
      <c r="B190" s="83">
        <v>27</v>
      </c>
      <c r="C190" s="83"/>
      <c r="D190" s="83"/>
      <c r="E190" s="83"/>
      <c r="F190" s="83"/>
      <c r="G190" s="83"/>
      <c r="H190" s="83"/>
      <c r="I190" s="83"/>
      <c r="J190" s="84"/>
      <c r="K190" s="85"/>
      <c r="L190" s="86"/>
      <c r="M190" s="87"/>
      <c r="N190" s="88"/>
      <c r="O190" s="176">
        <f>B190</f>
        <v>27</v>
      </c>
      <c r="P190" s="90"/>
      <c r="Q190" s="88"/>
    </row>
    <row r="191" spans="1:18" ht="15.75" customHeight="1">
      <c r="A191" s="82">
        <v>2002</v>
      </c>
      <c r="B191" s="83"/>
      <c r="C191" s="83">
        <v>16</v>
      </c>
      <c r="D191" s="83"/>
      <c r="E191" s="83"/>
      <c r="F191" s="83"/>
      <c r="G191" s="83"/>
      <c r="H191" s="83"/>
      <c r="I191" s="83"/>
      <c r="J191" s="84"/>
      <c r="K191" s="91"/>
      <c r="L191" s="92"/>
      <c r="M191" s="93"/>
      <c r="N191" s="94">
        <f>IF(C191=0,"",C191/B190)</f>
        <v>0.59259259259259256</v>
      </c>
      <c r="O191" s="83">
        <v>21</v>
      </c>
      <c r="P191" s="96">
        <f t="shared" ref="P191:P199" si="16">IF(O191=0,"",O191/O190)</f>
        <v>0.77777777777777779</v>
      </c>
      <c r="Q191" s="96">
        <f t="shared" ref="Q191:Q199" si="17">IF(O191=0,"",100%-P191)</f>
        <v>0.22222222222222221</v>
      </c>
    </row>
    <row r="192" spans="1:18" ht="15.75" customHeight="1">
      <c r="A192" s="82">
        <v>2101</v>
      </c>
      <c r="B192" s="83"/>
      <c r="C192" s="83"/>
      <c r="D192" s="83">
        <v>16</v>
      </c>
      <c r="E192" s="83"/>
      <c r="F192" s="83"/>
      <c r="G192" s="83"/>
      <c r="H192" s="83"/>
      <c r="I192" s="83"/>
      <c r="J192" s="84"/>
      <c r="K192" s="91"/>
      <c r="L192" s="92"/>
      <c r="M192" s="93"/>
      <c r="N192" s="94">
        <f>IF(D192=0,"",D192/C191)</f>
        <v>1</v>
      </c>
      <c r="O192" s="83">
        <v>19</v>
      </c>
      <c r="P192" s="96">
        <f t="shared" si="16"/>
        <v>0.90476190476190477</v>
      </c>
      <c r="Q192" s="96">
        <f t="shared" si="17"/>
        <v>9.5238095238095233E-2</v>
      </c>
      <c r="R192" s="97">
        <f>O192/O190</f>
        <v>0.70370370370370372</v>
      </c>
    </row>
    <row r="193" spans="1:17" ht="15.75" customHeight="1">
      <c r="A193" s="82">
        <v>2102</v>
      </c>
      <c r="B193" s="83"/>
      <c r="C193" s="83"/>
      <c r="D193" s="83"/>
      <c r="E193" s="83">
        <v>16</v>
      </c>
      <c r="F193" s="83"/>
      <c r="G193" s="83"/>
      <c r="H193" s="83"/>
      <c r="I193" s="83"/>
      <c r="J193" s="84"/>
      <c r="K193" s="91"/>
      <c r="L193" s="92"/>
      <c r="M193" s="93"/>
      <c r="N193" s="94">
        <f>IF(E193=0,"",E193/D192)</f>
        <v>1</v>
      </c>
      <c r="O193" s="83">
        <v>18</v>
      </c>
      <c r="P193" s="96">
        <f t="shared" si="16"/>
        <v>0.94736842105263153</v>
      </c>
      <c r="Q193" s="96">
        <f t="shared" si="17"/>
        <v>5.2631578947368474E-2</v>
      </c>
    </row>
    <row r="194" spans="1:17" ht="15.75" customHeight="1">
      <c r="A194" s="82">
        <v>2201</v>
      </c>
      <c r="B194" s="83"/>
      <c r="C194" s="83"/>
      <c r="D194" s="83"/>
      <c r="E194" s="83"/>
      <c r="F194" s="83">
        <v>13</v>
      </c>
      <c r="G194" s="83"/>
      <c r="H194" s="83"/>
      <c r="I194" s="83"/>
      <c r="J194" s="84"/>
      <c r="K194" s="91"/>
      <c r="L194" s="92"/>
      <c r="M194" s="93"/>
      <c r="N194" s="94">
        <f>IF(F194=0,"",F194/E193)</f>
        <v>0.8125</v>
      </c>
      <c r="O194" s="83">
        <v>17</v>
      </c>
      <c r="P194" s="96">
        <f t="shared" si="16"/>
        <v>0.94444444444444442</v>
      </c>
      <c r="Q194" s="96">
        <f t="shared" si="17"/>
        <v>5.555555555555558E-2</v>
      </c>
    </row>
    <row r="195" spans="1:17" ht="15.75" customHeight="1">
      <c r="A195" s="82">
        <v>2202</v>
      </c>
      <c r="B195" s="83"/>
      <c r="C195" s="83"/>
      <c r="D195" s="83"/>
      <c r="E195" s="83"/>
      <c r="F195" s="83"/>
      <c r="G195" s="83">
        <v>13</v>
      </c>
      <c r="H195" s="83"/>
      <c r="I195" s="83"/>
      <c r="J195" s="84"/>
      <c r="K195" s="91"/>
      <c r="L195" s="92"/>
      <c r="M195" s="93"/>
      <c r="N195" s="94">
        <f>IF(G195=0,"",G195/F194)</f>
        <v>1</v>
      </c>
      <c r="O195" s="83">
        <v>17</v>
      </c>
      <c r="P195" s="96">
        <f t="shared" si="16"/>
        <v>1</v>
      </c>
      <c r="Q195" s="96">
        <f t="shared" si="17"/>
        <v>0</v>
      </c>
    </row>
    <row r="196" spans="1:17" ht="15.75" customHeight="1">
      <c r="A196" s="82">
        <v>2301</v>
      </c>
      <c r="B196" s="83"/>
      <c r="C196" s="83"/>
      <c r="D196" s="83"/>
      <c r="E196" s="83"/>
      <c r="F196" s="83"/>
      <c r="G196" s="83"/>
      <c r="H196" s="83">
        <v>13</v>
      </c>
      <c r="I196" s="83"/>
      <c r="J196" s="84">
        <v>1</v>
      </c>
      <c r="K196" s="91"/>
      <c r="L196" s="92"/>
      <c r="M196" s="93"/>
      <c r="N196" s="94">
        <f>IF(H196=0,"",H196/G195)</f>
        <v>1</v>
      </c>
      <c r="O196" s="83">
        <v>16</v>
      </c>
      <c r="P196" s="96">
        <f t="shared" si="16"/>
        <v>0.94117647058823528</v>
      </c>
      <c r="Q196" s="96">
        <f t="shared" si="17"/>
        <v>5.8823529411764719E-2</v>
      </c>
    </row>
    <row r="197" spans="1:17" ht="15.75" customHeight="1">
      <c r="A197" s="82">
        <v>2302</v>
      </c>
      <c r="B197" s="83"/>
      <c r="C197" s="83"/>
      <c r="D197" s="83"/>
      <c r="E197" s="83"/>
      <c r="F197" s="83"/>
      <c r="G197" s="83"/>
      <c r="H197" s="83"/>
      <c r="I197" s="83">
        <v>13</v>
      </c>
      <c r="J197" s="84">
        <v>6</v>
      </c>
      <c r="K197" s="91"/>
      <c r="L197" s="92"/>
      <c r="M197" s="93"/>
      <c r="N197" s="94">
        <f>IF(I197=0,"",I197/H196)</f>
        <v>1</v>
      </c>
      <c r="O197" s="83">
        <v>16</v>
      </c>
      <c r="P197" s="96">
        <f t="shared" si="16"/>
        <v>1</v>
      </c>
      <c r="Q197" s="96">
        <f t="shared" si="17"/>
        <v>0</v>
      </c>
    </row>
    <row r="198" spans="1:17" ht="15.75" customHeight="1">
      <c r="A198" s="82">
        <v>2401</v>
      </c>
      <c r="B198" s="83"/>
      <c r="C198" s="83"/>
      <c r="D198" s="83"/>
      <c r="E198" s="83"/>
      <c r="F198" s="83"/>
      <c r="G198" s="83"/>
      <c r="H198" s="83"/>
      <c r="I198" s="83">
        <v>5</v>
      </c>
      <c r="J198" s="84">
        <v>2</v>
      </c>
      <c r="K198" s="91"/>
      <c r="L198" s="92"/>
      <c r="M198" s="93"/>
      <c r="N198" s="94"/>
      <c r="O198" s="83">
        <v>10</v>
      </c>
      <c r="P198" s="96"/>
      <c r="Q198" s="96"/>
    </row>
    <row r="199" spans="1:17" ht="15.75" customHeight="1">
      <c r="A199" s="82">
        <v>2402</v>
      </c>
      <c r="B199" s="83"/>
      <c r="C199" s="83"/>
      <c r="D199" s="83"/>
      <c r="E199" s="83"/>
      <c r="F199" s="83"/>
      <c r="G199" s="83"/>
      <c r="H199" s="83"/>
      <c r="I199" s="83">
        <v>4</v>
      </c>
      <c r="J199" s="84">
        <v>3</v>
      </c>
      <c r="K199" s="91"/>
      <c r="L199" s="92"/>
      <c r="M199" s="93"/>
      <c r="N199" s="94"/>
      <c r="O199" s="83">
        <v>7</v>
      </c>
      <c r="P199" s="96">
        <f t="shared" si="16"/>
        <v>0.7</v>
      </c>
      <c r="Q199" s="96">
        <f t="shared" si="17"/>
        <v>0.30000000000000004</v>
      </c>
    </row>
    <row r="200" spans="1:17" ht="15.75" customHeight="1">
      <c r="A200" s="82">
        <v>2501</v>
      </c>
      <c r="B200" s="83"/>
      <c r="C200" s="83"/>
      <c r="D200" s="83"/>
      <c r="E200" s="83"/>
      <c r="F200" s="83"/>
      <c r="G200" s="83"/>
      <c r="H200" s="83"/>
      <c r="I200" s="83"/>
      <c r="J200" s="84"/>
      <c r="K200" s="91"/>
      <c r="L200" s="92"/>
      <c r="M200" s="99"/>
      <c r="N200" s="100"/>
      <c r="O200" s="194"/>
      <c r="P200" s="102"/>
      <c r="Q200" s="100"/>
    </row>
    <row r="201" spans="1:17" ht="15.75" customHeight="1">
      <c r="A201" s="82">
        <v>2502</v>
      </c>
      <c r="B201" s="83"/>
      <c r="C201" s="83"/>
      <c r="D201" s="83"/>
      <c r="E201" s="83"/>
      <c r="F201" s="83"/>
      <c r="G201" s="83"/>
      <c r="H201" s="83"/>
      <c r="I201" s="83"/>
      <c r="J201" s="84"/>
      <c r="K201" s="91"/>
      <c r="L201" s="92"/>
      <c r="M201" s="99"/>
      <c r="N201" s="103"/>
      <c r="O201" s="194"/>
      <c r="P201" s="104"/>
      <c r="Q201" s="103"/>
    </row>
    <row r="202" spans="1:17" ht="15.75" customHeight="1">
      <c r="A202" s="82">
        <v>2601</v>
      </c>
      <c r="B202" s="83"/>
      <c r="C202" s="83"/>
      <c r="D202" s="83"/>
      <c r="E202" s="83"/>
      <c r="F202" s="83"/>
      <c r="G202" s="83"/>
      <c r="H202" s="83"/>
      <c r="I202" s="83"/>
      <c r="J202" s="84"/>
      <c r="K202" s="91"/>
      <c r="L202" s="92"/>
      <c r="M202" s="99"/>
      <c r="N202" s="103"/>
      <c r="O202" s="194"/>
      <c r="P202" s="104"/>
      <c r="Q202" s="103"/>
    </row>
    <row r="203" spans="1:17" ht="15.75" customHeight="1">
      <c r="A203" s="82">
        <v>2602</v>
      </c>
      <c r="B203" s="83"/>
      <c r="C203" s="83"/>
      <c r="D203" s="83"/>
      <c r="E203" s="83"/>
      <c r="F203" s="83"/>
      <c r="G203" s="83"/>
      <c r="H203" s="83"/>
      <c r="I203" s="83"/>
      <c r="J203" s="84"/>
      <c r="K203" s="91"/>
      <c r="L203" s="92"/>
      <c r="M203" s="99"/>
      <c r="N203" s="5"/>
      <c r="O203" s="26"/>
      <c r="P203" s="25"/>
      <c r="Q203" s="140"/>
    </row>
    <row r="204" spans="1:17" ht="15.75" customHeight="1">
      <c r="A204" s="82">
        <v>2701</v>
      </c>
      <c r="B204" s="83"/>
      <c r="C204" s="83"/>
      <c r="D204" s="83"/>
      <c r="E204" s="83"/>
      <c r="F204" s="83"/>
      <c r="G204" s="83"/>
      <c r="H204" s="83"/>
      <c r="I204" s="83"/>
      <c r="J204" s="84"/>
      <c r="K204" s="91"/>
      <c r="L204" s="92"/>
      <c r="M204" s="99"/>
      <c r="N204" s="108" t="s">
        <v>80</v>
      </c>
      <c r="O204" s="109">
        <v>6</v>
      </c>
      <c r="P204" s="110">
        <f>IF(SUM(J196:J203)=0,"",SUM(J196:J203))</f>
        <v>12</v>
      </c>
      <c r="Q204" s="111" t="s">
        <v>10</v>
      </c>
    </row>
    <row r="205" spans="1:17" ht="15.75" customHeight="1">
      <c r="A205" s="82">
        <v>2702</v>
      </c>
      <c r="B205" s="83"/>
      <c r="C205" s="83"/>
      <c r="D205" s="83"/>
      <c r="E205" s="83"/>
      <c r="F205" s="83"/>
      <c r="G205" s="83"/>
      <c r="H205" s="83"/>
      <c r="I205" s="83"/>
      <c r="J205" s="84"/>
      <c r="K205" s="91"/>
      <c r="L205" s="92"/>
      <c r="M205" s="99"/>
      <c r="N205" s="112" t="s">
        <v>81</v>
      </c>
      <c r="O205" s="113">
        <f>IF(O204/B190=0,"",O204/B190)</f>
        <v>0.22222222222222221</v>
      </c>
      <c r="P205" s="114">
        <f>IF(O204/P204=0,"",O204/P204)</f>
        <v>0.5</v>
      </c>
      <c r="Q205" s="115" t="s">
        <v>82</v>
      </c>
    </row>
    <row r="206" spans="1:17" ht="15.75" customHeight="1">
      <c r="A206" s="82">
        <v>2801</v>
      </c>
      <c r="B206" s="83"/>
      <c r="C206" s="83"/>
      <c r="D206" s="83"/>
      <c r="E206" s="83"/>
      <c r="F206" s="83"/>
      <c r="G206" s="83"/>
      <c r="H206" s="83"/>
      <c r="I206" s="83"/>
      <c r="J206" s="84"/>
      <c r="K206" s="116"/>
      <c r="L206" s="117"/>
      <c r="M206" s="118"/>
      <c r="N206" s="119"/>
      <c r="O206" s="120"/>
      <c r="P206" s="120"/>
      <c r="Q206" s="121"/>
    </row>
    <row r="207" spans="1:17" ht="18" customHeight="1">
      <c r="A207" s="34"/>
      <c r="B207" s="26"/>
      <c r="C207" s="231" t="s">
        <v>108</v>
      </c>
      <c r="D207" s="232"/>
      <c r="E207" s="232"/>
      <c r="F207" s="232"/>
      <c r="G207" s="232"/>
      <c r="H207" s="232"/>
      <c r="I207" s="233"/>
      <c r="J207" s="122">
        <f>SUM(J196:J203)</f>
        <v>12</v>
      </c>
      <c r="K207" s="123">
        <f>((SUM(J196:J197))/B190)</f>
        <v>0.25925925925925924</v>
      </c>
      <c r="L207" s="123">
        <f>IF(J207=0,"",J207/B190)</f>
        <v>0.44444444444444442</v>
      </c>
      <c r="M207" s="123">
        <f>IF(SUM(J196:J197)=0,"",L207-K207)</f>
        <v>0.18518518518518517</v>
      </c>
      <c r="N207" s="5"/>
      <c r="O207" s="26"/>
      <c r="P207" s="25"/>
      <c r="Q207" s="5"/>
    </row>
    <row r="208" spans="1:17" ht="12.75" customHeight="1"/>
    <row r="209" spans="1:18" ht="12.75" customHeight="1"/>
    <row r="210" spans="1:18" ht="26.25" customHeight="1">
      <c r="A210" s="250" t="s">
        <v>96</v>
      </c>
      <c r="B210" s="242"/>
      <c r="C210" s="242"/>
      <c r="D210" s="242"/>
      <c r="E210" s="242"/>
      <c r="F210" s="242"/>
      <c r="G210" s="242"/>
      <c r="H210" s="242"/>
      <c r="I210" s="242"/>
      <c r="J210" s="79" t="s">
        <v>119</v>
      </c>
      <c r="K210" s="30" t="s">
        <v>133</v>
      </c>
      <c r="L210" s="5"/>
      <c r="M210" s="5"/>
      <c r="N210" s="26"/>
      <c r="O210" s="5"/>
      <c r="P210" s="26"/>
      <c r="Q210" s="26"/>
    </row>
    <row r="211" spans="1:18" ht="20.25" customHeight="1">
      <c r="A211" s="234" t="s">
        <v>9</v>
      </c>
      <c r="B211" s="235" t="s">
        <v>97</v>
      </c>
      <c r="C211" s="232"/>
      <c r="D211" s="232"/>
      <c r="E211" s="232"/>
      <c r="F211" s="232"/>
      <c r="G211" s="232"/>
      <c r="H211" s="232"/>
      <c r="I211" s="233"/>
      <c r="J211" s="236" t="s">
        <v>10</v>
      </c>
      <c r="K211" s="229" t="s">
        <v>2</v>
      </c>
      <c r="L211" s="229" t="s">
        <v>3</v>
      </c>
      <c r="M211" s="237" t="s">
        <v>4</v>
      </c>
      <c r="N211" s="229" t="s">
        <v>5</v>
      </c>
      <c r="O211" s="238" t="s">
        <v>6</v>
      </c>
      <c r="P211" s="238" t="s">
        <v>7</v>
      </c>
      <c r="Q211" s="229" t="s">
        <v>8</v>
      </c>
    </row>
    <row r="212" spans="1:18" ht="15.75" customHeight="1">
      <c r="A212" s="230"/>
      <c r="B212" s="82" t="s">
        <v>98</v>
      </c>
      <c r="C212" s="82" t="s">
        <v>99</v>
      </c>
      <c r="D212" s="82" t="s">
        <v>100</v>
      </c>
      <c r="E212" s="82" t="s">
        <v>101</v>
      </c>
      <c r="F212" s="82" t="s">
        <v>102</v>
      </c>
      <c r="G212" s="82" t="s">
        <v>103</v>
      </c>
      <c r="H212" s="82" t="s">
        <v>104</v>
      </c>
      <c r="I212" s="82" t="s">
        <v>105</v>
      </c>
      <c r="J212" s="230"/>
      <c r="K212" s="230"/>
      <c r="L212" s="230"/>
      <c r="M212" s="230"/>
      <c r="N212" s="230"/>
      <c r="O212" s="230"/>
      <c r="P212" s="230"/>
      <c r="Q212" s="230"/>
    </row>
    <row r="213" spans="1:18" ht="15.75" customHeight="1">
      <c r="A213" s="82">
        <v>2002</v>
      </c>
      <c r="B213" s="83"/>
      <c r="C213" s="83"/>
      <c r="D213" s="83"/>
      <c r="E213" s="83"/>
      <c r="F213" s="83"/>
      <c r="G213" s="83"/>
      <c r="H213" s="83"/>
      <c r="I213" s="83"/>
      <c r="J213" s="84"/>
      <c r="K213" s="85"/>
      <c r="L213" s="86"/>
      <c r="M213" s="87"/>
      <c r="N213" s="88"/>
      <c r="O213" s="176">
        <f>B213</f>
        <v>0</v>
      </c>
      <c r="P213" s="90"/>
      <c r="Q213" s="88"/>
    </row>
    <row r="214" spans="1:18" ht="15.75" customHeight="1">
      <c r="A214" s="82">
        <v>2101</v>
      </c>
      <c r="B214" s="83"/>
      <c r="C214" s="83"/>
      <c r="D214" s="83"/>
      <c r="E214" s="83"/>
      <c r="F214" s="83"/>
      <c r="G214" s="83"/>
      <c r="H214" s="83"/>
      <c r="I214" s="83"/>
      <c r="J214" s="84"/>
      <c r="K214" s="91"/>
      <c r="L214" s="92"/>
      <c r="M214" s="93"/>
      <c r="N214" s="94" t="str">
        <f>IF(C214=0,"",C214/B213)</f>
        <v/>
      </c>
      <c r="O214" s="83"/>
      <c r="P214" s="96" t="str">
        <f t="shared" ref="P214:P222" si="18">IF(O214=0,"",O214/O213)</f>
        <v/>
      </c>
      <c r="Q214" s="96" t="str">
        <f t="shared" ref="Q214:Q222" si="19">IF(O214=0,"",100%-P214)</f>
        <v/>
      </c>
    </row>
    <row r="215" spans="1:18" ht="15.75" customHeight="1">
      <c r="A215" s="82">
        <v>2102</v>
      </c>
      <c r="B215" s="83"/>
      <c r="C215" s="83"/>
      <c r="D215" s="83"/>
      <c r="E215" s="83"/>
      <c r="F215" s="83"/>
      <c r="G215" s="83"/>
      <c r="H215" s="83"/>
      <c r="I215" s="83"/>
      <c r="J215" s="84"/>
      <c r="K215" s="91"/>
      <c r="L215" s="92"/>
      <c r="M215" s="93"/>
      <c r="N215" s="94" t="str">
        <f>IF(D215=0,"",D215/C214)</f>
        <v/>
      </c>
      <c r="O215" s="83"/>
      <c r="P215" s="96" t="str">
        <f t="shared" si="18"/>
        <v/>
      </c>
      <c r="Q215" s="96" t="str">
        <f t="shared" si="19"/>
        <v/>
      </c>
      <c r="R215" s="97" t="e">
        <f>O215/O213</f>
        <v>#DIV/0!</v>
      </c>
    </row>
    <row r="216" spans="1:18" ht="15.75" customHeight="1">
      <c r="A216" s="82">
        <v>2201</v>
      </c>
      <c r="B216" s="83"/>
      <c r="C216" s="83"/>
      <c r="D216" s="83"/>
      <c r="E216" s="83"/>
      <c r="F216" s="83"/>
      <c r="G216" s="83"/>
      <c r="H216" s="83"/>
      <c r="I216" s="83"/>
      <c r="J216" s="84"/>
      <c r="K216" s="91"/>
      <c r="L216" s="92"/>
      <c r="M216" s="93"/>
      <c r="N216" s="94" t="str">
        <f>IF(E216=0,"",E216/D215)</f>
        <v/>
      </c>
      <c r="O216" s="83"/>
      <c r="P216" s="96" t="str">
        <f t="shared" si="18"/>
        <v/>
      </c>
      <c r="Q216" s="96" t="str">
        <f t="shared" si="19"/>
        <v/>
      </c>
    </row>
    <row r="217" spans="1:18" ht="15.75" customHeight="1">
      <c r="A217" s="82">
        <v>2202</v>
      </c>
      <c r="B217" s="83"/>
      <c r="C217" s="83"/>
      <c r="D217" s="83"/>
      <c r="E217" s="83"/>
      <c r="F217" s="83"/>
      <c r="G217" s="83"/>
      <c r="H217" s="83"/>
      <c r="I217" s="83"/>
      <c r="J217" s="84"/>
      <c r="K217" s="91"/>
      <c r="L217" s="92"/>
      <c r="M217" s="93"/>
      <c r="N217" s="94" t="str">
        <f>IF(F217=0,"",F217/E216)</f>
        <v/>
      </c>
      <c r="O217" s="83"/>
      <c r="P217" s="96" t="str">
        <f t="shared" si="18"/>
        <v/>
      </c>
      <c r="Q217" s="96" t="str">
        <f t="shared" si="19"/>
        <v/>
      </c>
    </row>
    <row r="218" spans="1:18" ht="15.75" customHeight="1">
      <c r="A218" s="82">
        <v>2301</v>
      </c>
      <c r="B218" s="83"/>
      <c r="C218" s="83"/>
      <c r="D218" s="83"/>
      <c r="E218" s="83"/>
      <c r="F218" s="83"/>
      <c r="G218" s="83"/>
      <c r="H218" s="83"/>
      <c r="I218" s="83"/>
      <c r="J218" s="84"/>
      <c r="K218" s="91"/>
      <c r="L218" s="92"/>
      <c r="M218" s="93"/>
      <c r="N218" s="94" t="str">
        <f>IF(G218=0,"",G218/F217)</f>
        <v/>
      </c>
      <c r="O218" s="83"/>
      <c r="P218" s="96" t="str">
        <f t="shared" si="18"/>
        <v/>
      </c>
      <c r="Q218" s="96" t="str">
        <f t="shared" si="19"/>
        <v/>
      </c>
    </row>
    <row r="219" spans="1:18" ht="15.75" customHeight="1">
      <c r="A219" s="82">
        <v>2302</v>
      </c>
      <c r="B219" s="83"/>
      <c r="C219" s="83"/>
      <c r="D219" s="83"/>
      <c r="E219" s="83"/>
      <c r="F219" s="83"/>
      <c r="G219" s="83"/>
      <c r="H219" s="83"/>
      <c r="I219" s="83"/>
      <c r="J219" s="84"/>
      <c r="K219" s="91"/>
      <c r="L219" s="92"/>
      <c r="M219" s="93"/>
      <c r="N219" s="94" t="str">
        <f>IF(H219=0,"",H219/G218)</f>
        <v/>
      </c>
      <c r="O219" s="83"/>
      <c r="P219" s="96" t="str">
        <f t="shared" si="18"/>
        <v/>
      </c>
      <c r="Q219" s="96" t="str">
        <f t="shared" si="19"/>
        <v/>
      </c>
    </row>
    <row r="220" spans="1:18" ht="15.75" customHeight="1">
      <c r="A220" s="82">
        <v>2401</v>
      </c>
      <c r="B220" s="83"/>
      <c r="C220" s="83"/>
      <c r="D220" s="83"/>
      <c r="E220" s="83"/>
      <c r="F220" s="83"/>
      <c r="G220" s="83"/>
      <c r="H220" s="83"/>
      <c r="I220" s="83"/>
      <c r="J220" s="84"/>
      <c r="K220" s="91"/>
      <c r="L220" s="92"/>
      <c r="M220" s="93"/>
      <c r="N220" s="94" t="str">
        <f>IF(I220=0,"",I220/H219)</f>
        <v/>
      </c>
      <c r="O220" s="83"/>
      <c r="P220" s="96" t="str">
        <f t="shared" si="18"/>
        <v/>
      </c>
      <c r="Q220" s="96" t="str">
        <f t="shared" si="19"/>
        <v/>
      </c>
    </row>
    <row r="221" spans="1:18" ht="15.75" customHeight="1">
      <c r="A221" s="82">
        <v>2402</v>
      </c>
      <c r="B221" s="83"/>
      <c r="C221" s="83"/>
      <c r="D221" s="83"/>
      <c r="E221" s="83"/>
      <c r="F221" s="83"/>
      <c r="G221" s="83"/>
      <c r="H221" s="83"/>
      <c r="I221" s="83"/>
      <c r="J221" s="84"/>
      <c r="K221" s="91"/>
      <c r="L221" s="92"/>
      <c r="M221" s="93"/>
      <c r="N221" s="94"/>
      <c r="O221" s="83"/>
      <c r="P221" s="96" t="str">
        <f t="shared" si="18"/>
        <v/>
      </c>
      <c r="Q221" s="96" t="str">
        <f t="shared" si="19"/>
        <v/>
      </c>
    </row>
    <row r="222" spans="1:18" ht="15.75" customHeight="1">
      <c r="A222" s="82">
        <v>2501</v>
      </c>
      <c r="B222" s="83"/>
      <c r="C222" s="83"/>
      <c r="D222" s="83"/>
      <c r="E222" s="83"/>
      <c r="F222" s="83"/>
      <c r="G222" s="83"/>
      <c r="H222" s="83"/>
      <c r="I222" s="83"/>
      <c r="J222" s="84"/>
      <c r="K222" s="91"/>
      <c r="L222" s="92"/>
      <c r="M222" s="93"/>
      <c r="N222" s="94"/>
      <c r="O222" s="83"/>
      <c r="P222" s="96" t="str">
        <f t="shared" si="18"/>
        <v/>
      </c>
      <c r="Q222" s="96" t="str">
        <f t="shared" si="19"/>
        <v/>
      </c>
    </row>
    <row r="223" spans="1:18" ht="15.75" customHeight="1">
      <c r="A223" s="82">
        <v>2502</v>
      </c>
      <c r="B223" s="83"/>
      <c r="C223" s="83"/>
      <c r="D223" s="83"/>
      <c r="E223" s="83"/>
      <c r="F223" s="83"/>
      <c r="G223" s="83"/>
      <c r="H223" s="83"/>
      <c r="I223" s="83"/>
      <c r="J223" s="84"/>
      <c r="K223" s="91"/>
      <c r="L223" s="92"/>
      <c r="M223" s="99"/>
      <c r="N223" s="100"/>
      <c r="O223" s="194"/>
      <c r="P223" s="102"/>
      <c r="Q223" s="100"/>
    </row>
    <row r="224" spans="1:18" ht="15.75" customHeight="1">
      <c r="A224" s="82">
        <v>2601</v>
      </c>
      <c r="B224" s="83"/>
      <c r="C224" s="83"/>
      <c r="D224" s="83"/>
      <c r="E224" s="83"/>
      <c r="F224" s="83"/>
      <c r="G224" s="83"/>
      <c r="H224" s="83"/>
      <c r="I224" s="83"/>
      <c r="J224" s="84"/>
      <c r="K224" s="91"/>
      <c r="L224" s="92"/>
      <c r="M224" s="99"/>
      <c r="N224" s="103"/>
      <c r="O224" s="194"/>
      <c r="P224" s="104"/>
      <c r="Q224" s="103"/>
    </row>
    <row r="225" spans="1:18" ht="15.75" customHeight="1">
      <c r="A225" s="82">
        <v>2602</v>
      </c>
      <c r="B225" s="83"/>
      <c r="C225" s="83"/>
      <c r="D225" s="83"/>
      <c r="E225" s="83"/>
      <c r="F225" s="83"/>
      <c r="G225" s="83"/>
      <c r="H225" s="83"/>
      <c r="I225" s="83"/>
      <c r="J225" s="84"/>
      <c r="K225" s="91"/>
      <c r="L225" s="92"/>
      <c r="M225" s="99"/>
      <c r="N225" s="103"/>
      <c r="O225" s="194"/>
      <c r="P225" s="104"/>
      <c r="Q225" s="103"/>
    </row>
    <row r="226" spans="1:18" ht="15.75" customHeight="1">
      <c r="A226" s="82">
        <v>2701</v>
      </c>
      <c r="B226" s="83"/>
      <c r="C226" s="83"/>
      <c r="D226" s="83"/>
      <c r="E226" s="83"/>
      <c r="F226" s="83"/>
      <c r="G226" s="83"/>
      <c r="H226" s="83"/>
      <c r="I226" s="83"/>
      <c r="J226" s="84"/>
      <c r="K226" s="91"/>
      <c r="L226" s="92"/>
      <c r="M226" s="99"/>
      <c r="N226" s="5"/>
      <c r="O226" s="26"/>
      <c r="P226" s="25"/>
      <c r="Q226" s="140"/>
    </row>
    <row r="227" spans="1:18" ht="15.75" customHeight="1">
      <c r="A227" s="82">
        <v>2702</v>
      </c>
      <c r="B227" s="83"/>
      <c r="C227" s="83"/>
      <c r="D227" s="83"/>
      <c r="E227" s="83"/>
      <c r="F227" s="83"/>
      <c r="G227" s="83"/>
      <c r="H227" s="83"/>
      <c r="I227" s="83"/>
      <c r="J227" s="84"/>
      <c r="K227" s="91"/>
      <c r="L227" s="92"/>
      <c r="M227" s="99"/>
      <c r="N227" s="108" t="s">
        <v>80</v>
      </c>
      <c r="O227" s="109"/>
      <c r="P227" s="110" t="str">
        <f>IF(SUM(J219:J226)=0,"",SUM(J219:J226))</f>
        <v/>
      </c>
      <c r="Q227" s="111" t="s">
        <v>10</v>
      </c>
    </row>
    <row r="228" spans="1:18" ht="15.75" customHeight="1">
      <c r="A228" s="82">
        <v>2801</v>
      </c>
      <c r="B228" s="83"/>
      <c r="C228" s="83"/>
      <c r="D228" s="83"/>
      <c r="E228" s="83"/>
      <c r="F228" s="83"/>
      <c r="G228" s="83"/>
      <c r="H228" s="83"/>
      <c r="I228" s="83"/>
      <c r="J228" s="84"/>
      <c r="K228" s="91"/>
      <c r="L228" s="92"/>
      <c r="M228" s="99"/>
      <c r="N228" s="112" t="s">
        <v>81</v>
      </c>
      <c r="O228" s="113" t="e">
        <f>IF(O227/B213=0,"",O227/B213)</f>
        <v>#DIV/0!</v>
      </c>
      <c r="P228" s="114" t="e">
        <f>IF(O227/P227=0,"",O227/P227)</f>
        <v>#VALUE!</v>
      </c>
      <c r="Q228" s="115" t="s">
        <v>82</v>
      </c>
    </row>
    <row r="229" spans="1:18" ht="15.75" customHeight="1">
      <c r="A229" s="82">
        <v>2802</v>
      </c>
      <c r="B229" s="83"/>
      <c r="C229" s="83"/>
      <c r="D229" s="83"/>
      <c r="E229" s="83"/>
      <c r="F229" s="83"/>
      <c r="G229" s="83"/>
      <c r="H229" s="83"/>
      <c r="I229" s="83"/>
      <c r="J229" s="84"/>
      <c r="K229" s="116"/>
      <c r="L229" s="117"/>
      <c r="M229" s="118"/>
      <c r="N229" s="119"/>
      <c r="O229" s="120"/>
      <c r="P229" s="120"/>
      <c r="Q229" s="121"/>
    </row>
    <row r="230" spans="1:18" ht="18" customHeight="1">
      <c r="A230" s="34"/>
      <c r="B230" s="26"/>
      <c r="C230" s="231" t="s">
        <v>108</v>
      </c>
      <c r="D230" s="232"/>
      <c r="E230" s="232"/>
      <c r="F230" s="232"/>
      <c r="G230" s="232"/>
      <c r="H230" s="232"/>
      <c r="I230" s="233"/>
      <c r="J230" s="122">
        <f>SUM(J222:J226)</f>
        <v>0</v>
      </c>
      <c r="K230" s="123" t="str">
        <f>IF(J222=0,"",J222/B213)</f>
        <v/>
      </c>
      <c r="L230" s="123" t="str">
        <f>IF(J230=0,"",J230/B213)</f>
        <v/>
      </c>
      <c r="M230" s="123" t="str">
        <f>IF(J222=0,"",L230-K230)</f>
        <v/>
      </c>
      <c r="N230" s="5"/>
      <c r="O230" s="26"/>
      <c r="P230" s="25"/>
      <c r="Q230" s="5"/>
    </row>
    <row r="231" spans="1:18" ht="12.75" customHeight="1"/>
    <row r="232" spans="1:18" ht="12.75" customHeight="1"/>
    <row r="233" spans="1:18" ht="26.25" customHeight="1">
      <c r="A233" s="250" t="s">
        <v>96</v>
      </c>
      <c r="B233" s="242"/>
      <c r="C233" s="242"/>
      <c r="D233" s="242"/>
      <c r="E233" s="242"/>
      <c r="F233" s="242"/>
      <c r="G233" s="242"/>
      <c r="H233" s="242"/>
      <c r="I233" s="242"/>
      <c r="J233" s="79" t="s">
        <v>120</v>
      </c>
      <c r="K233" s="26"/>
      <c r="L233" s="5"/>
      <c r="M233" s="5"/>
      <c r="N233" s="26"/>
      <c r="O233" s="5"/>
      <c r="P233" s="26"/>
      <c r="Q233" s="26"/>
    </row>
    <row r="234" spans="1:18" ht="20.25" customHeight="1">
      <c r="A234" s="234" t="s">
        <v>9</v>
      </c>
      <c r="B234" s="235" t="s">
        <v>97</v>
      </c>
      <c r="C234" s="232"/>
      <c r="D234" s="232"/>
      <c r="E234" s="232"/>
      <c r="F234" s="232"/>
      <c r="G234" s="232"/>
      <c r="H234" s="232"/>
      <c r="I234" s="233"/>
      <c r="J234" s="236" t="s">
        <v>10</v>
      </c>
      <c r="K234" s="229" t="s">
        <v>2</v>
      </c>
      <c r="L234" s="229" t="s">
        <v>3</v>
      </c>
      <c r="M234" s="237" t="s">
        <v>4</v>
      </c>
      <c r="N234" s="229" t="s">
        <v>5</v>
      </c>
      <c r="O234" s="238" t="s">
        <v>6</v>
      </c>
      <c r="P234" s="238" t="s">
        <v>7</v>
      </c>
      <c r="Q234" s="229" t="s">
        <v>8</v>
      </c>
    </row>
    <row r="235" spans="1:18" ht="15.75" customHeight="1">
      <c r="A235" s="230"/>
      <c r="B235" s="82" t="s">
        <v>98</v>
      </c>
      <c r="C235" s="82" t="s">
        <v>99</v>
      </c>
      <c r="D235" s="82" t="s">
        <v>100</v>
      </c>
      <c r="E235" s="82" t="s">
        <v>101</v>
      </c>
      <c r="F235" s="82" t="s">
        <v>102</v>
      </c>
      <c r="G235" s="82" t="s">
        <v>103</v>
      </c>
      <c r="H235" s="82" t="s">
        <v>104</v>
      </c>
      <c r="I235" s="82" t="s">
        <v>105</v>
      </c>
      <c r="J235" s="230"/>
      <c r="K235" s="230"/>
      <c r="L235" s="230"/>
      <c r="M235" s="230"/>
      <c r="N235" s="230"/>
      <c r="O235" s="230"/>
      <c r="P235" s="230"/>
      <c r="Q235" s="230"/>
    </row>
    <row r="236" spans="1:18" ht="15.75" customHeight="1">
      <c r="A236" s="82">
        <v>2101</v>
      </c>
      <c r="B236" s="83">
        <v>20</v>
      </c>
      <c r="C236" s="83"/>
      <c r="D236" s="83"/>
      <c r="E236" s="83"/>
      <c r="F236" s="83"/>
      <c r="G236" s="83"/>
      <c r="H236" s="83"/>
      <c r="I236" s="83"/>
      <c r="J236" s="84"/>
      <c r="K236" s="85"/>
      <c r="L236" s="86"/>
      <c r="M236" s="87"/>
      <c r="N236" s="88"/>
      <c r="O236" s="176">
        <f>B236</f>
        <v>20</v>
      </c>
      <c r="P236" s="90"/>
      <c r="Q236" s="88"/>
    </row>
    <row r="237" spans="1:18" ht="15.75" customHeight="1">
      <c r="A237" s="82">
        <v>2102</v>
      </c>
      <c r="B237" s="83"/>
      <c r="C237" s="83">
        <v>12</v>
      </c>
      <c r="D237" s="83"/>
      <c r="E237" s="83"/>
      <c r="F237" s="83"/>
      <c r="G237" s="83"/>
      <c r="H237" s="83"/>
      <c r="I237" s="83"/>
      <c r="J237" s="84"/>
      <c r="K237" s="91"/>
      <c r="L237" s="92"/>
      <c r="M237" s="93"/>
      <c r="N237" s="94">
        <f>IF(C237=0,"",C237/B236)</f>
        <v>0.6</v>
      </c>
      <c r="O237" s="83">
        <v>16</v>
      </c>
      <c r="P237" s="96">
        <f t="shared" ref="P237:P245" si="20">IF(O237=0,"",O237/O236)</f>
        <v>0.8</v>
      </c>
      <c r="Q237" s="96">
        <f t="shared" ref="Q237:Q245" si="21">IF(O237=0,"",100%-P237)</f>
        <v>0.19999999999999996</v>
      </c>
    </row>
    <row r="238" spans="1:18" ht="15.75" customHeight="1">
      <c r="A238" s="82">
        <v>2201</v>
      </c>
      <c r="B238" s="83"/>
      <c r="C238" s="83"/>
      <c r="D238" s="83">
        <v>11</v>
      </c>
      <c r="E238" s="83"/>
      <c r="F238" s="83"/>
      <c r="G238" s="83"/>
      <c r="H238" s="83"/>
      <c r="I238" s="83"/>
      <c r="J238" s="84"/>
      <c r="K238" s="91"/>
      <c r="L238" s="92"/>
      <c r="M238" s="93"/>
      <c r="N238" s="94">
        <f>IF(D238=0,"",D238/C237)</f>
        <v>0.91666666666666663</v>
      </c>
      <c r="O238" s="83">
        <v>11</v>
      </c>
      <c r="P238" s="96">
        <f t="shared" si="20"/>
        <v>0.6875</v>
      </c>
      <c r="Q238" s="96">
        <f t="shared" si="21"/>
        <v>0.3125</v>
      </c>
      <c r="R238" s="97">
        <f>O238/O236</f>
        <v>0.55000000000000004</v>
      </c>
    </row>
    <row r="239" spans="1:18" ht="15.75" customHeight="1">
      <c r="A239" s="82">
        <v>2202</v>
      </c>
      <c r="B239" s="83"/>
      <c r="C239" s="83"/>
      <c r="D239" s="83"/>
      <c r="E239" s="83">
        <v>9</v>
      </c>
      <c r="F239" s="83"/>
      <c r="G239" s="83"/>
      <c r="H239" s="83"/>
      <c r="I239" s="83"/>
      <c r="J239" s="84"/>
      <c r="K239" s="91"/>
      <c r="L239" s="92"/>
      <c r="M239" s="93"/>
      <c r="N239" s="94">
        <f>IF(E239=0,"",E239/D238)</f>
        <v>0.81818181818181823</v>
      </c>
      <c r="O239" s="83">
        <v>10</v>
      </c>
      <c r="P239" s="96">
        <f t="shared" si="20"/>
        <v>0.90909090909090906</v>
      </c>
      <c r="Q239" s="96">
        <f t="shared" si="21"/>
        <v>9.0909090909090939E-2</v>
      </c>
    </row>
    <row r="240" spans="1:18" ht="15.75" customHeight="1">
      <c r="A240" s="82">
        <v>2301</v>
      </c>
      <c r="B240" s="83"/>
      <c r="C240" s="83"/>
      <c r="D240" s="83"/>
      <c r="E240" s="83"/>
      <c r="F240" s="83">
        <v>6</v>
      </c>
      <c r="G240" s="83"/>
      <c r="H240" s="83"/>
      <c r="I240" s="83"/>
      <c r="J240" s="84"/>
      <c r="K240" s="91"/>
      <c r="L240" s="92"/>
      <c r="M240" s="93"/>
      <c r="N240" s="94">
        <f>IF(F240=0,"",F240/E239)</f>
        <v>0.66666666666666663</v>
      </c>
      <c r="O240" s="83">
        <v>9</v>
      </c>
      <c r="P240" s="96">
        <f t="shared" si="20"/>
        <v>0.9</v>
      </c>
      <c r="Q240" s="96">
        <f t="shared" si="21"/>
        <v>9.9999999999999978E-2</v>
      </c>
    </row>
    <row r="241" spans="1:17" ht="15.75" customHeight="1">
      <c r="A241" s="82">
        <v>2302</v>
      </c>
      <c r="B241" s="83"/>
      <c r="C241" s="83"/>
      <c r="D241" s="83"/>
      <c r="E241" s="83"/>
      <c r="F241" s="83"/>
      <c r="G241" s="83">
        <v>6</v>
      </c>
      <c r="H241" s="83"/>
      <c r="I241" s="83"/>
      <c r="J241" s="84"/>
      <c r="K241" s="91"/>
      <c r="L241" s="92"/>
      <c r="M241" s="93"/>
      <c r="N241" s="94">
        <f>IF(G241=0,"",G241/F240)</f>
        <v>1</v>
      </c>
      <c r="O241" s="83">
        <v>8</v>
      </c>
      <c r="P241" s="96">
        <f t="shared" si="20"/>
        <v>0.88888888888888884</v>
      </c>
      <c r="Q241" s="96">
        <f t="shared" si="21"/>
        <v>0.11111111111111116</v>
      </c>
    </row>
    <row r="242" spans="1:17" ht="15.75" customHeight="1">
      <c r="A242" s="82">
        <v>2401</v>
      </c>
      <c r="B242" s="83"/>
      <c r="C242" s="83"/>
      <c r="D242" s="83"/>
      <c r="E242" s="83"/>
      <c r="F242" s="83"/>
      <c r="G242" s="83"/>
      <c r="H242" s="83">
        <v>4</v>
      </c>
      <c r="I242" s="83"/>
      <c r="J242" s="84">
        <v>2</v>
      </c>
      <c r="K242" s="91"/>
      <c r="L242" s="92"/>
      <c r="M242" s="93"/>
      <c r="N242" s="94">
        <f>IF(H242=0,"",H242/G241)</f>
        <v>0.66666666666666663</v>
      </c>
      <c r="O242" s="83">
        <v>7</v>
      </c>
      <c r="P242" s="96">
        <f t="shared" si="20"/>
        <v>0.875</v>
      </c>
      <c r="Q242" s="96">
        <f t="shared" si="21"/>
        <v>0.125</v>
      </c>
    </row>
    <row r="243" spans="1:17" ht="15.75" customHeight="1">
      <c r="A243" s="82">
        <v>2402</v>
      </c>
      <c r="B243" s="83"/>
      <c r="C243" s="83"/>
      <c r="D243" s="83"/>
      <c r="E243" s="83"/>
      <c r="F243" s="83"/>
      <c r="G243" s="83"/>
      <c r="H243" s="83"/>
      <c r="I243" s="83">
        <v>3</v>
      </c>
      <c r="J243" s="84">
        <v>1</v>
      </c>
      <c r="K243" s="91"/>
      <c r="L243" s="92"/>
      <c r="M243" s="93"/>
      <c r="N243" s="94">
        <f>IF(I243=0,"",I243/H242)</f>
        <v>0.75</v>
      </c>
      <c r="O243" s="83">
        <v>5</v>
      </c>
      <c r="P243" s="96">
        <f t="shared" si="20"/>
        <v>0.7142857142857143</v>
      </c>
      <c r="Q243" s="96">
        <f t="shared" si="21"/>
        <v>0.2857142857142857</v>
      </c>
    </row>
    <row r="244" spans="1:17" ht="15.75" customHeight="1">
      <c r="A244" s="82">
        <v>2501</v>
      </c>
      <c r="B244" s="83"/>
      <c r="C244" s="83"/>
      <c r="D244" s="83"/>
      <c r="E244" s="83"/>
      <c r="F244" s="83"/>
      <c r="G244" s="83"/>
      <c r="H244" s="83"/>
      <c r="I244" s="83"/>
      <c r="J244" s="84"/>
      <c r="K244" s="91"/>
      <c r="L244" s="92"/>
      <c r="M244" s="93"/>
      <c r="N244" s="94"/>
      <c r="O244" s="83"/>
      <c r="P244" s="96" t="str">
        <f t="shared" si="20"/>
        <v/>
      </c>
      <c r="Q244" s="96" t="str">
        <f t="shared" si="21"/>
        <v/>
      </c>
    </row>
    <row r="245" spans="1:17" ht="15.75" customHeight="1">
      <c r="A245" s="82">
        <v>2502</v>
      </c>
      <c r="B245" s="83"/>
      <c r="C245" s="83"/>
      <c r="D245" s="83"/>
      <c r="E245" s="83"/>
      <c r="F245" s="83"/>
      <c r="G245" s="83"/>
      <c r="H245" s="83"/>
      <c r="I245" s="83"/>
      <c r="J245" s="84"/>
      <c r="K245" s="91"/>
      <c r="L245" s="92"/>
      <c r="M245" s="93"/>
      <c r="N245" s="94"/>
      <c r="O245" s="83"/>
      <c r="P245" s="96" t="str">
        <f t="shared" si="20"/>
        <v/>
      </c>
      <c r="Q245" s="96" t="str">
        <f t="shared" si="21"/>
        <v/>
      </c>
    </row>
    <row r="246" spans="1:17" ht="15.75" customHeight="1">
      <c r="A246" s="82">
        <v>2601</v>
      </c>
      <c r="B246" s="83"/>
      <c r="C246" s="83"/>
      <c r="D246" s="83"/>
      <c r="E246" s="83"/>
      <c r="F246" s="83"/>
      <c r="G246" s="83"/>
      <c r="H246" s="83"/>
      <c r="I246" s="83"/>
      <c r="J246" s="84"/>
      <c r="K246" s="91"/>
      <c r="L246" s="92"/>
      <c r="M246" s="99"/>
      <c r="N246" s="100"/>
      <c r="O246" s="194"/>
      <c r="P246" s="102"/>
      <c r="Q246" s="100"/>
    </row>
    <row r="247" spans="1:17" ht="15.75" customHeight="1">
      <c r="A247" s="82">
        <v>2602</v>
      </c>
      <c r="B247" s="83"/>
      <c r="C247" s="83"/>
      <c r="D247" s="83"/>
      <c r="E247" s="83"/>
      <c r="F247" s="83"/>
      <c r="G247" s="83"/>
      <c r="H247" s="83"/>
      <c r="I247" s="83"/>
      <c r="J247" s="84"/>
      <c r="K247" s="91"/>
      <c r="L247" s="92"/>
      <c r="M247" s="99"/>
      <c r="N247" s="103"/>
      <c r="O247" s="194"/>
      <c r="P247" s="104"/>
      <c r="Q247" s="103"/>
    </row>
    <row r="248" spans="1:17" ht="15.75" customHeight="1">
      <c r="A248" s="82">
        <v>2701</v>
      </c>
      <c r="B248" s="83"/>
      <c r="C248" s="83"/>
      <c r="D248" s="83"/>
      <c r="E248" s="83"/>
      <c r="F248" s="83"/>
      <c r="G248" s="83"/>
      <c r="H248" s="83"/>
      <c r="I248" s="83"/>
      <c r="J248" s="84"/>
      <c r="K248" s="91"/>
      <c r="L248" s="92"/>
      <c r="M248" s="99"/>
      <c r="N248" s="103"/>
      <c r="O248" s="194"/>
      <c r="P248" s="104"/>
      <c r="Q248" s="103"/>
    </row>
    <row r="249" spans="1:17" ht="15.75" customHeight="1">
      <c r="A249" s="82">
        <v>2702</v>
      </c>
      <c r="B249" s="83"/>
      <c r="C249" s="83"/>
      <c r="D249" s="83"/>
      <c r="E249" s="83"/>
      <c r="F249" s="83"/>
      <c r="G249" s="83"/>
      <c r="H249" s="83"/>
      <c r="I249" s="83"/>
      <c r="J249" s="84"/>
      <c r="K249" s="91"/>
      <c r="L249" s="92"/>
      <c r="M249" s="99"/>
      <c r="N249" s="5"/>
      <c r="O249" s="26"/>
      <c r="P249" s="25"/>
      <c r="Q249" s="140"/>
    </row>
    <row r="250" spans="1:17" ht="15.75" customHeight="1">
      <c r="A250" s="82">
        <v>2801</v>
      </c>
      <c r="B250" s="83"/>
      <c r="C250" s="83"/>
      <c r="D250" s="83"/>
      <c r="E250" s="83"/>
      <c r="F250" s="83"/>
      <c r="G250" s="83"/>
      <c r="H250" s="83"/>
      <c r="I250" s="83"/>
      <c r="J250" s="84"/>
      <c r="K250" s="91"/>
      <c r="L250" s="92"/>
      <c r="M250" s="99"/>
      <c r="N250" s="108" t="s">
        <v>80</v>
      </c>
      <c r="O250" s="109">
        <v>1</v>
      </c>
      <c r="P250" s="110">
        <f>IF(SUM(J242:J249)=0,"",SUM(J242:J249))</f>
        <v>3</v>
      </c>
      <c r="Q250" s="111" t="s">
        <v>10</v>
      </c>
    </row>
    <row r="251" spans="1:17" ht="15.75" customHeight="1">
      <c r="A251" s="82">
        <v>2802</v>
      </c>
      <c r="B251" s="83"/>
      <c r="C251" s="83"/>
      <c r="D251" s="83"/>
      <c r="E251" s="83"/>
      <c r="F251" s="83"/>
      <c r="G251" s="83"/>
      <c r="H251" s="83"/>
      <c r="I251" s="83"/>
      <c r="J251" s="84"/>
      <c r="K251" s="91"/>
      <c r="L251" s="92"/>
      <c r="M251" s="99"/>
      <c r="N251" s="112" t="s">
        <v>81</v>
      </c>
      <c r="O251" s="113">
        <f>IF(O250/B236=0,"",O250/B236)</f>
        <v>0.05</v>
      </c>
      <c r="P251" s="114">
        <f>IF(O250/P250=0,"",O250/P250)</f>
        <v>0.33333333333333331</v>
      </c>
      <c r="Q251" s="115" t="s">
        <v>82</v>
      </c>
    </row>
    <row r="252" spans="1:17" ht="15.75" customHeight="1">
      <c r="A252" s="82">
        <v>2901</v>
      </c>
      <c r="B252" s="83"/>
      <c r="C252" s="83"/>
      <c r="D252" s="83"/>
      <c r="E252" s="83"/>
      <c r="F252" s="83"/>
      <c r="G252" s="83"/>
      <c r="H252" s="83"/>
      <c r="I252" s="83"/>
      <c r="J252" s="84"/>
      <c r="K252" s="116"/>
      <c r="L252" s="117"/>
      <c r="M252" s="118"/>
      <c r="N252" s="119"/>
      <c r="O252" s="120"/>
      <c r="P252" s="120"/>
      <c r="Q252" s="121"/>
    </row>
    <row r="253" spans="1:17" ht="18" customHeight="1">
      <c r="A253" s="34"/>
      <c r="B253" s="26"/>
      <c r="C253" s="231" t="s">
        <v>108</v>
      </c>
      <c r="D253" s="232"/>
      <c r="E253" s="232"/>
      <c r="F253" s="232"/>
      <c r="G253" s="232"/>
      <c r="H253" s="232"/>
      <c r="I253" s="233"/>
      <c r="J253" s="122">
        <f>SUM(J242:J249)</f>
        <v>3</v>
      </c>
      <c r="K253" s="123">
        <f>((SUM(J242:J243))/B236)</f>
        <v>0.15</v>
      </c>
      <c r="L253" s="123">
        <f>IF(J253=0,"",J253/B236)</f>
        <v>0.15</v>
      </c>
      <c r="M253" s="123">
        <f>L253-K253</f>
        <v>0</v>
      </c>
      <c r="N253" s="5"/>
      <c r="O253" s="26"/>
      <c r="P253" s="25"/>
      <c r="Q253" s="5"/>
    </row>
    <row r="254" spans="1:17" ht="12.75" customHeight="1"/>
    <row r="255" spans="1:17" ht="12.75" customHeight="1"/>
    <row r="256" spans="1:17" ht="26.25" customHeight="1">
      <c r="A256" s="250" t="s">
        <v>96</v>
      </c>
      <c r="B256" s="242"/>
      <c r="C256" s="242"/>
      <c r="D256" s="242"/>
      <c r="E256" s="242"/>
      <c r="F256" s="242"/>
      <c r="G256" s="242"/>
      <c r="H256" s="242"/>
      <c r="I256" s="242"/>
      <c r="J256" s="79" t="s">
        <v>122</v>
      </c>
      <c r="K256" s="26"/>
      <c r="L256" s="5"/>
      <c r="M256" s="5"/>
      <c r="N256" s="26"/>
      <c r="O256" s="5"/>
      <c r="P256" s="26"/>
      <c r="Q256" s="26"/>
    </row>
    <row r="257" spans="1:18" ht="20.25" customHeight="1">
      <c r="A257" s="234" t="s">
        <v>9</v>
      </c>
      <c r="B257" s="235" t="s">
        <v>97</v>
      </c>
      <c r="C257" s="232"/>
      <c r="D257" s="232"/>
      <c r="E257" s="232"/>
      <c r="F257" s="232"/>
      <c r="G257" s="232"/>
      <c r="H257" s="232"/>
      <c r="I257" s="233"/>
      <c r="J257" s="236" t="s">
        <v>10</v>
      </c>
      <c r="K257" s="229" t="s">
        <v>2</v>
      </c>
      <c r="L257" s="229" t="s">
        <v>3</v>
      </c>
      <c r="M257" s="237" t="s">
        <v>4</v>
      </c>
      <c r="N257" s="229" t="s">
        <v>5</v>
      </c>
      <c r="O257" s="238" t="s">
        <v>6</v>
      </c>
      <c r="P257" s="238" t="s">
        <v>7</v>
      </c>
      <c r="Q257" s="229" t="s">
        <v>8</v>
      </c>
    </row>
    <row r="258" spans="1:18" ht="15.75" customHeight="1">
      <c r="A258" s="230"/>
      <c r="B258" s="82" t="s">
        <v>98</v>
      </c>
      <c r="C258" s="82" t="s">
        <v>99</v>
      </c>
      <c r="D258" s="82" t="s">
        <v>100</v>
      </c>
      <c r="E258" s="82" t="s">
        <v>101</v>
      </c>
      <c r="F258" s="82" t="s">
        <v>102</v>
      </c>
      <c r="G258" s="82" t="s">
        <v>103</v>
      </c>
      <c r="H258" s="82" t="s">
        <v>104</v>
      </c>
      <c r="I258" s="82" t="s">
        <v>105</v>
      </c>
      <c r="J258" s="230"/>
      <c r="K258" s="230"/>
      <c r="L258" s="230"/>
      <c r="M258" s="230"/>
      <c r="N258" s="230"/>
      <c r="O258" s="230"/>
      <c r="P258" s="230"/>
      <c r="Q258" s="230"/>
    </row>
    <row r="259" spans="1:18" ht="15.75" customHeight="1">
      <c r="A259" s="82">
        <v>2201</v>
      </c>
      <c r="B259" s="83">
        <v>15</v>
      </c>
      <c r="C259" s="83"/>
      <c r="D259" s="83"/>
      <c r="E259" s="83"/>
      <c r="F259" s="83"/>
      <c r="G259" s="83"/>
      <c r="H259" s="83"/>
      <c r="I259" s="83"/>
      <c r="J259" s="84"/>
      <c r="K259" s="85"/>
      <c r="L259" s="86"/>
      <c r="M259" s="87"/>
      <c r="N259" s="88"/>
      <c r="O259" s="176">
        <f>B259</f>
        <v>15</v>
      </c>
      <c r="P259" s="90"/>
      <c r="Q259" s="88"/>
    </row>
    <row r="260" spans="1:18" ht="15.75" customHeight="1">
      <c r="A260" s="82">
        <v>2202</v>
      </c>
      <c r="B260" s="83"/>
      <c r="C260" s="83">
        <v>14</v>
      </c>
      <c r="D260" s="83"/>
      <c r="E260" s="83"/>
      <c r="F260" s="83"/>
      <c r="G260" s="83"/>
      <c r="H260" s="83"/>
      <c r="I260" s="83"/>
      <c r="J260" s="84"/>
      <c r="K260" s="91"/>
      <c r="L260" s="92"/>
      <c r="M260" s="93"/>
      <c r="N260" s="94">
        <f>IF(C260=0,"",C260/B259)</f>
        <v>0.93333333333333335</v>
      </c>
      <c r="O260" s="83">
        <v>15</v>
      </c>
      <c r="P260" s="96">
        <f t="shared" ref="P260:P268" si="22">IF(O260=0,"",O260/O259)</f>
        <v>1</v>
      </c>
      <c r="Q260" s="96">
        <f t="shared" ref="Q260:Q268" si="23">IF(O260=0,"",100%-P260)</f>
        <v>0</v>
      </c>
    </row>
    <row r="261" spans="1:18" ht="15.75" customHeight="1">
      <c r="A261" s="82">
        <v>2301</v>
      </c>
      <c r="B261" s="83"/>
      <c r="C261" s="83"/>
      <c r="D261" s="83">
        <v>13</v>
      </c>
      <c r="E261" s="83"/>
      <c r="F261" s="83"/>
      <c r="G261" s="83"/>
      <c r="H261" s="83"/>
      <c r="I261" s="83"/>
      <c r="J261" s="84"/>
      <c r="K261" s="91"/>
      <c r="L261" s="92"/>
      <c r="M261" s="93"/>
      <c r="N261" s="94">
        <f>IF(D261=0,"",D261/C260)</f>
        <v>0.9285714285714286</v>
      </c>
      <c r="O261" s="83">
        <v>13</v>
      </c>
      <c r="P261" s="96">
        <f t="shared" si="22"/>
        <v>0.8666666666666667</v>
      </c>
      <c r="Q261" s="96">
        <f t="shared" si="23"/>
        <v>0.1333333333333333</v>
      </c>
      <c r="R261" s="97">
        <f>O261/O259</f>
        <v>0.8666666666666667</v>
      </c>
    </row>
    <row r="262" spans="1:18" ht="15.75" customHeight="1">
      <c r="A262" s="82">
        <v>2302</v>
      </c>
      <c r="B262" s="83"/>
      <c r="C262" s="83"/>
      <c r="D262" s="83"/>
      <c r="E262" s="83">
        <v>10</v>
      </c>
      <c r="F262" s="83"/>
      <c r="G262" s="83"/>
      <c r="H262" s="83"/>
      <c r="I262" s="83"/>
      <c r="J262" s="84"/>
      <c r="K262" s="91"/>
      <c r="L262" s="92"/>
      <c r="M262" s="93"/>
      <c r="N262" s="94">
        <f>IF(E262=0,"",E262/D261)</f>
        <v>0.76923076923076927</v>
      </c>
      <c r="O262" s="83">
        <v>12</v>
      </c>
      <c r="P262" s="96">
        <f t="shared" si="22"/>
        <v>0.92307692307692313</v>
      </c>
      <c r="Q262" s="96">
        <f t="shared" si="23"/>
        <v>7.6923076923076872E-2</v>
      </c>
    </row>
    <row r="263" spans="1:18" ht="15.75" customHeight="1">
      <c r="A263" s="82">
        <v>2401</v>
      </c>
      <c r="B263" s="83"/>
      <c r="C263" s="83"/>
      <c r="D263" s="83"/>
      <c r="E263" s="83"/>
      <c r="F263" s="83">
        <v>10</v>
      </c>
      <c r="G263" s="83"/>
      <c r="H263" s="83"/>
      <c r="I263" s="83"/>
      <c r="J263" s="84"/>
      <c r="K263" s="91"/>
      <c r="L263" s="92"/>
      <c r="M263" s="93"/>
      <c r="N263" s="94">
        <f>IF(F263=0,"",F263/E262)</f>
        <v>1</v>
      </c>
      <c r="O263" s="83">
        <v>11</v>
      </c>
      <c r="P263" s="96">
        <f t="shared" si="22"/>
        <v>0.91666666666666663</v>
      </c>
      <c r="Q263" s="96">
        <f t="shared" si="23"/>
        <v>8.333333333333337E-2</v>
      </c>
    </row>
    <row r="264" spans="1:18" ht="15.75" customHeight="1">
      <c r="A264" s="82">
        <v>2402</v>
      </c>
      <c r="B264" s="83"/>
      <c r="C264" s="83"/>
      <c r="D264" s="83"/>
      <c r="E264" s="83"/>
      <c r="F264" s="83"/>
      <c r="G264" s="83">
        <v>10</v>
      </c>
      <c r="H264" s="83"/>
      <c r="I264" s="83"/>
      <c r="J264" s="84"/>
      <c r="K264" s="91"/>
      <c r="L264" s="92"/>
      <c r="M264" s="93"/>
      <c r="N264" s="94">
        <f>IF(G264=0,"",G264/F263)</f>
        <v>1</v>
      </c>
      <c r="O264" s="83">
        <v>11</v>
      </c>
      <c r="P264" s="96">
        <f t="shared" si="22"/>
        <v>1</v>
      </c>
      <c r="Q264" s="96">
        <f t="shared" si="23"/>
        <v>0</v>
      </c>
    </row>
    <row r="265" spans="1:18" ht="15.75" customHeight="1">
      <c r="A265" s="82">
        <v>2401</v>
      </c>
      <c r="B265" s="83"/>
      <c r="C265" s="83"/>
      <c r="D265" s="83"/>
      <c r="E265" s="83"/>
      <c r="F265" s="83"/>
      <c r="G265" s="83"/>
      <c r="H265" s="83"/>
      <c r="I265" s="83"/>
      <c r="J265" s="84"/>
      <c r="K265" s="91"/>
      <c r="L265" s="92"/>
      <c r="M265" s="93"/>
      <c r="N265" s="94" t="str">
        <f>IF(H265=0,"",H265/G264)</f>
        <v/>
      </c>
      <c r="O265" s="83"/>
      <c r="P265" s="96" t="str">
        <f t="shared" si="22"/>
        <v/>
      </c>
      <c r="Q265" s="96" t="str">
        <f t="shared" si="23"/>
        <v/>
      </c>
    </row>
    <row r="266" spans="1:18" ht="15.75" customHeight="1">
      <c r="A266" s="82">
        <v>2402</v>
      </c>
      <c r="B266" s="83"/>
      <c r="C266" s="83"/>
      <c r="D266" s="83"/>
      <c r="E266" s="83"/>
      <c r="F266" s="83"/>
      <c r="G266" s="83"/>
      <c r="H266" s="83"/>
      <c r="I266" s="83"/>
      <c r="J266" s="84"/>
      <c r="K266" s="91"/>
      <c r="L266" s="92"/>
      <c r="M266" s="93"/>
      <c r="N266" s="94" t="str">
        <f>IF(I266=0,"",I266/H265)</f>
        <v/>
      </c>
      <c r="O266" s="83"/>
      <c r="P266" s="96" t="str">
        <f t="shared" si="22"/>
        <v/>
      </c>
      <c r="Q266" s="96" t="str">
        <f t="shared" si="23"/>
        <v/>
      </c>
    </row>
    <row r="267" spans="1:18" ht="15.75" customHeight="1">
      <c r="A267" s="82">
        <v>2501</v>
      </c>
      <c r="B267" s="83"/>
      <c r="C267" s="83"/>
      <c r="D267" s="83"/>
      <c r="E267" s="83"/>
      <c r="F267" s="83"/>
      <c r="G267" s="83"/>
      <c r="H267" s="83"/>
      <c r="I267" s="83"/>
      <c r="J267" s="84"/>
      <c r="K267" s="91"/>
      <c r="L267" s="92"/>
      <c r="M267" s="93"/>
      <c r="N267" s="94"/>
      <c r="O267" s="83"/>
      <c r="P267" s="96" t="str">
        <f t="shared" si="22"/>
        <v/>
      </c>
      <c r="Q267" s="96" t="str">
        <f t="shared" si="23"/>
        <v/>
      </c>
    </row>
    <row r="268" spans="1:18" ht="15.75" customHeight="1">
      <c r="A268" s="82">
        <v>2502</v>
      </c>
      <c r="B268" s="83"/>
      <c r="C268" s="83"/>
      <c r="D268" s="83"/>
      <c r="E268" s="83"/>
      <c r="F268" s="83"/>
      <c r="G268" s="83"/>
      <c r="H268" s="83"/>
      <c r="I268" s="83"/>
      <c r="J268" s="84"/>
      <c r="K268" s="91"/>
      <c r="L268" s="92"/>
      <c r="M268" s="93"/>
      <c r="N268" s="94"/>
      <c r="O268" s="83"/>
      <c r="P268" s="96" t="str">
        <f t="shared" si="22"/>
        <v/>
      </c>
      <c r="Q268" s="96" t="str">
        <f t="shared" si="23"/>
        <v/>
      </c>
    </row>
    <row r="269" spans="1:18" ht="15.75" customHeight="1">
      <c r="A269" s="82">
        <v>2601</v>
      </c>
      <c r="B269" s="83"/>
      <c r="C269" s="83"/>
      <c r="D269" s="83"/>
      <c r="E269" s="83"/>
      <c r="F269" s="83"/>
      <c r="G269" s="83"/>
      <c r="H269" s="83"/>
      <c r="I269" s="83"/>
      <c r="J269" s="84"/>
      <c r="K269" s="91"/>
      <c r="L269" s="92"/>
      <c r="M269" s="99"/>
      <c r="N269" s="100"/>
      <c r="O269" s="194"/>
      <c r="P269" s="102"/>
      <c r="Q269" s="100"/>
    </row>
    <row r="270" spans="1:18" ht="15.75" customHeight="1">
      <c r="A270" s="82">
        <v>2602</v>
      </c>
      <c r="B270" s="83"/>
      <c r="C270" s="83"/>
      <c r="D270" s="83"/>
      <c r="E270" s="83"/>
      <c r="F270" s="83"/>
      <c r="G270" s="83"/>
      <c r="H270" s="83"/>
      <c r="I270" s="83"/>
      <c r="J270" s="84"/>
      <c r="K270" s="91"/>
      <c r="L270" s="92"/>
      <c r="M270" s="99"/>
      <c r="N270" s="103"/>
      <c r="O270" s="194"/>
      <c r="P270" s="104"/>
      <c r="Q270" s="103"/>
    </row>
    <row r="271" spans="1:18" ht="15.75" customHeight="1">
      <c r="A271" s="82">
        <v>2701</v>
      </c>
      <c r="B271" s="83"/>
      <c r="C271" s="83"/>
      <c r="D271" s="83"/>
      <c r="E271" s="83"/>
      <c r="F271" s="83"/>
      <c r="G271" s="83"/>
      <c r="H271" s="83"/>
      <c r="I271" s="83"/>
      <c r="J271" s="84"/>
      <c r="K271" s="91"/>
      <c r="L271" s="92"/>
      <c r="M271" s="99"/>
      <c r="N271" s="103"/>
      <c r="O271" s="194"/>
      <c r="P271" s="104"/>
      <c r="Q271" s="103"/>
    </row>
    <row r="272" spans="1:18" ht="15.75" customHeight="1">
      <c r="A272" s="82">
        <v>2702</v>
      </c>
      <c r="B272" s="83"/>
      <c r="C272" s="83"/>
      <c r="D272" s="83"/>
      <c r="E272" s="83"/>
      <c r="F272" s="83"/>
      <c r="G272" s="83"/>
      <c r="H272" s="83"/>
      <c r="I272" s="83"/>
      <c r="J272" s="84"/>
      <c r="K272" s="91"/>
      <c r="L272" s="92"/>
      <c r="M272" s="99"/>
      <c r="N272" s="5"/>
      <c r="O272" s="26"/>
      <c r="P272" s="25"/>
      <c r="Q272" s="140"/>
    </row>
    <row r="273" spans="1:18" ht="15.75" customHeight="1">
      <c r="A273" s="82">
        <v>2801</v>
      </c>
      <c r="B273" s="83"/>
      <c r="C273" s="83"/>
      <c r="D273" s="83"/>
      <c r="E273" s="83"/>
      <c r="F273" s="83"/>
      <c r="G273" s="83"/>
      <c r="H273" s="83"/>
      <c r="I273" s="83"/>
      <c r="J273" s="84"/>
      <c r="K273" s="91"/>
      <c r="L273" s="92"/>
      <c r="M273" s="99"/>
      <c r="N273" s="108" t="s">
        <v>80</v>
      </c>
      <c r="O273" s="109"/>
      <c r="P273" s="110" t="str">
        <f>IF(SUM(J265:J272)=0,"",SUM(J265:J272))</f>
        <v/>
      </c>
      <c r="Q273" s="111" t="s">
        <v>10</v>
      </c>
    </row>
    <row r="274" spans="1:18" ht="15.75" customHeight="1">
      <c r="A274" s="82">
        <v>2802</v>
      </c>
      <c r="B274" s="83"/>
      <c r="C274" s="83"/>
      <c r="D274" s="83"/>
      <c r="E274" s="83"/>
      <c r="F274" s="83"/>
      <c r="G274" s="83"/>
      <c r="H274" s="83"/>
      <c r="I274" s="83"/>
      <c r="J274" s="84"/>
      <c r="K274" s="91"/>
      <c r="L274" s="92"/>
      <c r="M274" s="99"/>
      <c r="N274" s="112" t="s">
        <v>81</v>
      </c>
      <c r="O274" s="113" t="str">
        <f>IF(O273/B259=0,"",O273/B259)</f>
        <v/>
      </c>
      <c r="P274" s="114" t="e">
        <f>IF(O273/P273=0,"",O273/P273)</f>
        <v>#VALUE!</v>
      </c>
      <c r="Q274" s="115" t="s">
        <v>82</v>
      </c>
    </row>
    <row r="275" spans="1:18" ht="15.75" customHeight="1">
      <c r="A275" s="82">
        <v>2901</v>
      </c>
      <c r="B275" s="83"/>
      <c r="C275" s="83"/>
      <c r="D275" s="83"/>
      <c r="E275" s="83"/>
      <c r="F275" s="83"/>
      <c r="G275" s="83"/>
      <c r="H275" s="83"/>
      <c r="I275" s="83"/>
      <c r="J275" s="84"/>
      <c r="K275" s="116"/>
      <c r="L275" s="117"/>
      <c r="M275" s="118"/>
      <c r="N275" s="119"/>
      <c r="O275" s="120"/>
      <c r="P275" s="120"/>
      <c r="Q275" s="121"/>
    </row>
    <row r="276" spans="1:18" ht="18" customHeight="1">
      <c r="A276" s="34"/>
      <c r="B276" s="26"/>
      <c r="C276" s="231" t="s">
        <v>108</v>
      </c>
      <c r="D276" s="232"/>
      <c r="E276" s="232"/>
      <c r="F276" s="232"/>
      <c r="G276" s="232"/>
      <c r="H276" s="232"/>
      <c r="I276" s="233"/>
      <c r="J276" s="122">
        <f>SUM(J268:J272)</f>
        <v>0</v>
      </c>
      <c r="K276" s="123" t="str">
        <f>IF(J268=0,"",J268/B259)</f>
        <v/>
      </c>
      <c r="L276" s="123" t="str">
        <f>IF(J276=0,"",J276/B259)</f>
        <v/>
      </c>
      <c r="M276" s="123" t="str">
        <f>IF(J268=0,"",L276-K276)</f>
        <v/>
      </c>
      <c r="N276" s="5"/>
      <c r="O276" s="26"/>
      <c r="P276" s="25"/>
      <c r="Q276" s="5"/>
    </row>
    <row r="277" spans="1:18" ht="12.75" customHeight="1"/>
    <row r="278" spans="1:18" ht="12.75" customHeight="1"/>
    <row r="279" spans="1:18" ht="12.75" customHeight="1">
      <c r="A279" s="250" t="s">
        <v>96</v>
      </c>
      <c r="B279" s="242"/>
      <c r="C279" s="242"/>
      <c r="D279" s="242"/>
      <c r="E279" s="242"/>
      <c r="F279" s="242"/>
      <c r="G279" s="242"/>
      <c r="H279" s="242"/>
      <c r="I279" s="242"/>
      <c r="J279" s="214" t="s">
        <v>141</v>
      </c>
      <c r="K279" s="26"/>
      <c r="L279" s="5"/>
      <c r="M279" s="5"/>
      <c r="N279" s="26"/>
      <c r="O279" s="5"/>
      <c r="P279" s="26"/>
      <c r="Q279" s="26"/>
      <c r="R279" s="213"/>
    </row>
    <row r="280" spans="1:18" ht="12.75" customHeight="1">
      <c r="A280" s="234" t="s">
        <v>9</v>
      </c>
      <c r="B280" s="235" t="s">
        <v>97</v>
      </c>
      <c r="C280" s="232"/>
      <c r="D280" s="232"/>
      <c r="E280" s="232"/>
      <c r="F280" s="232"/>
      <c r="G280" s="232"/>
      <c r="H280" s="232"/>
      <c r="I280" s="233"/>
      <c r="J280" s="236" t="s">
        <v>10</v>
      </c>
      <c r="K280" s="229" t="s">
        <v>2</v>
      </c>
      <c r="L280" s="229" t="s">
        <v>3</v>
      </c>
      <c r="M280" s="237" t="s">
        <v>4</v>
      </c>
      <c r="N280" s="229" t="s">
        <v>5</v>
      </c>
      <c r="O280" s="238" t="s">
        <v>6</v>
      </c>
      <c r="P280" s="238" t="s">
        <v>7</v>
      </c>
      <c r="Q280" s="229" t="s">
        <v>8</v>
      </c>
      <c r="R280" s="213"/>
    </row>
    <row r="281" spans="1:18" ht="12.75" customHeight="1">
      <c r="A281" s="230"/>
      <c r="B281" s="82" t="s">
        <v>98</v>
      </c>
      <c r="C281" s="82" t="s">
        <v>99</v>
      </c>
      <c r="D281" s="82" t="s">
        <v>100</v>
      </c>
      <c r="E281" s="82" t="s">
        <v>101</v>
      </c>
      <c r="F281" s="82" t="s">
        <v>102</v>
      </c>
      <c r="G281" s="82" t="s">
        <v>103</v>
      </c>
      <c r="H281" s="82" t="s">
        <v>104</v>
      </c>
      <c r="I281" s="82" t="s">
        <v>105</v>
      </c>
      <c r="J281" s="230"/>
      <c r="K281" s="230"/>
      <c r="L281" s="230"/>
      <c r="M281" s="230"/>
      <c r="N281" s="230"/>
      <c r="O281" s="230"/>
      <c r="P281" s="230"/>
      <c r="Q281" s="230"/>
      <c r="R281" s="213"/>
    </row>
    <row r="282" spans="1:18" ht="12.75" customHeight="1">
      <c r="A282" s="82">
        <v>2301</v>
      </c>
      <c r="B282" s="83">
        <v>23</v>
      </c>
      <c r="C282" s="83"/>
      <c r="D282" s="83"/>
      <c r="E282" s="83"/>
      <c r="F282" s="83"/>
      <c r="G282" s="83"/>
      <c r="H282" s="83"/>
      <c r="I282" s="83"/>
      <c r="J282" s="130"/>
      <c r="K282" s="85"/>
      <c r="L282" s="86"/>
      <c r="M282" s="87"/>
      <c r="N282" s="88"/>
      <c r="O282" s="176">
        <f>B282</f>
        <v>23</v>
      </c>
      <c r="P282" s="90"/>
      <c r="Q282" s="88"/>
      <c r="R282" s="213"/>
    </row>
    <row r="283" spans="1:18" ht="12.75" customHeight="1">
      <c r="A283" s="82">
        <v>2302</v>
      </c>
      <c r="B283" s="83"/>
      <c r="C283" s="83">
        <v>12</v>
      </c>
      <c r="D283" s="83"/>
      <c r="E283" s="83"/>
      <c r="F283" s="83"/>
      <c r="G283" s="83"/>
      <c r="H283" s="83"/>
      <c r="I283" s="83"/>
      <c r="J283" s="130"/>
      <c r="K283" s="91"/>
      <c r="L283" s="92"/>
      <c r="M283" s="93"/>
      <c r="N283" s="94">
        <f>IF(C283=0,"",C283/B282)</f>
        <v>0.52173913043478259</v>
      </c>
      <c r="O283" s="83">
        <v>14</v>
      </c>
      <c r="P283" s="96">
        <f t="shared" ref="P283:P291" si="24">IF(O283=0,"",O283/O282)</f>
        <v>0.60869565217391308</v>
      </c>
      <c r="Q283" s="96">
        <f t="shared" ref="Q283:Q291" si="25">IF(O283=0,"",100%-P283)</f>
        <v>0.39130434782608692</v>
      </c>
      <c r="R283" s="213"/>
    </row>
    <row r="284" spans="1:18" ht="12.75" customHeight="1">
      <c r="A284" s="82">
        <v>2401</v>
      </c>
      <c r="B284" s="83"/>
      <c r="C284" s="83"/>
      <c r="D284" s="83">
        <v>10</v>
      </c>
      <c r="E284" s="83"/>
      <c r="F284" s="83"/>
      <c r="G284" s="83"/>
      <c r="H284" s="83"/>
      <c r="I284" s="83"/>
      <c r="J284" s="130"/>
      <c r="K284" s="91"/>
      <c r="L284" s="92"/>
      <c r="M284" s="93"/>
      <c r="N284" s="94">
        <f>IF(D284=0,"",D284/C283)</f>
        <v>0.83333333333333337</v>
      </c>
      <c r="O284" s="83">
        <v>13</v>
      </c>
      <c r="P284" s="96">
        <f t="shared" si="24"/>
        <v>0.9285714285714286</v>
      </c>
      <c r="Q284" s="96">
        <f t="shared" si="25"/>
        <v>7.1428571428571397E-2</v>
      </c>
      <c r="R284" s="97">
        <f>O284/O282</f>
        <v>0.56521739130434778</v>
      </c>
    </row>
    <row r="285" spans="1:18" ht="12.75" customHeight="1">
      <c r="A285" s="82">
        <v>2402</v>
      </c>
      <c r="B285" s="83"/>
      <c r="C285" s="83"/>
      <c r="D285" s="83"/>
      <c r="E285" s="83">
        <v>10</v>
      </c>
      <c r="F285" s="83"/>
      <c r="G285" s="83"/>
      <c r="H285" s="83"/>
      <c r="I285" s="83"/>
      <c r="J285" s="130"/>
      <c r="K285" s="91"/>
      <c r="L285" s="92"/>
      <c r="M285" s="93"/>
      <c r="N285" s="94">
        <f>IF(E285=0,"",E285/D284)</f>
        <v>1</v>
      </c>
      <c r="O285" s="83">
        <v>13</v>
      </c>
      <c r="P285" s="96">
        <f t="shared" si="24"/>
        <v>1</v>
      </c>
      <c r="Q285" s="96">
        <f t="shared" si="25"/>
        <v>0</v>
      </c>
      <c r="R285" s="213"/>
    </row>
    <row r="286" spans="1:18" ht="12.75" customHeight="1">
      <c r="A286" s="82">
        <v>2501</v>
      </c>
      <c r="B286" s="83"/>
      <c r="C286" s="83"/>
      <c r="D286" s="83"/>
      <c r="E286" s="83"/>
      <c r="F286" s="83"/>
      <c r="G286" s="83"/>
      <c r="H286" s="83"/>
      <c r="I286" s="83"/>
      <c r="J286" s="130"/>
      <c r="K286" s="91"/>
      <c r="L286" s="92"/>
      <c r="M286" s="93"/>
      <c r="N286" s="94" t="str">
        <f>IF(F286=0,"",F286/E285)</f>
        <v/>
      </c>
      <c r="O286" s="83"/>
      <c r="P286" s="96" t="str">
        <f t="shared" si="24"/>
        <v/>
      </c>
      <c r="Q286" s="96" t="str">
        <f t="shared" si="25"/>
        <v/>
      </c>
      <c r="R286" s="213"/>
    </row>
    <row r="287" spans="1:18" ht="12.75" customHeight="1">
      <c r="A287" s="82">
        <v>2502</v>
      </c>
      <c r="B287" s="83"/>
      <c r="C287" s="83"/>
      <c r="D287" s="83"/>
      <c r="E287" s="83"/>
      <c r="F287" s="83"/>
      <c r="G287" s="83"/>
      <c r="H287" s="83"/>
      <c r="I287" s="83"/>
      <c r="J287" s="130"/>
      <c r="K287" s="91"/>
      <c r="L287" s="92"/>
      <c r="M287" s="93"/>
      <c r="N287" s="94" t="str">
        <f>IF(G287=0,"",G287/F286)</f>
        <v/>
      </c>
      <c r="O287" s="83"/>
      <c r="P287" s="96" t="str">
        <f t="shared" si="24"/>
        <v/>
      </c>
      <c r="Q287" s="96" t="str">
        <f t="shared" si="25"/>
        <v/>
      </c>
      <c r="R287" s="213"/>
    </row>
    <row r="288" spans="1:18" ht="12.75" customHeight="1">
      <c r="A288" s="82">
        <v>2601</v>
      </c>
      <c r="B288" s="83"/>
      <c r="C288" s="83"/>
      <c r="D288" s="83"/>
      <c r="E288" s="83"/>
      <c r="F288" s="83"/>
      <c r="G288" s="83"/>
      <c r="H288" s="83"/>
      <c r="I288" s="83"/>
      <c r="J288" s="130"/>
      <c r="K288" s="91"/>
      <c r="L288" s="92"/>
      <c r="M288" s="93"/>
      <c r="N288" s="94" t="str">
        <f>IF(H288=0,"",H288/G287)</f>
        <v/>
      </c>
      <c r="O288" s="83"/>
      <c r="P288" s="96" t="str">
        <f t="shared" si="24"/>
        <v/>
      </c>
      <c r="Q288" s="96" t="str">
        <f t="shared" si="25"/>
        <v/>
      </c>
      <c r="R288" s="213"/>
    </row>
    <row r="289" spans="1:18" ht="12.75" customHeight="1">
      <c r="A289" s="82">
        <v>2602</v>
      </c>
      <c r="B289" s="83"/>
      <c r="C289" s="83"/>
      <c r="D289" s="83"/>
      <c r="E289" s="83"/>
      <c r="F289" s="83"/>
      <c r="G289" s="83"/>
      <c r="H289" s="83"/>
      <c r="I289" s="83"/>
      <c r="J289" s="130"/>
      <c r="K289" s="91"/>
      <c r="L289" s="92"/>
      <c r="M289" s="93"/>
      <c r="N289" s="94" t="str">
        <f>IF(I289=0,"",I289/H288)</f>
        <v/>
      </c>
      <c r="O289" s="83"/>
      <c r="P289" s="96" t="str">
        <f t="shared" si="24"/>
        <v/>
      </c>
      <c r="Q289" s="96" t="str">
        <f t="shared" si="25"/>
        <v/>
      </c>
      <c r="R289" s="213"/>
    </row>
    <row r="290" spans="1:18" ht="12.75" customHeight="1">
      <c r="A290" s="82">
        <v>2701</v>
      </c>
      <c r="B290" s="83"/>
      <c r="C290" s="83"/>
      <c r="D290" s="83"/>
      <c r="E290" s="83"/>
      <c r="F290" s="83"/>
      <c r="G290" s="83"/>
      <c r="H290" s="83"/>
      <c r="I290" s="83"/>
      <c r="J290" s="130"/>
      <c r="K290" s="91"/>
      <c r="L290" s="92"/>
      <c r="M290" s="93"/>
      <c r="N290" s="94"/>
      <c r="O290" s="83"/>
      <c r="P290" s="96" t="str">
        <f t="shared" si="24"/>
        <v/>
      </c>
      <c r="Q290" s="96" t="str">
        <f t="shared" si="25"/>
        <v/>
      </c>
      <c r="R290" s="213"/>
    </row>
    <row r="291" spans="1:18" ht="12.75" customHeight="1">
      <c r="A291" s="82">
        <v>2702</v>
      </c>
      <c r="B291" s="83"/>
      <c r="C291" s="83"/>
      <c r="D291" s="83"/>
      <c r="E291" s="83"/>
      <c r="F291" s="83"/>
      <c r="G291" s="83"/>
      <c r="H291" s="83"/>
      <c r="I291" s="83"/>
      <c r="J291" s="130"/>
      <c r="K291" s="91"/>
      <c r="L291" s="92"/>
      <c r="M291" s="93"/>
      <c r="N291" s="94"/>
      <c r="O291" s="83"/>
      <c r="P291" s="96" t="str">
        <f t="shared" si="24"/>
        <v/>
      </c>
      <c r="Q291" s="96" t="str">
        <f t="shared" si="25"/>
        <v/>
      </c>
      <c r="R291" s="213"/>
    </row>
    <row r="292" spans="1:18" ht="12.75" customHeight="1">
      <c r="A292" s="82">
        <v>2801</v>
      </c>
      <c r="B292" s="83"/>
      <c r="C292" s="83"/>
      <c r="D292" s="83"/>
      <c r="E292" s="83"/>
      <c r="F292" s="83"/>
      <c r="G292" s="83"/>
      <c r="H292" s="83"/>
      <c r="I292" s="83"/>
      <c r="J292" s="130"/>
      <c r="K292" s="91"/>
      <c r="L292" s="92"/>
      <c r="M292" s="99"/>
      <c r="N292" s="100"/>
      <c r="O292" s="194"/>
      <c r="P292" s="102"/>
      <c r="Q292" s="100"/>
      <c r="R292" s="213"/>
    </row>
    <row r="293" spans="1:18" ht="12.75" customHeight="1">
      <c r="A293" s="82">
        <v>2802</v>
      </c>
      <c r="B293" s="83"/>
      <c r="C293" s="83"/>
      <c r="D293" s="83"/>
      <c r="E293" s="83"/>
      <c r="F293" s="83"/>
      <c r="G293" s="83"/>
      <c r="H293" s="83"/>
      <c r="I293" s="83"/>
      <c r="J293" s="130"/>
      <c r="K293" s="91"/>
      <c r="L293" s="92"/>
      <c r="M293" s="99"/>
      <c r="N293" s="103"/>
      <c r="O293" s="194"/>
      <c r="P293" s="104"/>
      <c r="Q293" s="103"/>
      <c r="R293" s="213"/>
    </row>
    <row r="294" spans="1:18" ht="12.75" customHeight="1">
      <c r="A294" s="82">
        <v>2901</v>
      </c>
      <c r="B294" s="83"/>
      <c r="C294" s="83"/>
      <c r="D294" s="83"/>
      <c r="E294" s="83"/>
      <c r="F294" s="83"/>
      <c r="G294" s="83"/>
      <c r="H294" s="83"/>
      <c r="I294" s="83"/>
      <c r="J294" s="130"/>
      <c r="K294" s="91"/>
      <c r="L294" s="92"/>
      <c r="M294" s="99"/>
      <c r="N294" s="103"/>
      <c r="O294" s="194"/>
      <c r="P294" s="104"/>
      <c r="Q294" s="103"/>
      <c r="R294" s="213"/>
    </row>
    <row r="295" spans="1:18" ht="12.75" customHeight="1">
      <c r="A295" s="82">
        <v>2902</v>
      </c>
      <c r="B295" s="83"/>
      <c r="C295" s="83"/>
      <c r="D295" s="83"/>
      <c r="E295" s="83"/>
      <c r="F295" s="83"/>
      <c r="G295" s="83"/>
      <c r="H295" s="83"/>
      <c r="I295" s="83"/>
      <c r="J295" s="130"/>
      <c r="K295" s="91"/>
      <c r="L295" s="92"/>
      <c r="M295" s="99"/>
      <c r="N295" s="5"/>
      <c r="O295" s="26"/>
      <c r="P295" s="25"/>
      <c r="Q295" s="140"/>
      <c r="R295" s="213"/>
    </row>
    <row r="296" spans="1:18" ht="12.75" customHeight="1">
      <c r="A296" s="82">
        <v>3001</v>
      </c>
      <c r="B296" s="83"/>
      <c r="C296" s="83"/>
      <c r="D296" s="83"/>
      <c r="E296" s="83"/>
      <c r="F296" s="83"/>
      <c r="G296" s="83"/>
      <c r="H296" s="83"/>
      <c r="I296" s="83"/>
      <c r="J296" s="130"/>
      <c r="K296" s="91"/>
      <c r="L296" s="92"/>
      <c r="M296" s="99"/>
      <c r="N296" s="108" t="s">
        <v>80</v>
      </c>
      <c r="O296" s="109"/>
      <c r="P296" s="110" t="str">
        <f>IF(SUM(J288:J295)=0,"",SUM(J288:J295))</f>
        <v/>
      </c>
      <c r="Q296" s="111" t="s">
        <v>10</v>
      </c>
      <c r="R296" s="213"/>
    </row>
    <row r="297" spans="1:18" ht="12.75" customHeight="1">
      <c r="A297" s="82">
        <v>3002</v>
      </c>
      <c r="B297" s="83"/>
      <c r="C297" s="83"/>
      <c r="D297" s="83"/>
      <c r="E297" s="83"/>
      <c r="F297" s="83"/>
      <c r="G297" s="83"/>
      <c r="H297" s="83"/>
      <c r="I297" s="83"/>
      <c r="J297" s="130"/>
      <c r="K297" s="91"/>
      <c r="L297" s="92"/>
      <c r="M297" s="99"/>
      <c r="N297" s="112" t="s">
        <v>81</v>
      </c>
      <c r="O297" s="113" t="str">
        <f>IF(O296/B282=0,"",O296/B282)</f>
        <v/>
      </c>
      <c r="P297" s="114" t="e">
        <f>IF(O296/P296=0,"",O296/P296)</f>
        <v>#VALUE!</v>
      </c>
      <c r="Q297" s="115" t="s">
        <v>82</v>
      </c>
      <c r="R297" s="213"/>
    </row>
    <row r="298" spans="1:18" ht="12.75" customHeight="1">
      <c r="A298" s="82">
        <v>3101</v>
      </c>
      <c r="B298" s="83"/>
      <c r="C298" s="83"/>
      <c r="D298" s="83"/>
      <c r="E298" s="83"/>
      <c r="F298" s="83"/>
      <c r="G298" s="83"/>
      <c r="H298" s="83"/>
      <c r="I298" s="83"/>
      <c r="J298" s="130"/>
      <c r="K298" s="116"/>
      <c r="L298" s="117"/>
      <c r="M298" s="118"/>
      <c r="N298" s="119"/>
      <c r="O298" s="120"/>
      <c r="P298" s="120"/>
      <c r="Q298" s="121"/>
      <c r="R298" s="213"/>
    </row>
    <row r="299" spans="1:18" ht="12.75" customHeight="1">
      <c r="A299" s="34"/>
      <c r="B299" s="26"/>
      <c r="C299" s="231" t="s">
        <v>108</v>
      </c>
      <c r="D299" s="232"/>
      <c r="E299" s="232"/>
      <c r="F299" s="232"/>
      <c r="G299" s="232"/>
      <c r="H299" s="232"/>
      <c r="I299" s="233"/>
      <c r="J299" s="122">
        <f>SUM(J291:J295)</f>
        <v>0</v>
      </c>
      <c r="K299" s="123" t="str">
        <f>IF(J291=0,"",J291/B282)</f>
        <v/>
      </c>
      <c r="L299" s="123" t="str">
        <f>IF(J299=0,"",J299/B282)</f>
        <v/>
      </c>
      <c r="M299" s="123" t="str">
        <f>IF(J291=0,"",L299-K299)</f>
        <v/>
      </c>
      <c r="N299" s="5"/>
      <c r="O299" s="26"/>
      <c r="P299" s="25"/>
      <c r="Q299" s="5"/>
      <c r="R299" s="213"/>
    </row>
    <row r="300" spans="1:18" ht="12.75" customHeight="1"/>
    <row r="301" spans="1:18" ht="12.75" customHeight="1"/>
    <row r="302" spans="1:18" ht="12.75" customHeight="1">
      <c r="A302" s="250" t="s">
        <v>96</v>
      </c>
      <c r="B302" s="242"/>
      <c r="C302" s="242"/>
      <c r="D302" s="242"/>
      <c r="E302" s="242"/>
      <c r="F302" s="242"/>
      <c r="G302" s="242"/>
      <c r="H302" s="242"/>
      <c r="I302" s="242"/>
      <c r="J302" s="219" t="s">
        <v>143</v>
      </c>
      <c r="K302" s="26"/>
      <c r="L302" s="5"/>
      <c r="M302" s="5"/>
      <c r="N302" s="26"/>
      <c r="O302" s="5"/>
      <c r="P302" s="26"/>
      <c r="Q302" s="26"/>
      <c r="R302" s="218"/>
    </row>
    <row r="303" spans="1:18" ht="12.75" customHeight="1">
      <c r="A303" s="234" t="s">
        <v>9</v>
      </c>
      <c r="B303" s="235" t="s">
        <v>97</v>
      </c>
      <c r="C303" s="232"/>
      <c r="D303" s="232"/>
      <c r="E303" s="232"/>
      <c r="F303" s="232"/>
      <c r="G303" s="232"/>
      <c r="H303" s="232"/>
      <c r="I303" s="233"/>
      <c r="J303" s="236" t="s">
        <v>10</v>
      </c>
      <c r="K303" s="229" t="s">
        <v>2</v>
      </c>
      <c r="L303" s="229" t="s">
        <v>3</v>
      </c>
      <c r="M303" s="237" t="s">
        <v>4</v>
      </c>
      <c r="N303" s="229" t="s">
        <v>5</v>
      </c>
      <c r="O303" s="238" t="s">
        <v>6</v>
      </c>
      <c r="P303" s="238" t="s">
        <v>7</v>
      </c>
      <c r="Q303" s="229" t="s">
        <v>8</v>
      </c>
      <c r="R303" s="218"/>
    </row>
    <row r="304" spans="1:18" ht="12.75" customHeight="1">
      <c r="A304" s="230"/>
      <c r="B304" s="82" t="s">
        <v>98</v>
      </c>
      <c r="C304" s="82" t="s">
        <v>99</v>
      </c>
      <c r="D304" s="82" t="s">
        <v>100</v>
      </c>
      <c r="E304" s="82" t="s">
        <v>101</v>
      </c>
      <c r="F304" s="82" t="s">
        <v>102</v>
      </c>
      <c r="G304" s="82" t="s">
        <v>103</v>
      </c>
      <c r="H304" s="82" t="s">
        <v>104</v>
      </c>
      <c r="I304" s="82" t="s">
        <v>105</v>
      </c>
      <c r="J304" s="230"/>
      <c r="K304" s="230"/>
      <c r="L304" s="230"/>
      <c r="M304" s="230"/>
      <c r="N304" s="230"/>
      <c r="O304" s="230"/>
      <c r="P304" s="230"/>
      <c r="Q304" s="230"/>
      <c r="R304" s="218"/>
    </row>
    <row r="305" spans="1:18" ht="12.75" customHeight="1">
      <c r="A305" s="82">
        <v>2401</v>
      </c>
      <c r="B305" s="83">
        <v>7</v>
      </c>
      <c r="C305" s="83"/>
      <c r="D305" s="83"/>
      <c r="E305" s="83"/>
      <c r="F305" s="83"/>
      <c r="G305" s="83"/>
      <c r="H305" s="83"/>
      <c r="I305" s="83"/>
      <c r="J305" s="130"/>
      <c r="K305" s="85"/>
      <c r="L305" s="86"/>
      <c r="M305" s="87"/>
      <c r="N305" s="88"/>
      <c r="O305" s="176">
        <f>B305</f>
        <v>7</v>
      </c>
      <c r="P305" s="90"/>
      <c r="Q305" s="88"/>
      <c r="R305" s="218"/>
    </row>
    <row r="306" spans="1:18" ht="12.75" customHeight="1">
      <c r="A306" s="82">
        <v>2402</v>
      </c>
      <c r="B306" s="83"/>
      <c r="C306" s="83">
        <v>7</v>
      </c>
      <c r="D306" s="83"/>
      <c r="E306" s="83"/>
      <c r="F306" s="83"/>
      <c r="G306" s="83"/>
      <c r="H306" s="83"/>
      <c r="I306" s="83"/>
      <c r="J306" s="130"/>
      <c r="K306" s="91"/>
      <c r="L306" s="92"/>
      <c r="M306" s="93"/>
      <c r="N306" s="94">
        <f>IF(C306=0,"",C306/B305)</f>
        <v>1</v>
      </c>
      <c r="O306" s="83">
        <v>7</v>
      </c>
      <c r="P306" s="96">
        <f t="shared" ref="P306:P314" si="26">IF(O306=0,"",O306/O305)</f>
        <v>1</v>
      </c>
      <c r="Q306" s="96">
        <f t="shared" ref="Q306:Q314" si="27">IF(O306=0,"",100%-P306)</f>
        <v>0</v>
      </c>
      <c r="R306" s="218"/>
    </row>
    <row r="307" spans="1:18" ht="12.75" customHeight="1">
      <c r="A307" s="82">
        <v>2501</v>
      </c>
      <c r="B307" s="83"/>
      <c r="C307" s="83"/>
      <c r="D307" s="83"/>
      <c r="E307" s="83"/>
      <c r="F307" s="83"/>
      <c r="G307" s="83"/>
      <c r="H307" s="83"/>
      <c r="I307" s="83"/>
      <c r="J307" s="130"/>
      <c r="K307" s="91"/>
      <c r="L307" s="92"/>
      <c r="M307" s="93"/>
      <c r="N307" s="94" t="str">
        <f>IF(D307=0,"",D307/C306)</f>
        <v/>
      </c>
      <c r="O307" s="83"/>
      <c r="P307" s="96" t="str">
        <f t="shared" si="26"/>
        <v/>
      </c>
      <c r="Q307" s="96" t="str">
        <f t="shared" si="27"/>
        <v/>
      </c>
      <c r="R307" s="97">
        <f>O307/O305</f>
        <v>0</v>
      </c>
    </row>
    <row r="308" spans="1:18" ht="12.75" customHeight="1">
      <c r="A308" s="82">
        <v>2502</v>
      </c>
      <c r="B308" s="83"/>
      <c r="C308" s="83"/>
      <c r="D308" s="83"/>
      <c r="E308" s="83"/>
      <c r="F308" s="83"/>
      <c r="G308" s="83"/>
      <c r="H308" s="83"/>
      <c r="I308" s="83"/>
      <c r="J308" s="130"/>
      <c r="K308" s="91"/>
      <c r="L308" s="92"/>
      <c r="M308" s="93"/>
      <c r="N308" s="94" t="str">
        <f>IF(E308=0,"",E308/D307)</f>
        <v/>
      </c>
      <c r="O308" s="83"/>
      <c r="P308" s="96" t="str">
        <f t="shared" si="26"/>
        <v/>
      </c>
      <c r="Q308" s="96" t="str">
        <f t="shared" si="27"/>
        <v/>
      </c>
      <c r="R308" s="218"/>
    </row>
    <row r="309" spans="1:18" ht="12.75" customHeight="1">
      <c r="A309" s="82">
        <v>2601</v>
      </c>
      <c r="B309" s="83"/>
      <c r="C309" s="83"/>
      <c r="D309" s="83"/>
      <c r="E309" s="83"/>
      <c r="F309" s="83"/>
      <c r="G309" s="83"/>
      <c r="H309" s="83"/>
      <c r="I309" s="83"/>
      <c r="J309" s="130"/>
      <c r="K309" s="91"/>
      <c r="L309" s="92"/>
      <c r="M309" s="93"/>
      <c r="N309" s="94" t="str">
        <f>IF(F309=0,"",F309/E308)</f>
        <v/>
      </c>
      <c r="O309" s="83"/>
      <c r="P309" s="96" t="str">
        <f t="shared" si="26"/>
        <v/>
      </c>
      <c r="Q309" s="96" t="str">
        <f t="shared" si="27"/>
        <v/>
      </c>
      <c r="R309" s="218"/>
    </row>
    <row r="310" spans="1:18" ht="12.75" customHeight="1">
      <c r="A310" s="82">
        <v>2602</v>
      </c>
      <c r="B310" s="83"/>
      <c r="C310" s="83"/>
      <c r="D310" s="83"/>
      <c r="E310" s="83"/>
      <c r="F310" s="83"/>
      <c r="G310" s="83"/>
      <c r="H310" s="83"/>
      <c r="I310" s="83"/>
      <c r="J310" s="130"/>
      <c r="K310" s="91"/>
      <c r="L310" s="92"/>
      <c r="M310" s="93"/>
      <c r="N310" s="94" t="str">
        <f>IF(G310=0,"",G310/F309)</f>
        <v/>
      </c>
      <c r="O310" s="83"/>
      <c r="P310" s="96" t="str">
        <f t="shared" si="26"/>
        <v/>
      </c>
      <c r="Q310" s="96" t="str">
        <f t="shared" si="27"/>
        <v/>
      </c>
      <c r="R310" s="218"/>
    </row>
    <row r="311" spans="1:18" ht="12.75" customHeight="1">
      <c r="A311" s="82">
        <v>2701</v>
      </c>
      <c r="B311" s="83"/>
      <c r="C311" s="83"/>
      <c r="D311" s="83"/>
      <c r="E311" s="83"/>
      <c r="F311" s="83"/>
      <c r="G311" s="83"/>
      <c r="H311" s="83"/>
      <c r="I311" s="83"/>
      <c r="J311" s="130"/>
      <c r="K311" s="91"/>
      <c r="L311" s="92"/>
      <c r="M311" s="93"/>
      <c r="N311" s="94" t="str">
        <f>IF(H311=0,"",H311/G310)</f>
        <v/>
      </c>
      <c r="O311" s="83"/>
      <c r="P311" s="96" t="str">
        <f t="shared" si="26"/>
        <v/>
      </c>
      <c r="Q311" s="96" t="str">
        <f t="shared" si="27"/>
        <v/>
      </c>
      <c r="R311" s="218"/>
    </row>
    <row r="312" spans="1:18" ht="12.75" customHeight="1">
      <c r="A312" s="82">
        <v>2702</v>
      </c>
      <c r="B312" s="83"/>
      <c r="C312" s="83"/>
      <c r="D312" s="83"/>
      <c r="E312" s="83"/>
      <c r="F312" s="83"/>
      <c r="G312" s="83"/>
      <c r="H312" s="83"/>
      <c r="I312" s="83"/>
      <c r="J312" s="130"/>
      <c r="K312" s="91"/>
      <c r="L312" s="92"/>
      <c r="M312" s="93"/>
      <c r="N312" s="94" t="str">
        <f>IF(I312=0,"",I312/H311)</f>
        <v/>
      </c>
      <c r="O312" s="83"/>
      <c r="P312" s="96" t="str">
        <f t="shared" si="26"/>
        <v/>
      </c>
      <c r="Q312" s="96" t="str">
        <f t="shared" si="27"/>
        <v/>
      </c>
      <c r="R312" s="218"/>
    </row>
    <row r="313" spans="1:18" ht="12.75" customHeight="1">
      <c r="A313" s="82">
        <v>2801</v>
      </c>
      <c r="B313" s="83"/>
      <c r="C313" s="83"/>
      <c r="D313" s="83"/>
      <c r="E313" s="83"/>
      <c r="F313" s="83"/>
      <c r="G313" s="83"/>
      <c r="H313" s="83"/>
      <c r="I313" s="83"/>
      <c r="J313" s="130"/>
      <c r="K313" s="91"/>
      <c r="L313" s="92"/>
      <c r="M313" s="93"/>
      <c r="N313" s="94"/>
      <c r="O313" s="83"/>
      <c r="P313" s="96" t="str">
        <f t="shared" si="26"/>
        <v/>
      </c>
      <c r="Q313" s="96" t="str">
        <f t="shared" si="27"/>
        <v/>
      </c>
      <c r="R313" s="218"/>
    </row>
    <row r="314" spans="1:18" ht="12.75" customHeight="1">
      <c r="A314" s="82">
        <v>2802</v>
      </c>
      <c r="B314" s="83"/>
      <c r="C314" s="83"/>
      <c r="D314" s="83"/>
      <c r="E314" s="83"/>
      <c r="F314" s="83"/>
      <c r="G314" s="83"/>
      <c r="H314" s="83"/>
      <c r="I314" s="83"/>
      <c r="J314" s="130"/>
      <c r="K314" s="91"/>
      <c r="L314" s="92"/>
      <c r="M314" s="93"/>
      <c r="N314" s="94"/>
      <c r="O314" s="83"/>
      <c r="P314" s="96" t="str">
        <f t="shared" si="26"/>
        <v/>
      </c>
      <c r="Q314" s="96" t="str">
        <f t="shared" si="27"/>
        <v/>
      </c>
      <c r="R314" s="218"/>
    </row>
    <row r="315" spans="1:18" ht="12.75" customHeight="1">
      <c r="A315" s="82">
        <v>2901</v>
      </c>
      <c r="B315" s="83"/>
      <c r="C315" s="83"/>
      <c r="D315" s="83"/>
      <c r="E315" s="83"/>
      <c r="F315" s="83"/>
      <c r="G315" s="83"/>
      <c r="H315" s="83"/>
      <c r="I315" s="83"/>
      <c r="J315" s="130"/>
      <c r="K315" s="91"/>
      <c r="L315" s="92"/>
      <c r="M315" s="99"/>
      <c r="N315" s="100"/>
      <c r="O315" s="194"/>
      <c r="P315" s="102"/>
      <c r="Q315" s="100"/>
      <c r="R315" s="218"/>
    </row>
    <row r="316" spans="1:18" ht="12.75" customHeight="1">
      <c r="A316" s="82">
        <v>2902</v>
      </c>
      <c r="B316" s="83"/>
      <c r="C316" s="83"/>
      <c r="D316" s="83"/>
      <c r="E316" s="83"/>
      <c r="F316" s="83"/>
      <c r="G316" s="83"/>
      <c r="H316" s="83"/>
      <c r="I316" s="83"/>
      <c r="J316" s="130"/>
      <c r="K316" s="91"/>
      <c r="L316" s="92"/>
      <c r="M316" s="99"/>
      <c r="N316" s="103"/>
      <c r="O316" s="194"/>
      <c r="P316" s="104"/>
      <c r="Q316" s="103"/>
      <c r="R316" s="218"/>
    </row>
    <row r="317" spans="1:18" ht="12.75" customHeight="1">
      <c r="A317" s="82">
        <v>3001</v>
      </c>
      <c r="B317" s="83"/>
      <c r="C317" s="83"/>
      <c r="D317" s="83"/>
      <c r="E317" s="83"/>
      <c r="F317" s="83"/>
      <c r="G317" s="83"/>
      <c r="H317" s="83"/>
      <c r="I317" s="83"/>
      <c r="J317" s="130"/>
      <c r="K317" s="91"/>
      <c r="L317" s="92"/>
      <c r="M317" s="99"/>
      <c r="N317" s="103"/>
      <c r="O317" s="194"/>
      <c r="P317" s="104"/>
      <c r="Q317" s="103"/>
      <c r="R317" s="218"/>
    </row>
    <row r="318" spans="1:18" ht="12.75" customHeight="1">
      <c r="A318" s="82">
        <v>3002</v>
      </c>
      <c r="B318" s="83"/>
      <c r="C318" s="83"/>
      <c r="D318" s="83"/>
      <c r="E318" s="83"/>
      <c r="F318" s="83"/>
      <c r="G318" s="83"/>
      <c r="H318" s="83"/>
      <c r="I318" s="83"/>
      <c r="J318" s="130"/>
      <c r="K318" s="91"/>
      <c r="L318" s="92"/>
      <c r="M318" s="99"/>
      <c r="N318" s="5"/>
      <c r="O318" s="26"/>
      <c r="P318" s="25"/>
      <c r="Q318" s="140"/>
      <c r="R318" s="218"/>
    </row>
    <row r="319" spans="1:18" ht="12.75" customHeight="1">
      <c r="A319" s="82">
        <v>3101</v>
      </c>
      <c r="B319" s="83"/>
      <c r="C319" s="83"/>
      <c r="D319" s="83"/>
      <c r="E319" s="83"/>
      <c r="F319" s="83"/>
      <c r="G319" s="83"/>
      <c r="H319" s="83"/>
      <c r="I319" s="83"/>
      <c r="J319" s="130"/>
      <c r="K319" s="91"/>
      <c r="L319" s="92"/>
      <c r="M319" s="99"/>
      <c r="N319" s="108" t="s">
        <v>80</v>
      </c>
      <c r="O319" s="109"/>
      <c r="P319" s="110" t="str">
        <f>IF(SUM(J311:J318)=0,"",SUM(J311:J318))</f>
        <v/>
      </c>
      <c r="Q319" s="111" t="s">
        <v>10</v>
      </c>
      <c r="R319" s="218"/>
    </row>
    <row r="320" spans="1:18" ht="12.75" customHeight="1">
      <c r="A320" s="82">
        <v>3102</v>
      </c>
      <c r="B320" s="83"/>
      <c r="C320" s="83"/>
      <c r="D320" s="83"/>
      <c r="E320" s="83"/>
      <c r="F320" s="83"/>
      <c r="G320" s="83"/>
      <c r="H320" s="83"/>
      <c r="I320" s="83"/>
      <c r="J320" s="130"/>
      <c r="K320" s="91"/>
      <c r="L320" s="92"/>
      <c r="M320" s="99"/>
      <c r="N320" s="112" t="s">
        <v>81</v>
      </c>
      <c r="O320" s="113" t="str">
        <f>IF(O319/B305=0,"",O319/B305)</f>
        <v/>
      </c>
      <c r="P320" s="114" t="e">
        <f>IF(O319/P319=0,"",O319/P319)</f>
        <v>#VALUE!</v>
      </c>
      <c r="Q320" s="115" t="s">
        <v>82</v>
      </c>
      <c r="R320" s="218"/>
    </row>
    <row r="321" spans="1:18" ht="12.75" customHeight="1">
      <c r="A321" s="82">
        <v>3201</v>
      </c>
      <c r="B321" s="83"/>
      <c r="C321" s="83"/>
      <c r="D321" s="83"/>
      <c r="E321" s="83"/>
      <c r="F321" s="83"/>
      <c r="G321" s="83"/>
      <c r="H321" s="83"/>
      <c r="I321" s="83"/>
      <c r="J321" s="130"/>
      <c r="K321" s="116"/>
      <c r="L321" s="117"/>
      <c r="M321" s="118"/>
      <c r="N321" s="119"/>
      <c r="O321" s="120"/>
      <c r="P321" s="120"/>
      <c r="Q321" s="121"/>
      <c r="R321" s="218"/>
    </row>
    <row r="322" spans="1:18" ht="12.75" customHeight="1">
      <c r="A322" s="34"/>
      <c r="B322" s="26"/>
      <c r="C322" s="231" t="s">
        <v>108</v>
      </c>
      <c r="D322" s="232"/>
      <c r="E322" s="232"/>
      <c r="F322" s="232"/>
      <c r="G322" s="232"/>
      <c r="H322" s="232"/>
      <c r="I322" s="233"/>
      <c r="J322" s="122">
        <f>SUM(J314:J318)</f>
        <v>0</v>
      </c>
      <c r="K322" s="123" t="str">
        <f>IF(J314=0,"",J314/B305)</f>
        <v/>
      </c>
      <c r="L322" s="123" t="str">
        <f>IF(J322=0,"",J322/B305)</f>
        <v/>
      </c>
      <c r="M322" s="123" t="str">
        <f>IF(J314=0,"",L322-K322)</f>
        <v/>
      </c>
      <c r="N322" s="5"/>
      <c r="O322" s="26"/>
      <c r="P322" s="25"/>
      <c r="Q322" s="5"/>
      <c r="R322" s="218"/>
    </row>
    <row r="323" spans="1:18" ht="12.75" customHeight="1"/>
    <row r="324" spans="1:18" ht="12.75" customHeight="1"/>
    <row r="325" spans="1:18" ht="12.75" customHeight="1">
      <c r="A325" s="250" t="s">
        <v>96</v>
      </c>
      <c r="B325" s="242"/>
      <c r="C325" s="242"/>
      <c r="D325" s="242"/>
      <c r="E325" s="242"/>
      <c r="F325" s="242"/>
      <c r="G325" s="242"/>
      <c r="H325" s="242"/>
      <c r="I325" s="242"/>
      <c r="J325" s="227" t="s">
        <v>144</v>
      </c>
      <c r="K325" s="26"/>
      <c r="L325" s="5"/>
      <c r="M325" s="5"/>
      <c r="N325" s="26"/>
      <c r="O325" s="5"/>
      <c r="P325" s="26"/>
      <c r="Q325" s="26"/>
      <c r="R325" s="226"/>
    </row>
    <row r="326" spans="1:18" ht="12.75" customHeight="1">
      <c r="A326" s="234" t="s">
        <v>9</v>
      </c>
      <c r="B326" s="235" t="s">
        <v>97</v>
      </c>
      <c r="C326" s="232"/>
      <c r="D326" s="232"/>
      <c r="E326" s="232"/>
      <c r="F326" s="232"/>
      <c r="G326" s="232"/>
      <c r="H326" s="232"/>
      <c r="I326" s="233"/>
      <c r="J326" s="236" t="s">
        <v>10</v>
      </c>
      <c r="K326" s="229" t="s">
        <v>2</v>
      </c>
      <c r="L326" s="229" t="s">
        <v>3</v>
      </c>
      <c r="M326" s="237" t="s">
        <v>4</v>
      </c>
      <c r="N326" s="229" t="s">
        <v>5</v>
      </c>
      <c r="O326" s="238" t="s">
        <v>6</v>
      </c>
      <c r="P326" s="238" t="s">
        <v>7</v>
      </c>
      <c r="Q326" s="229" t="s">
        <v>8</v>
      </c>
      <c r="R326" s="226"/>
    </row>
    <row r="327" spans="1:18" ht="12.75" customHeight="1">
      <c r="A327" s="230"/>
      <c r="B327" s="82" t="s">
        <v>98</v>
      </c>
      <c r="C327" s="82" t="s">
        <v>99</v>
      </c>
      <c r="D327" s="82" t="s">
        <v>100</v>
      </c>
      <c r="E327" s="82" t="s">
        <v>101</v>
      </c>
      <c r="F327" s="82" t="s">
        <v>102</v>
      </c>
      <c r="G327" s="82" t="s">
        <v>103</v>
      </c>
      <c r="H327" s="82" t="s">
        <v>104</v>
      </c>
      <c r="I327" s="82" t="s">
        <v>105</v>
      </c>
      <c r="J327" s="230"/>
      <c r="K327" s="230"/>
      <c r="L327" s="230"/>
      <c r="M327" s="230"/>
      <c r="N327" s="230"/>
      <c r="O327" s="230"/>
      <c r="P327" s="230"/>
      <c r="Q327" s="230"/>
      <c r="R327" s="226"/>
    </row>
    <row r="328" spans="1:18" ht="12.75" customHeight="1">
      <c r="A328" s="82">
        <v>2402</v>
      </c>
      <c r="B328" s="83">
        <v>7</v>
      </c>
      <c r="C328" s="83"/>
      <c r="D328" s="83"/>
      <c r="E328" s="83"/>
      <c r="F328" s="83"/>
      <c r="G328" s="83"/>
      <c r="H328" s="83"/>
      <c r="I328" s="83"/>
      <c r="J328" s="130"/>
      <c r="K328" s="85"/>
      <c r="L328" s="86"/>
      <c r="M328" s="87"/>
      <c r="N328" s="88"/>
      <c r="O328" s="176">
        <f>B328</f>
        <v>7</v>
      </c>
      <c r="P328" s="90"/>
      <c r="Q328" s="88"/>
      <c r="R328" s="226"/>
    </row>
    <row r="329" spans="1:18" ht="12.75" customHeight="1">
      <c r="A329" s="82">
        <v>2501</v>
      </c>
      <c r="B329" s="83"/>
      <c r="C329" s="83"/>
      <c r="D329" s="83"/>
      <c r="E329" s="83"/>
      <c r="F329" s="83"/>
      <c r="G329" s="83"/>
      <c r="H329" s="83"/>
      <c r="I329" s="83"/>
      <c r="J329" s="130"/>
      <c r="K329" s="91"/>
      <c r="L329" s="92"/>
      <c r="M329" s="93"/>
      <c r="N329" s="94" t="str">
        <f>IF(C329=0,"",C329/B328)</f>
        <v/>
      </c>
      <c r="O329" s="83"/>
      <c r="P329" s="96" t="str">
        <f t="shared" ref="P329:P337" si="28">IF(O329=0,"",O329/O328)</f>
        <v/>
      </c>
      <c r="Q329" s="96" t="str">
        <f t="shared" ref="Q329:Q337" si="29">IF(O329=0,"",100%-P329)</f>
        <v/>
      </c>
      <c r="R329" s="226"/>
    </row>
    <row r="330" spans="1:18" ht="12.75" customHeight="1">
      <c r="A330" s="82">
        <v>2502</v>
      </c>
      <c r="B330" s="83"/>
      <c r="C330" s="83"/>
      <c r="D330" s="83"/>
      <c r="E330" s="83"/>
      <c r="F330" s="83"/>
      <c r="G330" s="83"/>
      <c r="H330" s="83"/>
      <c r="I330" s="83"/>
      <c r="J330" s="130"/>
      <c r="K330" s="91"/>
      <c r="L330" s="92"/>
      <c r="M330" s="93"/>
      <c r="N330" s="94" t="str">
        <f>IF(D330=0,"",D330/C329)</f>
        <v/>
      </c>
      <c r="O330" s="83"/>
      <c r="P330" s="96" t="str">
        <f t="shared" si="28"/>
        <v/>
      </c>
      <c r="Q330" s="96" t="str">
        <f t="shared" si="29"/>
        <v/>
      </c>
      <c r="R330" s="97">
        <f>O330/O328</f>
        <v>0</v>
      </c>
    </row>
    <row r="331" spans="1:18" ht="12.75" customHeight="1">
      <c r="A331" s="82">
        <v>2601</v>
      </c>
      <c r="B331" s="83"/>
      <c r="C331" s="83"/>
      <c r="D331" s="83"/>
      <c r="E331" s="83"/>
      <c r="F331" s="83"/>
      <c r="G331" s="83"/>
      <c r="H331" s="83"/>
      <c r="I331" s="83"/>
      <c r="J331" s="130"/>
      <c r="K331" s="91"/>
      <c r="L331" s="92"/>
      <c r="M331" s="93"/>
      <c r="N331" s="94" t="str">
        <f>IF(E331=0,"",E331/D330)</f>
        <v/>
      </c>
      <c r="O331" s="83"/>
      <c r="P331" s="96" t="str">
        <f t="shared" si="28"/>
        <v/>
      </c>
      <c r="Q331" s="96" t="str">
        <f t="shared" si="29"/>
        <v/>
      </c>
      <c r="R331" s="226"/>
    </row>
    <row r="332" spans="1:18" ht="12.75" customHeight="1">
      <c r="A332" s="82">
        <v>2602</v>
      </c>
      <c r="B332" s="83"/>
      <c r="C332" s="83"/>
      <c r="D332" s="83"/>
      <c r="E332" s="83"/>
      <c r="F332" s="83"/>
      <c r="G332" s="83"/>
      <c r="H332" s="83"/>
      <c r="I332" s="83"/>
      <c r="J332" s="130"/>
      <c r="K332" s="91"/>
      <c r="L332" s="92"/>
      <c r="M332" s="93"/>
      <c r="N332" s="94" t="str">
        <f>IF(F332=0,"",F332/E331)</f>
        <v/>
      </c>
      <c r="O332" s="83"/>
      <c r="P332" s="96" t="str">
        <f t="shared" si="28"/>
        <v/>
      </c>
      <c r="Q332" s="96" t="str">
        <f t="shared" si="29"/>
        <v/>
      </c>
      <c r="R332" s="226"/>
    </row>
    <row r="333" spans="1:18" ht="12.75" customHeight="1">
      <c r="A333" s="82">
        <v>2701</v>
      </c>
      <c r="B333" s="83"/>
      <c r="C333" s="83"/>
      <c r="D333" s="83"/>
      <c r="E333" s="83"/>
      <c r="F333" s="83"/>
      <c r="G333" s="83"/>
      <c r="H333" s="83"/>
      <c r="I333" s="83"/>
      <c r="J333" s="130"/>
      <c r="K333" s="91"/>
      <c r="L333" s="92"/>
      <c r="M333" s="93"/>
      <c r="N333" s="94" t="str">
        <f>IF(G333=0,"",G333/F332)</f>
        <v/>
      </c>
      <c r="O333" s="83"/>
      <c r="P333" s="96" t="str">
        <f t="shared" si="28"/>
        <v/>
      </c>
      <c r="Q333" s="96" t="str">
        <f t="shared" si="29"/>
        <v/>
      </c>
      <c r="R333" s="226"/>
    </row>
    <row r="334" spans="1:18" ht="12.75" customHeight="1">
      <c r="A334" s="82">
        <v>2702</v>
      </c>
      <c r="B334" s="83"/>
      <c r="C334" s="83"/>
      <c r="D334" s="83"/>
      <c r="E334" s="83"/>
      <c r="F334" s="83"/>
      <c r="G334" s="83"/>
      <c r="H334" s="83"/>
      <c r="I334" s="83"/>
      <c r="J334" s="130"/>
      <c r="K334" s="91"/>
      <c r="L334" s="92"/>
      <c r="M334" s="93"/>
      <c r="N334" s="94" t="str">
        <f>IF(H334=0,"",H334/G333)</f>
        <v/>
      </c>
      <c r="O334" s="83"/>
      <c r="P334" s="96" t="str">
        <f t="shared" si="28"/>
        <v/>
      </c>
      <c r="Q334" s="96" t="str">
        <f t="shared" si="29"/>
        <v/>
      </c>
      <c r="R334" s="226"/>
    </row>
    <row r="335" spans="1:18" ht="12.75" customHeight="1">
      <c r="A335" s="82">
        <v>2801</v>
      </c>
      <c r="B335" s="83"/>
      <c r="C335" s="83"/>
      <c r="D335" s="83"/>
      <c r="E335" s="83"/>
      <c r="F335" s="83"/>
      <c r="G335" s="83"/>
      <c r="H335" s="83"/>
      <c r="I335" s="83"/>
      <c r="J335" s="130"/>
      <c r="K335" s="91"/>
      <c r="L335" s="92"/>
      <c r="M335" s="93"/>
      <c r="N335" s="94" t="str">
        <f>IF(I335=0,"",I335/H334)</f>
        <v/>
      </c>
      <c r="O335" s="83"/>
      <c r="P335" s="96" t="str">
        <f t="shared" si="28"/>
        <v/>
      </c>
      <c r="Q335" s="96" t="str">
        <f t="shared" si="29"/>
        <v/>
      </c>
      <c r="R335" s="226"/>
    </row>
    <row r="336" spans="1:18" ht="12.75" customHeight="1">
      <c r="A336" s="82">
        <v>2802</v>
      </c>
      <c r="B336" s="83"/>
      <c r="C336" s="83"/>
      <c r="D336" s="83"/>
      <c r="E336" s="83"/>
      <c r="F336" s="83"/>
      <c r="G336" s="83"/>
      <c r="H336" s="83"/>
      <c r="I336" s="83"/>
      <c r="J336" s="130"/>
      <c r="K336" s="91"/>
      <c r="L336" s="92"/>
      <c r="M336" s="93"/>
      <c r="N336" s="94"/>
      <c r="O336" s="83"/>
      <c r="P336" s="96" t="str">
        <f t="shared" si="28"/>
        <v/>
      </c>
      <c r="Q336" s="96" t="str">
        <f t="shared" si="29"/>
        <v/>
      </c>
      <c r="R336" s="226"/>
    </row>
    <row r="337" spans="1:18" ht="12.75" customHeight="1">
      <c r="A337" s="82">
        <v>2901</v>
      </c>
      <c r="B337" s="83"/>
      <c r="C337" s="83"/>
      <c r="D337" s="83"/>
      <c r="E337" s="83"/>
      <c r="F337" s="83"/>
      <c r="G337" s="83"/>
      <c r="H337" s="83"/>
      <c r="I337" s="83"/>
      <c r="J337" s="130"/>
      <c r="K337" s="91"/>
      <c r="L337" s="92"/>
      <c r="M337" s="93"/>
      <c r="N337" s="94"/>
      <c r="O337" s="83"/>
      <c r="P337" s="96" t="str">
        <f t="shared" si="28"/>
        <v/>
      </c>
      <c r="Q337" s="96" t="str">
        <f t="shared" si="29"/>
        <v/>
      </c>
      <c r="R337" s="226"/>
    </row>
    <row r="338" spans="1:18" ht="12.75" customHeight="1">
      <c r="A338" s="82">
        <v>2902</v>
      </c>
      <c r="B338" s="83"/>
      <c r="C338" s="83"/>
      <c r="D338" s="83"/>
      <c r="E338" s="83"/>
      <c r="F338" s="83"/>
      <c r="G338" s="83"/>
      <c r="H338" s="83"/>
      <c r="I338" s="83"/>
      <c r="J338" s="130"/>
      <c r="K338" s="91"/>
      <c r="L338" s="92"/>
      <c r="M338" s="99"/>
      <c r="N338" s="100"/>
      <c r="O338" s="194"/>
      <c r="P338" s="102"/>
      <c r="Q338" s="100"/>
      <c r="R338" s="226"/>
    </row>
    <row r="339" spans="1:18" ht="12.75" customHeight="1">
      <c r="A339" s="82">
        <v>3001</v>
      </c>
      <c r="B339" s="83"/>
      <c r="C339" s="83"/>
      <c r="D339" s="83"/>
      <c r="E339" s="83"/>
      <c r="F339" s="83"/>
      <c r="G339" s="83"/>
      <c r="H339" s="83"/>
      <c r="I339" s="83"/>
      <c r="J339" s="130"/>
      <c r="K339" s="91"/>
      <c r="L339" s="92"/>
      <c r="M339" s="99"/>
      <c r="N339" s="103"/>
      <c r="O339" s="194"/>
      <c r="P339" s="104"/>
      <c r="Q339" s="103"/>
      <c r="R339" s="226"/>
    </row>
    <row r="340" spans="1:18" ht="12.75" customHeight="1">
      <c r="A340" s="82">
        <v>3002</v>
      </c>
      <c r="B340" s="83"/>
      <c r="C340" s="83"/>
      <c r="D340" s="83"/>
      <c r="E340" s="83"/>
      <c r="F340" s="83"/>
      <c r="G340" s="83"/>
      <c r="H340" s="83"/>
      <c r="I340" s="83"/>
      <c r="J340" s="130"/>
      <c r="K340" s="91"/>
      <c r="L340" s="92"/>
      <c r="M340" s="99"/>
      <c r="N340" s="103"/>
      <c r="O340" s="194"/>
      <c r="P340" s="104"/>
      <c r="Q340" s="103"/>
      <c r="R340" s="226"/>
    </row>
    <row r="341" spans="1:18" ht="12.75" customHeight="1">
      <c r="A341" s="82">
        <v>3101</v>
      </c>
      <c r="B341" s="83"/>
      <c r="C341" s="83"/>
      <c r="D341" s="83"/>
      <c r="E341" s="83"/>
      <c r="F341" s="83"/>
      <c r="G341" s="83"/>
      <c r="H341" s="83"/>
      <c r="I341" s="83"/>
      <c r="J341" s="130"/>
      <c r="K341" s="91"/>
      <c r="L341" s="92"/>
      <c r="M341" s="99"/>
      <c r="N341" s="5"/>
      <c r="O341" s="26"/>
      <c r="P341" s="25"/>
      <c r="Q341" s="140"/>
      <c r="R341" s="226"/>
    </row>
    <row r="342" spans="1:18" ht="12.75" customHeight="1">
      <c r="A342" s="82">
        <v>3102</v>
      </c>
      <c r="B342" s="83"/>
      <c r="C342" s="83"/>
      <c r="D342" s="83"/>
      <c r="E342" s="83"/>
      <c r="F342" s="83"/>
      <c r="G342" s="83"/>
      <c r="H342" s="83"/>
      <c r="I342" s="83"/>
      <c r="J342" s="130"/>
      <c r="K342" s="91"/>
      <c r="L342" s="92"/>
      <c r="M342" s="99"/>
      <c r="N342" s="108" t="s">
        <v>80</v>
      </c>
      <c r="O342" s="109"/>
      <c r="P342" s="110" t="str">
        <f>IF(SUM(J334:J341)=0,"",SUM(J334:J341))</f>
        <v/>
      </c>
      <c r="Q342" s="111" t="s">
        <v>10</v>
      </c>
      <c r="R342" s="226"/>
    </row>
    <row r="343" spans="1:18" ht="12.75" customHeight="1">
      <c r="A343" s="82">
        <v>3201</v>
      </c>
      <c r="B343" s="83"/>
      <c r="C343" s="83"/>
      <c r="D343" s="83"/>
      <c r="E343" s="83"/>
      <c r="F343" s="83"/>
      <c r="G343" s="83"/>
      <c r="H343" s="83"/>
      <c r="I343" s="83"/>
      <c r="J343" s="130"/>
      <c r="K343" s="91"/>
      <c r="L343" s="92"/>
      <c r="M343" s="99"/>
      <c r="N343" s="112" t="s">
        <v>81</v>
      </c>
      <c r="O343" s="113" t="str">
        <f>IF(O342/B328=0,"",O342/B328)</f>
        <v/>
      </c>
      <c r="P343" s="114" t="e">
        <f>IF(O342/P342=0,"",O342/P342)</f>
        <v>#VALUE!</v>
      </c>
      <c r="Q343" s="115" t="s">
        <v>82</v>
      </c>
      <c r="R343" s="226"/>
    </row>
    <row r="344" spans="1:18" ht="12.75" customHeight="1">
      <c r="A344" s="82">
        <v>3202</v>
      </c>
      <c r="B344" s="83"/>
      <c r="C344" s="83"/>
      <c r="D344" s="83"/>
      <c r="E344" s="83"/>
      <c r="F344" s="83"/>
      <c r="G344" s="83"/>
      <c r="H344" s="83"/>
      <c r="I344" s="83"/>
      <c r="J344" s="130"/>
      <c r="K344" s="116"/>
      <c r="L344" s="117"/>
      <c r="M344" s="118"/>
      <c r="N344" s="119"/>
      <c r="O344" s="120"/>
      <c r="P344" s="120"/>
      <c r="Q344" s="121"/>
      <c r="R344" s="226"/>
    </row>
    <row r="345" spans="1:18" ht="12.75" customHeight="1">
      <c r="A345" s="34"/>
      <c r="B345" s="26"/>
      <c r="C345" s="231" t="s">
        <v>108</v>
      </c>
      <c r="D345" s="232"/>
      <c r="E345" s="232"/>
      <c r="F345" s="232"/>
      <c r="G345" s="232"/>
      <c r="H345" s="232"/>
      <c r="I345" s="233"/>
      <c r="J345" s="122">
        <f>SUM(J337:J341)</f>
        <v>0</v>
      </c>
      <c r="K345" s="123" t="str">
        <f>IF(J337=0,"",J337/B328)</f>
        <v/>
      </c>
      <c r="L345" s="123" t="str">
        <f>IF(J345=0,"",J345/B328)</f>
        <v/>
      </c>
      <c r="M345" s="123" t="str">
        <f>IF(J337=0,"",L345-K345)</f>
        <v/>
      </c>
      <c r="N345" s="5"/>
      <c r="O345" s="26"/>
      <c r="P345" s="25"/>
      <c r="Q345" s="5"/>
      <c r="R345" s="226"/>
    </row>
    <row r="346" spans="1:18" ht="12.75" customHeight="1"/>
    <row r="347" spans="1:18" ht="12.75" customHeight="1"/>
    <row r="348" spans="1:18" ht="12.75" customHeight="1"/>
    <row r="349" spans="1:18" ht="12.75" customHeight="1"/>
    <row r="350" spans="1:18" ht="12.75" customHeight="1"/>
    <row r="351" spans="1:18" ht="12.75" customHeight="1"/>
    <row r="352" spans="1:18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</sheetData>
  <mergeCells count="182">
    <mergeCell ref="P326:P327"/>
    <mergeCell ref="Q326:Q327"/>
    <mergeCell ref="C345:I345"/>
    <mergeCell ref="A325:I325"/>
    <mergeCell ref="A326:A327"/>
    <mergeCell ref="B326:I326"/>
    <mergeCell ref="J326:J327"/>
    <mergeCell ref="K326:K327"/>
    <mergeCell ref="L326:L327"/>
    <mergeCell ref="M326:M327"/>
    <mergeCell ref="N326:N327"/>
    <mergeCell ref="O326:O327"/>
    <mergeCell ref="P280:P281"/>
    <mergeCell ref="Q280:Q281"/>
    <mergeCell ref="C299:I299"/>
    <mergeCell ref="A279:I279"/>
    <mergeCell ref="A280:A281"/>
    <mergeCell ref="B280:I280"/>
    <mergeCell ref="J280:J281"/>
    <mergeCell ref="K280:K281"/>
    <mergeCell ref="L280:L281"/>
    <mergeCell ref="M280:M281"/>
    <mergeCell ref="N280:N281"/>
    <mergeCell ref="O280:O281"/>
    <mergeCell ref="L119:L120"/>
    <mergeCell ref="N3:N4"/>
    <mergeCell ref="O3:O4"/>
    <mergeCell ref="P3:P4"/>
    <mergeCell ref="Q3:Q4"/>
    <mergeCell ref="A2:I2"/>
    <mergeCell ref="A3:A4"/>
    <mergeCell ref="B3:I3"/>
    <mergeCell ref="J3:J4"/>
    <mergeCell ref="K3:K4"/>
    <mergeCell ref="L3:L4"/>
    <mergeCell ref="M3:M4"/>
    <mergeCell ref="L26:L27"/>
    <mergeCell ref="M26:M27"/>
    <mergeCell ref="N26:N27"/>
    <mergeCell ref="O26:O27"/>
    <mergeCell ref="P26:P27"/>
    <mergeCell ref="Q26:Q27"/>
    <mergeCell ref="C22:I22"/>
    <mergeCell ref="A25:F25"/>
    <mergeCell ref="G25:I25"/>
    <mergeCell ref="A26:A27"/>
    <mergeCell ref="B26:I26"/>
    <mergeCell ref="J26:J27"/>
    <mergeCell ref="K26:K27"/>
    <mergeCell ref="L49:L50"/>
    <mergeCell ref="M49:M50"/>
    <mergeCell ref="N49:N50"/>
    <mergeCell ref="O49:O50"/>
    <mergeCell ref="P49:P50"/>
    <mergeCell ref="Q49:Q50"/>
    <mergeCell ref="C45:I45"/>
    <mergeCell ref="A48:F48"/>
    <mergeCell ref="G48:I48"/>
    <mergeCell ref="A49:A50"/>
    <mergeCell ref="B49:I49"/>
    <mergeCell ref="J49:J50"/>
    <mergeCell ref="K49:K50"/>
    <mergeCell ref="M257:M258"/>
    <mergeCell ref="N257:N258"/>
    <mergeCell ref="O257:O258"/>
    <mergeCell ref="P257:P258"/>
    <mergeCell ref="Q257:Q258"/>
    <mergeCell ref="C253:I253"/>
    <mergeCell ref="A256:I256"/>
    <mergeCell ref="A257:A258"/>
    <mergeCell ref="B257:I257"/>
    <mergeCell ref="J257:J258"/>
    <mergeCell ref="K257:K258"/>
    <mergeCell ref="L257:L258"/>
    <mergeCell ref="C276:I276"/>
    <mergeCell ref="M72:M73"/>
    <mergeCell ref="N72:N73"/>
    <mergeCell ref="O72:O73"/>
    <mergeCell ref="P72:P73"/>
    <mergeCell ref="Q72:Q73"/>
    <mergeCell ref="C68:I68"/>
    <mergeCell ref="A71:I71"/>
    <mergeCell ref="A72:A73"/>
    <mergeCell ref="B72:I72"/>
    <mergeCell ref="J72:J73"/>
    <mergeCell ref="K72:K73"/>
    <mergeCell ref="L72:L73"/>
    <mergeCell ref="M95:M96"/>
    <mergeCell ref="N95:N96"/>
    <mergeCell ref="O95:O96"/>
    <mergeCell ref="P95:P96"/>
    <mergeCell ref="Q95:Q96"/>
    <mergeCell ref="C91:I91"/>
    <mergeCell ref="A94:I94"/>
    <mergeCell ref="A95:A96"/>
    <mergeCell ref="B95:I95"/>
    <mergeCell ref="J95:J96"/>
    <mergeCell ref="K95:K96"/>
    <mergeCell ref="L95:L96"/>
    <mergeCell ref="M142:M143"/>
    <mergeCell ref="N142:N143"/>
    <mergeCell ref="O142:O143"/>
    <mergeCell ref="P142:P143"/>
    <mergeCell ref="Q142:Q143"/>
    <mergeCell ref="C138:I138"/>
    <mergeCell ref="A141:I141"/>
    <mergeCell ref="A142:A143"/>
    <mergeCell ref="B142:I142"/>
    <mergeCell ref="J142:J143"/>
    <mergeCell ref="K142:K143"/>
    <mergeCell ref="L142:L143"/>
    <mergeCell ref="M119:M120"/>
    <mergeCell ref="N119:N120"/>
    <mergeCell ref="O119:O120"/>
    <mergeCell ref="P119:P120"/>
    <mergeCell ref="Q119:Q120"/>
    <mergeCell ref="C114:I114"/>
    <mergeCell ref="A118:I118"/>
    <mergeCell ref="A119:A120"/>
    <mergeCell ref="B119:I119"/>
    <mergeCell ref="J119:J120"/>
    <mergeCell ref="K119:K120"/>
    <mergeCell ref="M165:M166"/>
    <mergeCell ref="N165:N166"/>
    <mergeCell ref="O165:O166"/>
    <mergeCell ref="P165:P166"/>
    <mergeCell ref="Q165:Q166"/>
    <mergeCell ref="C161:I161"/>
    <mergeCell ref="A164:I164"/>
    <mergeCell ref="A165:A166"/>
    <mergeCell ref="B165:I165"/>
    <mergeCell ref="J165:J166"/>
    <mergeCell ref="K165:K166"/>
    <mergeCell ref="L165:L166"/>
    <mergeCell ref="M188:M189"/>
    <mergeCell ref="N188:N189"/>
    <mergeCell ref="O188:O189"/>
    <mergeCell ref="P188:P189"/>
    <mergeCell ref="Q188:Q189"/>
    <mergeCell ref="C184:I184"/>
    <mergeCell ref="A187:I187"/>
    <mergeCell ref="A188:A189"/>
    <mergeCell ref="B188:I188"/>
    <mergeCell ref="J188:J189"/>
    <mergeCell ref="K188:K189"/>
    <mergeCell ref="L188:L189"/>
    <mergeCell ref="M211:M212"/>
    <mergeCell ref="N211:N212"/>
    <mergeCell ref="O211:O212"/>
    <mergeCell ref="P211:P212"/>
    <mergeCell ref="Q211:Q212"/>
    <mergeCell ref="C207:I207"/>
    <mergeCell ref="A210:I210"/>
    <mergeCell ref="A211:A212"/>
    <mergeCell ref="B211:I211"/>
    <mergeCell ref="J211:J212"/>
    <mergeCell ref="K211:K212"/>
    <mergeCell ref="L211:L212"/>
    <mergeCell ref="M234:M235"/>
    <mergeCell ref="N234:N235"/>
    <mergeCell ref="O234:O235"/>
    <mergeCell ref="P234:P235"/>
    <mergeCell ref="Q234:Q235"/>
    <mergeCell ref="C230:I230"/>
    <mergeCell ref="A233:I233"/>
    <mergeCell ref="A234:A235"/>
    <mergeCell ref="B234:I234"/>
    <mergeCell ref="J234:J235"/>
    <mergeCell ref="K234:K235"/>
    <mergeCell ref="L234:L235"/>
    <mergeCell ref="P303:P304"/>
    <mergeCell ref="Q303:Q304"/>
    <mergeCell ref="C322:I322"/>
    <mergeCell ref="A302:I302"/>
    <mergeCell ref="A303:A304"/>
    <mergeCell ref="B303:I303"/>
    <mergeCell ref="J303:J304"/>
    <mergeCell ref="K303:K304"/>
    <mergeCell ref="L303:L304"/>
    <mergeCell ref="M303:M304"/>
    <mergeCell ref="N303:N304"/>
    <mergeCell ref="O303:O30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M1000"/>
  <sheetViews>
    <sheetView topLeftCell="A178" workbookViewId="0">
      <selection activeCell="J220" sqref="J220"/>
    </sheetView>
  </sheetViews>
  <sheetFormatPr baseColWidth="10" defaultColWidth="12.5703125" defaultRowHeight="15" customHeight="1"/>
  <cols>
    <col min="1" max="1" width="10" customWidth="1"/>
    <col min="2" max="2" width="6" customWidth="1"/>
    <col min="3" max="3" width="4" customWidth="1"/>
    <col min="4" max="4" width="4.140625" customWidth="1"/>
    <col min="5" max="5" width="4" customWidth="1"/>
    <col min="6" max="6" width="4.140625" customWidth="1"/>
    <col min="7" max="7" width="4" customWidth="1"/>
    <col min="8" max="8" width="10.7109375" customWidth="1"/>
    <col min="9" max="9" width="4" customWidth="1"/>
    <col min="10" max="10" width="6.7109375" customWidth="1"/>
    <col min="11" max="11" width="10" customWidth="1"/>
    <col min="12" max="13" width="11.42578125" customWidth="1"/>
    <col min="14" max="14" width="10" customWidth="1"/>
    <col min="15" max="18" width="11.42578125" customWidth="1"/>
    <col min="19" max="37" width="10" customWidth="1"/>
    <col min="38" max="39" width="11.42578125" customWidth="1"/>
  </cols>
  <sheetData>
    <row r="1" spans="1:39" ht="12.75" customHeight="1">
      <c r="A1" s="245"/>
      <c r="B1" s="240"/>
      <c r="C1" s="240"/>
      <c r="D1" s="240"/>
      <c r="E1" s="240"/>
      <c r="F1" s="240"/>
      <c r="G1" s="240"/>
      <c r="H1" s="240"/>
      <c r="I1" s="240"/>
      <c r="J1" s="240"/>
      <c r="K1" s="240"/>
      <c r="L1" s="240"/>
      <c r="M1" s="240"/>
      <c r="N1" s="240"/>
      <c r="O1" s="240"/>
      <c r="P1" s="2"/>
      <c r="Q1" s="2"/>
      <c r="R1" s="1"/>
      <c r="AL1" s="3"/>
      <c r="AM1" s="3"/>
    </row>
    <row r="2" spans="1:39" ht="12.75" customHeight="1">
      <c r="A2" s="4" t="s">
        <v>0</v>
      </c>
      <c r="L2" s="5"/>
      <c r="M2" s="5"/>
      <c r="O2" s="5"/>
      <c r="P2" s="6"/>
      <c r="Q2" s="6"/>
      <c r="R2" s="5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3"/>
      <c r="AM2" s="3"/>
    </row>
    <row r="3" spans="1:39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AA3" s="11" t="s">
        <v>5</v>
      </c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3"/>
      <c r="AM3" s="11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15"/>
      <c r="M4" s="15"/>
      <c r="N4" s="16"/>
      <c r="O4" s="17"/>
      <c r="P4" s="6"/>
      <c r="Q4" s="6"/>
      <c r="R4" s="5"/>
      <c r="U4" s="4" t="s">
        <v>134</v>
      </c>
      <c r="AA4" s="246" t="s">
        <v>11</v>
      </c>
      <c r="AB4" s="240"/>
      <c r="AC4" s="240"/>
      <c r="AD4" s="240"/>
      <c r="AE4" s="240"/>
      <c r="AF4" s="240"/>
      <c r="AG4" s="240"/>
      <c r="AH4" s="240"/>
      <c r="AI4" s="240"/>
      <c r="AJ4" s="240"/>
      <c r="AK4" s="11"/>
      <c r="AL4" s="3"/>
      <c r="AM4" s="3"/>
    </row>
    <row r="5" spans="1:39" ht="12.75" customHeight="1">
      <c r="A5" s="13">
        <v>9701</v>
      </c>
      <c r="B5" s="13">
        <v>41</v>
      </c>
      <c r="C5" s="13"/>
      <c r="D5" s="13"/>
      <c r="E5" s="13"/>
      <c r="F5" s="13"/>
      <c r="G5" s="13"/>
      <c r="H5" s="13"/>
      <c r="I5" s="13"/>
      <c r="J5" s="13"/>
      <c r="K5" s="19"/>
      <c r="L5" s="15"/>
      <c r="M5" s="15"/>
      <c r="N5" s="16"/>
      <c r="O5" s="17"/>
      <c r="P5" s="20">
        <f>B5</f>
        <v>41</v>
      </c>
      <c r="Q5" s="6"/>
      <c r="R5" s="5"/>
      <c r="T5" s="5"/>
      <c r="U5" s="4" t="s">
        <v>135</v>
      </c>
      <c r="V5" s="5"/>
      <c r="W5" s="5"/>
      <c r="Z5" s="21" t="s">
        <v>12</v>
      </c>
      <c r="AA5" s="1">
        <v>9701</v>
      </c>
      <c r="AB5" s="2">
        <v>9702</v>
      </c>
      <c r="AC5" s="2">
        <v>9801</v>
      </c>
      <c r="AD5" s="2">
        <v>9802</v>
      </c>
      <c r="AE5" s="2">
        <v>9901</v>
      </c>
      <c r="AF5" s="2">
        <v>9902</v>
      </c>
      <c r="AG5" s="22" t="s">
        <v>13</v>
      </c>
      <c r="AH5" s="22" t="s">
        <v>14</v>
      </c>
      <c r="AI5" s="22" t="s">
        <v>15</v>
      </c>
      <c r="AJ5" s="22" t="s">
        <v>16</v>
      </c>
      <c r="AK5" s="6"/>
      <c r="AL5" s="3"/>
      <c r="AM5" s="3"/>
    </row>
    <row r="6" spans="1:39" ht="12.75" customHeight="1">
      <c r="A6" s="13">
        <v>9702</v>
      </c>
      <c r="B6" s="13"/>
      <c r="C6" s="13">
        <v>35</v>
      </c>
      <c r="D6" s="13"/>
      <c r="E6" s="13"/>
      <c r="F6" s="13"/>
      <c r="G6" s="13"/>
      <c r="H6" s="13"/>
      <c r="I6" s="13"/>
      <c r="J6" s="13"/>
      <c r="K6" s="19"/>
      <c r="L6" s="15"/>
      <c r="M6" s="15"/>
      <c r="N6" s="16"/>
      <c r="O6" s="17">
        <f>C6/B5</f>
        <v>0.85365853658536583</v>
      </c>
      <c r="P6" s="20">
        <v>37</v>
      </c>
      <c r="Q6" s="25">
        <f t="shared" ref="Q6:Q16" si="0">P6/P5</f>
        <v>0.90243902439024393</v>
      </c>
      <c r="R6" s="5">
        <f t="shared" ref="R6:R16" si="1">100%-Q6</f>
        <v>9.7560975609756073E-2</v>
      </c>
      <c r="S6" s="4" t="s">
        <v>2</v>
      </c>
      <c r="U6" s="4" t="s">
        <v>136</v>
      </c>
      <c r="Z6" s="27" t="s">
        <v>24</v>
      </c>
      <c r="AA6" s="25">
        <f>C6/B5</f>
        <v>0.85365853658536583</v>
      </c>
      <c r="AB6" s="25">
        <f>C31/B30</f>
        <v>0.74</v>
      </c>
      <c r="AC6" s="25">
        <f>C56/B55</f>
        <v>0.65853658536585369</v>
      </c>
      <c r="AD6" s="25">
        <f>C78/B77</f>
        <v>0.55652173913043479</v>
      </c>
      <c r="AE6" s="25">
        <f>C99/B98</f>
        <v>0.61403508771929827</v>
      </c>
      <c r="AF6" s="28">
        <f>C119/B118</f>
        <v>0.65714285714285714</v>
      </c>
      <c r="AG6" s="28">
        <f>C136/B135</f>
        <v>0.75510204081632648</v>
      </c>
      <c r="AH6" s="28">
        <f>C150/B149</f>
        <v>0.69491525423728817</v>
      </c>
      <c r="AI6" s="28" t="e">
        <f>C162/B161</f>
        <v>#DIV/0!</v>
      </c>
      <c r="AJ6" s="28" t="e">
        <f>C174/B173</f>
        <v>#DIV/0!</v>
      </c>
      <c r="AK6" s="3"/>
      <c r="AL6" s="3"/>
      <c r="AM6" s="3"/>
    </row>
    <row r="7" spans="1:39" ht="12.75" customHeight="1">
      <c r="A7" s="13">
        <v>9801</v>
      </c>
      <c r="B7" s="13"/>
      <c r="C7" s="13"/>
      <c r="D7" s="13">
        <v>33</v>
      </c>
      <c r="E7" s="13"/>
      <c r="F7" s="13"/>
      <c r="G7" s="13"/>
      <c r="H7" s="13"/>
      <c r="I7" s="13"/>
      <c r="J7" s="13"/>
      <c r="K7" s="19"/>
      <c r="L7" s="15"/>
      <c r="M7" s="15"/>
      <c r="N7" s="16"/>
      <c r="O7" s="17">
        <f>D7/C6</f>
        <v>0.94285714285714284</v>
      </c>
      <c r="P7" s="20">
        <v>33</v>
      </c>
      <c r="Q7" s="25">
        <f t="shared" si="0"/>
        <v>0.89189189189189189</v>
      </c>
      <c r="R7" s="5">
        <f t="shared" si="1"/>
        <v>0.10810810810810811</v>
      </c>
      <c r="S7" s="4">
        <v>9701</v>
      </c>
      <c r="T7" s="5">
        <f>L19</f>
        <v>0.41463414634146339</v>
      </c>
      <c r="U7" s="4" t="s">
        <v>137</v>
      </c>
      <c r="Z7" s="27" t="s">
        <v>25</v>
      </c>
      <c r="AA7" s="25">
        <f>D7/C6</f>
        <v>0.94285714285714284</v>
      </c>
      <c r="AB7" s="25">
        <f>D32/C31</f>
        <v>0.86486486486486491</v>
      </c>
      <c r="AC7" s="25">
        <f>D57/C56</f>
        <v>0.92592592592592593</v>
      </c>
      <c r="AD7" s="25">
        <f>D79/C78</f>
        <v>0.78125</v>
      </c>
      <c r="AE7" s="28">
        <f>D100/C99</f>
        <v>0.74285714285714288</v>
      </c>
      <c r="AF7" s="28">
        <f>D120/C119</f>
        <v>0.66666666666666663</v>
      </c>
      <c r="AG7" s="28">
        <f>D137/C136</f>
        <v>0.89189189189189189</v>
      </c>
      <c r="AH7" s="28">
        <f>D151/C150</f>
        <v>0</v>
      </c>
      <c r="AI7" s="28" t="e">
        <f>D163/C162</f>
        <v>#DIV/0!</v>
      </c>
      <c r="AJ7" s="28" t="e">
        <f>D175/C174</f>
        <v>#DIV/0!</v>
      </c>
      <c r="AK7" s="3"/>
      <c r="AL7" s="3"/>
      <c r="AM7" s="3"/>
    </row>
    <row r="8" spans="1:39" ht="12.75" customHeight="1">
      <c r="A8" s="13">
        <v>9802</v>
      </c>
      <c r="B8" s="13"/>
      <c r="C8" s="13"/>
      <c r="D8" s="13"/>
      <c r="E8" s="13">
        <v>23</v>
      </c>
      <c r="F8" s="13"/>
      <c r="G8" s="13"/>
      <c r="H8" s="13"/>
      <c r="I8" s="13"/>
      <c r="J8" s="13"/>
      <c r="K8" s="19"/>
      <c r="L8" s="15"/>
      <c r="M8" s="15"/>
      <c r="N8" s="16"/>
      <c r="O8" s="17">
        <f>E8/D7</f>
        <v>0.69696969696969702</v>
      </c>
      <c r="P8" s="20">
        <v>30</v>
      </c>
      <c r="Q8" s="25">
        <f t="shared" si="0"/>
        <v>0.90909090909090906</v>
      </c>
      <c r="R8" s="5">
        <f t="shared" si="1"/>
        <v>9.0909090909090939E-2</v>
      </c>
      <c r="S8" s="4">
        <v>9702</v>
      </c>
      <c r="T8" s="5">
        <f>L44</f>
        <v>0.36</v>
      </c>
      <c r="Z8" s="27" t="s">
        <v>26</v>
      </c>
      <c r="AA8" s="25">
        <f>E8/D7</f>
        <v>0.69696969696969702</v>
      </c>
      <c r="AB8" s="25">
        <f>E33/D32</f>
        <v>0.65625</v>
      </c>
      <c r="AC8" s="25">
        <f>E58/D57</f>
        <v>0.8</v>
      </c>
      <c r="AD8" s="28">
        <f>E80/D79</f>
        <v>0.98</v>
      </c>
      <c r="AE8" s="28">
        <f>E101/D100</f>
        <v>1</v>
      </c>
      <c r="AF8" s="28">
        <f>E121/D120</f>
        <v>0.91304347826086951</v>
      </c>
      <c r="AG8" s="28">
        <f>E138/D137</f>
        <v>0.81818181818181823</v>
      </c>
      <c r="AH8" s="28" t="e">
        <f>E152/D151</f>
        <v>#DIV/0!</v>
      </c>
      <c r="AI8" s="28" t="e">
        <f>E164/D163</f>
        <v>#DIV/0!</v>
      </c>
      <c r="AJ8" s="28"/>
      <c r="AK8" s="35"/>
      <c r="AL8" s="3"/>
      <c r="AM8" s="3"/>
    </row>
    <row r="9" spans="1:39" ht="12.75" customHeight="1">
      <c r="A9" s="13">
        <v>9901</v>
      </c>
      <c r="B9" s="13"/>
      <c r="C9" s="13"/>
      <c r="D9" s="13"/>
      <c r="E9" s="13"/>
      <c r="F9" s="13">
        <v>21</v>
      </c>
      <c r="G9" s="13"/>
      <c r="H9" s="13"/>
      <c r="I9" s="13"/>
      <c r="J9" s="13"/>
      <c r="K9" s="19"/>
      <c r="L9" s="15"/>
      <c r="M9" s="15"/>
      <c r="N9" s="16"/>
      <c r="O9" s="17">
        <f>F9/E8</f>
        <v>0.91304347826086951</v>
      </c>
      <c r="P9" s="20">
        <v>29</v>
      </c>
      <c r="Q9" s="25">
        <f t="shared" si="0"/>
        <v>0.96666666666666667</v>
      </c>
      <c r="R9" s="5">
        <f t="shared" si="1"/>
        <v>3.3333333333333326E-2</v>
      </c>
      <c r="S9" s="4">
        <v>9801</v>
      </c>
      <c r="T9" s="5">
        <f>L69</f>
        <v>0.43902439024390244</v>
      </c>
      <c r="Z9" s="27" t="s">
        <v>27</v>
      </c>
      <c r="AA9" s="25">
        <f>F9/E8</f>
        <v>0.91304347826086951</v>
      </c>
      <c r="AB9" s="25">
        <f>F34/E33</f>
        <v>0.95238095238095233</v>
      </c>
      <c r="AC9" s="28">
        <f>F59/E58</f>
        <v>0.95</v>
      </c>
      <c r="AD9" s="28">
        <f>F81/E80</f>
        <v>0.95918367346938771</v>
      </c>
      <c r="AE9" s="28">
        <f>F102/E101</f>
        <v>0.96153846153846156</v>
      </c>
      <c r="AF9" s="28">
        <f>F122/E121</f>
        <v>1</v>
      </c>
      <c r="AG9" s="28">
        <f>F139/E138</f>
        <v>1</v>
      </c>
      <c r="AH9" s="28" t="e">
        <f>F153/E152</f>
        <v>#DIV/0!</v>
      </c>
      <c r="AI9" s="28"/>
      <c r="AJ9" s="28"/>
      <c r="AK9" s="35"/>
      <c r="AL9" s="3"/>
      <c r="AM9" s="3"/>
    </row>
    <row r="10" spans="1:39" ht="12.75" customHeight="1">
      <c r="A10" s="13">
        <v>9902</v>
      </c>
      <c r="B10" s="13"/>
      <c r="C10" s="13"/>
      <c r="D10" s="13"/>
      <c r="E10" s="13"/>
      <c r="F10" s="13"/>
      <c r="G10" s="13">
        <v>21</v>
      </c>
      <c r="H10" s="13"/>
      <c r="I10" s="13"/>
      <c r="J10" s="13"/>
      <c r="K10" s="19"/>
      <c r="L10" s="15"/>
      <c r="M10" s="15"/>
      <c r="N10" s="16"/>
      <c r="O10" s="17">
        <f>G10/F9</f>
        <v>1</v>
      </c>
      <c r="P10" s="20">
        <v>29</v>
      </c>
      <c r="Q10" s="25">
        <f t="shared" si="0"/>
        <v>1</v>
      </c>
      <c r="R10" s="5">
        <f t="shared" si="1"/>
        <v>0</v>
      </c>
      <c r="S10" s="4">
        <v>9802</v>
      </c>
      <c r="T10" s="5">
        <f>L90</f>
        <v>0.36521739130434783</v>
      </c>
      <c r="Z10" s="27" t="s">
        <v>29</v>
      </c>
      <c r="AA10" s="25">
        <f>G10/F9</f>
        <v>1</v>
      </c>
      <c r="AB10" s="28">
        <f>G35/F34</f>
        <v>0.92500000000000004</v>
      </c>
      <c r="AC10" s="28">
        <f>G60/F59</f>
        <v>1</v>
      </c>
      <c r="AD10" s="28">
        <f>G82/F81</f>
        <v>0.97872340425531912</v>
      </c>
      <c r="AE10" s="28">
        <f>G103/F102</f>
        <v>1</v>
      </c>
      <c r="AF10" s="28">
        <f>G123/F122</f>
        <v>0.97619047619047616</v>
      </c>
      <c r="AG10" s="28">
        <f>G140/F139</f>
        <v>1</v>
      </c>
      <c r="AH10" s="28"/>
      <c r="AI10" s="28"/>
      <c r="AJ10" s="28"/>
      <c r="AK10" s="35"/>
      <c r="AL10" s="3"/>
      <c r="AM10" s="3"/>
    </row>
    <row r="11" spans="1:39" ht="12.75" customHeight="1">
      <c r="A11" s="31" t="s">
        <v>13</v>
      </c>
      <c r="B11" s="13"/>
      <c r="C11" s="13"/>
      <c r="D11" s="13"/>
      <c r="E11" s="13"/>
      <c r="F11" s="13"/>
      <c r="G11" s="13"/>
      <c r="H11" s="13">
        <v>20</v>
      </c>
      <c r="I11" s="13"/>
      <c r="J11" s="13"/>
      <c r="K11" s="19"/>
      <c r="L11" s="15"/>
      <c r="M11" s="15"/>
      <c r="N11" s="16"/>
      <c r="O11" s="17">
        <f>H11/G10</f>
        <v>0.95238095238095233</v>
      </c>
      <c r="P11" s="20">
        <v>29</v>
      </c>
      <c r="Q11" s="25">
        <f t="shared" si="0"/>
        <v>1</v>
      </c>
      <c r="R11" s="5">
        <f t="shared" si="1"/>
        <v>0</v>
      </c>
      <c r="S11" s="4">
        <v>9901</v>
      </c>
      <c r="T11" s="5">
        <f>L108</f>
        <v>0.36842105263157893</v>
      </c>
      <c r="Z11" s="32" t="s">
        <v>30</v>
      </c>
      <c r="AA11" s="28">
        <f>H11/G10</f>
        <v>0.95238095238095233</v>
      </c>
      <c r="AB11" s="28">
        <f>H36/G35</f>
        <v>1</v>
      </c>
      <c r="AC11" s="28">
        <f>H61/G60</f>
        <v>1</v>
      </c>
      <c r="AD11" s="28">
        <f>H83/G82</f>
        <v>0.97826086956521741</v>
      </c>
      <c r="AE11" s="28">
        <f>H104/G103</f>
        <v>0.96</v>
      </c>
      <c r="AF11" s="28">
        <f>H124/G123</f>
        <v>1</v>
      </c>
      <c r="AG11" s="28"/>
      <c r="AH11" s="28"/>
      <c r="AI11" s="28"/>
      <c r="AJ11" s="28"/>
      <c r="AK11" s="35"/>
      <c r="AL11" s="3"/>
      <c r="AM11" s="3"/>
    </row>
    <row r="12" spans="1:39" ht="12.75" customHeight="1">
      <c r="A12" s="31" t="s">
        <v>14</v>
      </c>
      <c r="B12" s="13"/>
      <c r="C12" s="13"/>
      <c r="D12" s="13"/>
      <c r="E12" s="13"/>
      <c r="F12" s="13"/>
      <c r="G12" s="13"/>
      <c r="H12" s="13"/>
      <c r="I12" s="13">
        <v>17</v>
      </c>
      <c r="J12" s="13"/>
      <c r="K12" s="19"/>
      <c r="L12" s="15"/>
      <c r="M12" s="15"/>
      <c r="N12" s="16"/>
      <c r="O12" s="17">
        <f>I12/H11</f>
        <v>0.85</v>
      </c>
      <c r="P12" s="20">
        <v>29</v>
      </c>
      <c r="Q12" s="25">
        <f t="shared" si="0"/>
        <v>1</v>
      </c>
      <c r="R12" s="5">
        <f t="shared" si="1"/>
        <v>0</v>
      </c>
      <c r="T12" s="3"/>
      <c r="U12" s="3"/>
      <c r="V12" s="3"/>
      <c r="W12" s="3"/>
      <c r="Z12" s="32" t="s">
        <v>31</v>
      </c>
      <c r="AA12" s="28">
        <f>I12/H11</f>
        <v>0.85</v>
      </c>
      <c r="AB12" s="28">
        <f>I39/H36</f>
        <v>1</v>
      </c>
      <c r="AC12" s="28">
        <f>I64/H61</f>
        <v>0.94736842105263153</v>
      </c>
      <c r="AD12" s="28">
        <f>I86/H83</f>
        <v>1</v>
      </c>
      <c r="AE12" s="28">
        <f>I105/H104</f>
        <v>0.91666666666666663</v>
      </c>
      <c r="AF12" s="28"/>
      <c r="AG12" s="28"/>
      <c r="AH12" s="28"/>
      <c r="AI12" s="28"/>
      <c r="AJ12" s="28"/>
      <c r="AK12" s="35"/>
      <c r="AL12" s="3"/>
      <c r="AM12" s="3"/>
    </row>
    <row r="13" spans="1:39" ht="12.75" customHeight="1">
      <c r="A13" s="31" t="s">
        <v>15</v>
      </c>
      <c r="B13" s="13"/>
      <c r="C13" s="13"/>
      <c r="D13" s="13"/>
      <c r="E13" s="13"/>
      <c r="F13" s="13"/>
      <c r="G13" s="13"/>
      <c r="H13" s="13"/>
      <c r="I13" s="13"/>
      <c r="J13" s="13">
        <v>17</v>
      </c>
      <c r="K13" s="19">
        <v>17</v>
      </c>
      <c r="L13" s="15"/>
      <c r="M13" s="15"/>
      <c r="N13" s="16"/>
      <c r="O13" s="17">
        <f>J13/I12</f>
        <v>1</v>
      </c>
      <c r="P13" s="20">
        <v>29</v>
      </c>
      <c r="Q13" s="25">
        <f t="shared" si="0"/>
        <v>1</v>
      </c>
      <c r="R13" s="5">
        <f t="shared" si="1"/>
        <v>0</v>
      </c>
      <c r="Z13" s="32" t="s">
        <v>32</v>
      </c>
      <c r="AA13" s="28">
        <f>J13/I12</f>
        <v>1</v>
      </c>
      <c r="AB13" s="28">
        <f>J40/I39</f>
        <v>0.97297297297297303</v>
      </c>
      <c r="AC13" s="28">
        <v>1</v>
      </c>
      <c r="AD13" s="28">
        <f>J87/I86</f>
        <v>1</v>
      </c>
      <c r="AE13" s="28"/>
      <c r="AF13" s="28"/>
      <c r="AG13" s="28"/>
      <c r="AH13" s="28"/>
      <c r="AI13" s="28"/>
      <c r="AJ13" s="28"/>
      <c r="AK13" s="35"/>
      <c r="AL13" s="3"/>
      <c r="AM13" s="3"/>
    </row>
    <row r="14" spans="1:39" ht="12.75" customHeight="1">
      <c r="A14" s="31" t="s">
        <v>16</v>
      </c>
      <c r="B14" s="13"/>
      <c r="C14" s="13"/>
      <c r="D14" s="13"/>
      <c r="E14" s="13"/>
      <c r="F14" s="13"/>
      <c r="G14" s="13"/>
      <c r="H14" s="13"/>
      <c r="I14" s="13"/>
      <c r="J14" s="13">
        <v>9</v>
      </c>
      <c r="K14" s="19">
        <v>7</v>
      </c>
      <c r="L14" s="15"/>
      <c r="M14" s="15"/>
      <c r="N14" s="16"/>
      <c r="O14" s="17"/>
      <c r="P14" s="20">
        <v>12</v>
      </c>
      <c r="Q14" s="25">
        <f t="shared" si="0"/>
        <v>0.41379310344827586</v>
      </c>
      <c r="R14" s="5">
        <f t="shared" si="1"/>
        <v>0.5862068965517242</v>
      </c>
      <c r="Z14" s="34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"/>
      <c r="AM14" s="3"/>
    </row>
    <row r="15" spans="1:39" ht="12.75" customHeight="1">
      <c r="A15" s="31" t="s">
        <v>17</v>
      </c>
      <c r="B15" s="13"/>
      <c r="C15" s="13"/>
      <c r="D15" s="13"/>
      <c r="E15" s="13"/>
      <c r="F15" s="13"/>
      <c r="G15" s="13"/>
      <c r="H15" s="13"/>
      <c r="I15" s="13"/>
      <c r="J15" s="13">
        <v>2</v>
      </c>
      <c r="K15" s="19">
        <v>3</v>
      </c>
      <c r="L15" s="15"/>
      <c r="M15" s="15"/>
      <c r="N15" s="16"/>
      <c r="O15" s="17"/>
      <c r="P15" s="20">
        <v>4</v>
      </c>
      <c r="Q15" s="25">
        <f t="shared" si="0"/>
        <v>0.33333333333333331</v>
      </c>
      <c r="R15" s="5">
        <f t="shared" si="1"/>
        <v>0.66666666666666674</v>
      </c>
      <c r="Z15" s="34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"/>
      <c r="AM15" s="3"/>
    </row>
    <row r="16" spans="1:39" ht="12.75" customHeight="1">
      <c r="A16" s="31" t="s">
        <v>18</v>
      </c>
      <c r="B16" s="13"/>
      <c r="C16" s="13"/>
      <c r="D16" s="13"/>
      <c r="E16" s="13"/>
      <c r="F16" s="13"/>
      <c r="G16" s="13"/>
      <c r="H16" s="13"/>
      <c r="I16" s="13">
        <v>1</v>
      </c>
      <c r="J16" s="13"/>
      <c r="K16" s="19"/>
      <c r="L16" s="15"/>
      <c r="M16" s="15"/>
      <c r="N16" s="16"/>
      <c r="O16" s="17"/>
      <c r="P16" s="20">
        <v>1</v>
      </c>
      <c r="Q16" s="25">
        <f t="shared" si="0"/>
        <v>0.25</v>
      </c>
      <c r="R16" s="5">
        <f t="shared" si="1"/>
        <v>0.75</v>
      </c>
      <c r="Z16" s="34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"/>
      <c r="AM16" s="3"/>
    </row>
    <row r="17" spans="1:39" ht="12.75" customHeight="1">
      <c r="A17" s="31" t="s">
        <v>19</v>
      </c>
      <c r="B17" s="26"/>
      <c r="C17" s="26"/>
      <c r="D17" s="26"/>
      <c r="E17" s="26"/>
      <c r="F17" s="26"/>
      <c r="G17" s="26"/>
      <c r="H17" s="26"/>
      <c r="I17" s="26"/>
      <c r="J17" s="199">
        <v>1</v>
      </c>
      <c r="K17" s="38">
        <v>1</v>
      </c>
      <c r="L17" s="5"/>
      <c r="M17" s="5"/>
      <c r="N17" s="26"/>
      <c r="O17" s="5"/>
      <c r="P17" s="20">
        <v>1</v>
      </c>
      <c r="Q17" s="25"/>
      <c r="R17" s="5"/>
      <c r="Z17" s="34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"/>
      <c r="AM17" s="3"/>
    </row>
    <row r="18" spans="1:39" ht="12.75" customHeight="1">
      <c r="A18" s="31" t="s">
        <v>20</v>
      </c>
      <c r="B18" s="26"/>
      <c r="C18" s="26"/>
      <c r="D18" s="26"/>
      <c r="E18" s="26"/>
      <c r="F18" s="26"/>
      <c r="G18" s="26"/>
      <c r="H18" s="26"/>
      <c r="I18" s="26"/>
      <c r="J18" s="199"/>
      <c r="K18" s="38"/>
      <c r="L18" s="5"/>
      <c r="M18" s="5"/>
      <c r="N18" s="26"/>
      <c r="O18" s="5"/>
      <c r="P18" s="20"/>
      <c r="Q18" s="25"/>
      <c r="R18" s="5"/>
      <c r="Z18" s="34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"/>
      <c r="AM18" s="3"/>
    </row>
    <row r="19" spans="1:39" ht="12.75" customHeight="1">
      <c r="A19" s="34"/>
      <c r="J19" s="39" t="s">
        <v>33</v>
      </c>
      <c r="K19" s="40">
        <f>SUM(K13:K18)</f>
        <v>28</v>
      </c>
      <c r="L19" s="5">
        <f>K13/B5</f>
        <v>0.41463414634146339</v>
      </c>
      <c r="M19" s="5">
        <f>K19/B5</f>
        <v>0.68292682926829273</v>
      </c>
      <c r="N19" s="5">
        <f>M19-L19</f>
        <v>0.26829268292682934</v>
      </c>
      <c r="O19" s="5"/>
      <c r="P19" s="6"/>
      <c r="Q19" s="6"/>
      <c r="R19" s="5"/>
      <c r="Z19" s="34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"/>
      <c r="AM19" s="3"/>
    </row>
    <row r="20" spans="1:39" ht="12.75" customHeight="1">
      <c r="A20" s="247" t="s">
        <v>34</v>
      </c>
      <c r="B20" s="240"/>
      <c r="C20" s="240"/>
      <c r="D20" s="240"/>
      <c r="J20" s="4"/>
      <c r="K20" s="38"/>
      <c r="L20" s="5"/>
      <c r="M20" s="5"/>
      <c r="N20" s="5"/>
      <c r="O20" s="5"/>
      <c r="P20" s="6"/>
      <c r="Q20" s="6"/>
      <c r="R20" s="5"/>
      <c r="Z20" s="34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"/>
      <c r="AM20" s="3"/>
    </row>
    <row r="21" spans="1:39" ht="12.75" customHeight="1">
      <c r="A21" s="34" t="s">
        <v>35</v>
      </c>
      <c r="B21" s="26">
        <v>16</v>
      </c>
      <c r="J21" s="4"/>
      <c r="K21" s="38"/>
      <c r="L21" s="5"/>
      <c r="M21" s="5"/>
      <c r="N21" s="5"/>
      <c r="O21" s="5"/>
      <c r="P21" s="6"/>
      <c r="Q21" s="6"/>
      <c r="R21" s="5"/>
      <c r="Z21" s="34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"/>
      <c r="AM21" s="3"/>
    </row>
    <row r="22" spans="1:39" ht="12.75" customHeight="1">
      <c r="A22" s="248" t="s">
        <v>36</v>
      </c>
      <c r="B22" s="240"/>
      <c r="C22" s="240"/>
      <c r="D22" s="240"/>
      <c r="E22" s="240"/>
      <c r="F22" s="240"/>
      <c r="G22" s="240"/>
      <c r="H22" s="42">
        <f>(B21/K19)*100%</f>
        <v>0.5714285714285714</v>
      </c>
      <c r="J22" s="4"/>
      <c r="K22" s="38"/>
      <c r="L22" s="5"/>
      <c r="M22" s="5"/>
      <c r="N22" s="5"/>
      <c r="O22" s="5"/>
      <c r="P22" s="6"/>
      <c r="Q22" s="6"/>
      <c r="R22" s="5"/>
      <c r="Z22" s="34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"/>
      <c r="AM22" s="3"/>
    </row>
    <row r="23" spans="1:39" ht="12.75" customHeight="1">
      <c r="A23" s="34"/>
      <c r="J23" s="4"/>
      <c r="K23" s="38"/>
      <c r="L23" s="5"/>
      <c r="M23" s="5"/>
      <c r="N23" s="5"/>
      <c r="O23" s="5"/>
      <c r="P23" s="6"/>
      <c r="Q23" s="6"/>
      <c r="R23" s="5"/>
      <c r="Z23" s="34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"/>
      <c r="AM23" s="3"/>
    </row>
    <row r="24" spans="1:39" ht="12.75" customHeight="1">
      <c r="J24" s="4"/>
      <c r="K24" s="38"/>
      <c r="L24" s="5"/>
      <c r="M24" s="5"/>
      <c r="N24" s="5"/>
      <c r="O24" s="5"/>
      <c r="P24" s="6"/>
      <c r="Q24" s="6"/>
      <c r="R24" s="5"/>
      <c r="Z24" s="34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"/>
      <c r="AM24" s="3"/>
    </row>
    <row r="25" spans="1:39" ht="12.75" customHeight="1">
      <c r="A25" s="43" t="s">
        <v>37</v>
      </c>
      <c r="B25" s="43"/>
      <c r="C25" s="43"/>
      <c r="D25" s="44"/>
      <c r="E25" s="44"/>
      <c r="H25" s="45">
        <f>((K13*9)+(K14*10)+(K15*11)+(K16*12))/K19</f>
        <v>9.1428571428571423</v>
      </c>
      <c r="J25" s="4"/>
      <c r="K25" s="38"/>
      <c r="L25" s="5"/>
      <c r="M25" s="5"/>
      <c r="N25" s="5"/>
      <c r="O25" s="5"/>
      <c r="P25" s="6"/>
      <c r="Q25" s="6"/>
      <c r="R25" s="5"/>
      <c r="Z25" s="34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"/>
      <c r="AM25" s="3"/>
    </row>
    <row r="26" spans="1:39" ht="12.75" customHeight="1">
      <c r="L26" s="5"/>
      <c r="M26" s="5"/>
      <c r="O26" s="5"/>
      <c r="P26" s="6"/>
      <c r="Q26" s="6"/>
      <c r="R26" s="5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>
      <c r="A27" s="4" t="s">
        <v>38</v>
      </c>
      <c r="K27" s="38"/>
      <c r="L27" s="5"/>
      <c r="M27" s="5"/>
      <c r="O27" s="5"/>
      <c r="P27" s="6"/>
      <c r="Q27" s="6"/>
      <c r="R27" s="5"/>
      <c r="Z27" s="47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3"/>
      <c r="AM27" s="3"/>
    </row>
    <row r="28" spans="1:39" ht="12.75" customHeight="1">
      <c r="B28" s="1" t="s">
        <v>1</v>
      </c>
      <c r="C28" s="1"/>
      <c r="D28" s="1"/>
      <c r="E28" s="1"/>
      <c r="F28" s="1"/>
      <c r="G28" s="1"/>
      <c r="H28" s="1"/>
      <c r="L28" s="5"/>
      <c r="M28" s="5"/>
      <c r="O28" s="5"/>
      <c r="P28" s="6"/>
      <c r="Q28" s="6"/>
      <c r="R28" s="5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</row>
    <row r="29" spans="1:39" ht="12.75" customHeight="1">
      <c r="A29" s="12" t="s">
        <v>9</v>
      </c>
      <c r="B29" s="13">
        <v>1</v>
      </c>
      <c r="C29" s="13">
        <v>2</v>
      </c>
      <c r="D29" s="13">
        <v>3</v>
      </c>
      <c r="E29" s="13">
        <v>4</v>
      </c>
      <c r="F29" s="13">
        <v>5</v>
      </c>
      <c r="G29" s="13">
        <v>6</v>
      </c>
      <c r="H29" s="13">
        <v>7</v>
      </c>
      <c r="L29" s="5"/>
      <c r="M29" s="5"/>
      <c r="O29" s="5"/>
      <c r="P29" s="6"/>
      <c r="Q29" s="6"/>
      <c r="R29" s="5"/>
      <c r="Z29" s="4"/>
      <c r="AA29" s="11" t="s">
        <v>39</v>
      </c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3"/>
      <c r="AM29" s="3"/>
    </row>
    <row r="30" spans="1:39" ht="25.5" customHeight="1">
      <c r="A30" s="13">
        <v>9702</v>
      </c>
      <c r="B30" s="13">
        <v>100</v>
      </c>
      <c r="C30" s="13"/>
      <c r="D30" s="13"/>
      <c r="E30" s="13"/>
      <c r="F30" s="13"/>
      <c r="G30" s="13"/>
      <c r="H30" s="13"/>
      <c r="I30" s="1"/>
      <c r="J30" s="1"/>
      <c r="L30" s="7" t="s">
        <v>2</v>
      </c>
      <c r="M30" s="7" t="s">
        <v>3</v>
      </c>
      <c r="N30" s="8" t="s">
        <v>4</v>
      </c>
      <c r="O30" s="7" t="s">
        <v>5</v>
      </c>
      <c r="P30" s="9" t="s">
        <v>6</v>
      </c>
      <c r="Q30" s="9" t="s">
        <v>7</v>
      </c>
      <c r="R30" s="10" t="s">
        <v>8</v>
      </c>
      <c r="AA30" s="246" t="s">
        <v>11</v>
      </c>
      <c r="AB30" s="240"/>
      <c r="AC30" s="240"/>
      <c r="AD30" s="240"/>
      <c r="AE30" s="240"/>
      <c r="AF30" s="240"/>
      <c r="AG30" s="240"/>
      <c r="AH30" s="240"/>
      <c r="AI30" s="240"/>
      <c r="AJ30" s="240"/>
      <c r="AK30" s="3"/>
      <c r="AL30" s="3"/>
      <c r="AM30" s="3"/>
    </row>
    <row r="31" spans="1:39" ht="12.75" customHeight="1">
      <c r="A31" s="13">
        <v>9801</v>
      </c>
      <c r="B31" s="13"/>
      <c r="C31" s="13">
        <v>74</v>
      </c>
      <c r="D31" s="13"/>
      <c r="E31" s="13"/>
      <c r="F31" s="13"/>
      <c r="G31" s="13"/>
      <c r="H31" s="13"/>
      <c r="I31" s="13">
        <v>8</v>
      </c>
      <c r="J31" s="13">
        <v>9</v>
      </c>
      <c r="K31" s="14" t="s">
        <v>10</v>
      </c>
      <c r="L31" s="48"/>
      <c r="M31" s="15"/>
      <c r="N31" s="16"/>
      <c r="O31" s="17"/>
      <c r="P31" s="6"/>
      <c r="Q31" s="6"/>
      <c r="R31" s="5"/>
      <c r="Z31" s="21" t="s">
        <v>12</v>
      </c>
      <c r="AA31" s="1">
        <v>9701</v>
      </c>
      <c r="AB31" s="2">
        <v>9702</v>
      </c>
      <c r="AC31" s="2">
        <v>9801</v>
      </c>
      <c r="AD31" s="2">
        <v>9802</v>
      </c>
      <c r="AE31" s="2">
        <v>9901</v>
      </c>
      <c r="AF31" s="2">
        <v>9902</v>
      </c>
      <c r="AG31" s="22" t="s">
        <v>13</v>
      </c>
      <c r="AH31" s="22" t="s">
        <v>14</v>
      </c>
      <c r="AI31" s="22" t="s">
        <v>15</v>
      </c>
      <c r="AJ31" s="22" t="s">
        <v>16</v>
      </c>
      <c r="AK31" s="11"/>
      <c r="AL31" s="3"/>
      <c r="AM31" s="3"/>
    </row>
    <row r="32" spans="1:39" ht="12.75" customHeight="1">
      <c r="A32" s="13">
        <v>9802</v>
      </c>
      <c r="B32" s="13"/>
      <c r="C32" s="13"/>
      <c r="D32" s="13">
        <v>64</v>
      </c>
      <c r="E32" s="13"/>
      <c r="F32" s="13"/>
      <c r="G32" s="13"/>
      <c r="H32" s="13"/>
      <c r="I32" s="13"/>
      <c r="J32" s="13"/>
      <c r="K32" s="19"/>
      <c r="L32" s="48"/>
      <c r="M32" s="15"/>
      <c r="N32" s="16"/>
      <c r="O32" s="17"/>
      <c r="P32" s="20">
        <f>B30</f>
        <v>100</v>
      </c>
      <c r="Q32" s="6"/>
      <c r="R32" s="5"/>
      <c r="Y32" s="49"/>
      <c r="Z32" s="27" t="s">
        <v>24</v>
      </c>
      <c r="AA32" s="25">
        <f t="shared" ref="AA32:AA38" si="2">P6/P5</f>
        <v>0.90243902439024393</v>
      </c>
      <c r="AB32" s="25">
        <f t="shared" ref="AB32:AB38" si="3">P33/P32</f>
        <v>0.75</v>
      </c>
      <c r="AC32" s="25">
        <f t="shared" ref="AC32:AC38" si="4">P58/P57</f>
        <v>0.65853658536585369</v>
      </c>
      <c r="AD32" s="25">
        <f t="shared" ref="AD32:AD38" si="5">P80/P79</f>
        <v>0.56521739130434778</v>
      </c>
      <c r="AE32" s="25">
        <f t="shared" ref="AE32:AE38" si="6">P99/P98</f>
        <v>0.61403508771929827</v>
      </c>
      <c r="AF32" s="25">
        <f t="shared" ref="AF32:AF37" si="7">P119/P118</f>
        <v>0.69523809523809521</v>
      </c>
      <c r="AG32" s="25">
        <f t="shared" ref="AG32:AG36" si="8">P136/P135</f>
        <v>0.8571428571428571</v>
      </c>
      <c r="AH32" s="25">
        <f t="shared" ref="AH32:AH35" si="9">P150/P149</f>
        <v>0.69491525423728817</v>
      </c>
      <c r="AI32" s="25" t="e">
        <f t="shared" ref="AI32:AI34" si="10">P162/P161</f>
        <v>#DIV/0!</v>
      </c>
      <c r="AJ32" s="25" t="e">
        <f t="shared" ref="AJ32:AJ33" si="11">P174/P173</f>
        <v>#DIV/0!</v>
      </c>
      <c r="AK32" s="3"/>
      <c r="AL32" s="3"/>
      <c r="AM32" s="3"/>
    </row>
    <row r="33" spans="1:39" ht="12.75" customHeight="1">
      <c r="A33" s="13">
        <v>9901</v>
      </c>
      <c r="B33" s="13"/>
      <c r="C33" s="13"/>
      <c r="D33" s="13"/>
      <c r="E33" s="13">
        <v>42</v>
      </c>
      <c r="F33" s="13"/>
      <c r="G33" s="13"/>
      <c r="H33" s="13"/>
      <c r="I33" s="13"/>
      <c r="J33" s="13"/>
      <c r="K33" s="19"/>
      <c r="L33" s="48"/>
      <c r="M33" s="15"/>
      <c r="N33" s="16"/>
      <c r="O33" s="17">
        <f>C31/B30</f>
        <v>0.74</v>
      </c>
      <c r="P33" s="20">
        <v>75</v>
      </c>
      <c r="Q33" s="3">
        <f t="shared" ref="Q33:Q42" si="12">P33/P32</f>
        <v>0.75</v>
      </c>
      <c r="R33" s="5">
        <f t="shared" ref="R33:R42" si="13">100%-Q33</f>
        <v>0.25</v>
      </c>
      <c r="Z33" s="27" t="s">
        <v>25</v>
      </c>
      <c r="AA33" s="25">
        <f t="shared" si="2"/>
        <v>0.89189189189189189</v>
      </c>
      <c r="AB33" s="25">
        <f t="shared" si="3"/>
        <v>0.92</v>
      </c>
      <c r="AC33" s="25">
        <f t="shared" si="4"/>
        <v>0.96296296296296291</v>
      </c>
      <c r="AD33" s="25">
        <f t="shared" si="5"/>
        <v>0.84615384615384615</v>
      </c>
      <c r="AE33" s="25">
        <f t="shared" si="6"/>
        <v>0.88571428571428568</v>
      </c>
      <c r="AF33" s="25">
        <f t="shared" si="7"/>
        <v>0.84931506849315064</v>
      </c>
      <c r="AG33" s="25">
        <f t="shared" si="8"/>
        <v>0.88095238095238093</v>
      </c>
      <c r="AH33" s="25">
        <f t="shared" si="9"/>
        <v>0</v>
      </c>
      <c r="AI33" s="25" t="e">
        <f t="shared" si="10"/>
        <v>#DIV/0!</v>
      </c>
      <c r="AJ33" s="25" t="e">
        <f t="shared" si="11"/>
        <v>#DIV/0!</v>
      </c>
      <c r="AK33" s="3"/>
      <c r="AL33" s="3"/>
      <c r="AM33" s="3"/>
    </row>
    <row r="34" spans="1:39" ht="12.75" customHeight="1">
      <c r="A34" s="13">
        <v>9902</v>
      </c>
      <c r="B34" s="13"/>
      <c r="C34" s="13"/>
      <c r="D34" s="13"/>
      <c r="E34" s="13"/>
      <c r="F34" s="13">
        <v>40</v>
      </c>
      <c r="G34" s="13"/>
      <c r="H34" s="13"/>
      <c r="I34" s="13"/>
      <c r="J34" s="13"/>
      <c r="K34" s="19"/>
      <c r="L34" s="48"/>
      <c r="M34" s="15"/>
      <c r="N34" s="16"/>
      <c r="O34" s="17">
        <f>D32/C31</f>
        <v>0.86486486486486491</v>
      </c>
      <c r="P34" s="20">
        <v>69</v>
      </c>
      <c r="Q34" s="3">
        <f t="shared" si="12"/>
        <v>0.92</v>
      </c>
      <c r="R34" s="5">
        <f t="shared" si="13"/>
        <v>7.999999999999996E-2</v>
      </c>
      <c r="Z34" s="27" t="s">
        <v>26</v>
      </c>
      <c r="AA34" s="25">
        <f t="shared" si="2"/>
        <v>0.90909090909090906</v>
      </c>
      <c r="AB34" s="25">
        <f t="shared" si="3"/>
        <v>0.92753623188405798</v>
      </c>
      <c r="AC34" s="25">
        <f t="shared" si="4"/>
        <v>0.92307692307692313</v>
      </c>
      <c r="AD34" s="25">
        <f t="shared" si="5"/>
        <v>1.0545454545454545</v>
      </c>
      <c r="AE34" s="25">
        <f t="shared" si="6"/>
        <v>0.90322580645161288</v>
      </c>
      <c r="AF34" s="25">
        <f t="shared" si="7"/>
        <v>0.967741935483871</v>
      </c>
      <c r="AG34" s="25">
        <f t="shared" si="8"/>
        <v>0.78378378378378377</v>
      </c>
      <c r="AH34" s="25" t="e">
        <f t="shared" si="9"/>
        <v>#DIV/0!</v>
      </c>
      <c r="AI34" s="25" t="e">
        <f t="shared" si="10"/>
        <v>#DIV/0!</v>
      </c>
      <c r="AJ34" s="25"/>
      <c r="AK34" s="3"/>
      <c r="AL34" s="3"/>
      <c r="AM34" s="3"/>
    </row>
    <row r="35" spans="1:39" ht="12.75" customHeight="1">
      <c r="A35" s="31" t="s">
        <v>13</v>
      </c>
      <c r="B35" s="13"/>
      <c r="C35" s="13"/>
      <c r="D35" s="13"/>
      <c r="E35" s="13"/>
      <c r="F35" s="13"/>
      <c r="G35" s="13">
        <v>37</v>
      </c>
      <c r="H35" s="13"/>
      <c r="I35" s="13"/>
      <c r="J35" s="13"/>
      <c r="K35" s="19"/>
      <c r="L35" s="48"/>
      <c r="M35" s="15"/>
      <c r="N35" s="16"/>
      <c r="O35" s="17">
        <f>E33/D32</f>
        <v>0.65625</v>
      </c>
      <c r="P35" s="20">
        <v>64</v>
      </c>
      <c r="Q35" s="3">
        <f t="shared" si="12"/>
        <v>0.92753623188405798</v>
      </c>
      <c r="R35" s="5">
        <f t="shared" si="13"/>
        <v>7.2463768115942018E-2</v>
      </c>
      <c r="Z35" s="27" t="s">
        <v>29</v>
      </c>
      <c r="AA35" s="25">
        <f t="shared" si="2"/>
        <v>0.96666666666666667</v>
      </c>
      <c r="AB35" s="25">
        <f t="shared" si="3"/>
        <v>0.984375</v>
      </c>
      <c r="AC35" s="25">
        <f t="shared" si="4"/>
        <v>0.95833333333333337</v>
      </c>
      <c r="AD35" s="25">
        <f t="shared" si="5"/>
        <v>1</v>
      </c>
      <c r="AE35" s="25">
        <f t="shared" si="6"/>
        <v>1</v>
      </c>
      <c r="AF35" s="25">
        <f t="shared" si="7"/>
        <v>0.93333333333333335</v>
      </c>
      <c r="AG35" s="25">
        <f t="shared" si="8"/>
        <v>1</v>
      </c>
      <c r="AH35" s="25" t="e">
        <f t="shared" si="9"/>
        <v>#DIV/0!</v>
      </c>
      <c r="AI35" s="25"/>
      <c r="AJ35" s="25"/>
      <c r="AK35" s="3"/>
      <c r="AL35" s="3"/>
      <c r="AM35" s="3"/>
    </row>
    <row r="36" spans="1:39" ht="12.75" customHeight="1">
      <c r="A36" s="31" t="s">
        <v>14</v>
      </c>
      <c r="B36" s="13"/>
      <c r="C36" s="13"/>
      <c r="D36" s="13"/>
      <c r="E36" s="13"/>
      <c r="F36" s="13"/>
      <c r="G36" s="13"/>
      <c r="H36" s="13">
        <v>37</v>
      </c>
      <c r="I36" s="13"/>
      <c r="J36" s="13"/>
      <c r="K36" s="19"/>
      <c r="L36" s="48"/>
      <c r="M36" s="15"/>
      <c r="N36" s="16"/>
      <c r="O36" s="17">
        <f>F34/E33</f>
        <v>0.95238095238095233</v>
      </c>
      <c r="P36" s="20">
        <v>63</v>
      </c>
      <c r="Q36" s="3">
        <f t="shared" si="12"/>
        <v>0.984375</v>
      </c>
      <c r="R36" s="5">
        <f t="shared" si="13"/>
        <v>1.5625E-2</v>
      </c>
      <c r="Z36" s="27" t="s">
        <v>30</v>
      </c>
      <c r="AA36" s="25">
        <f t="shared" si="2"/>
        <v>1</v>
      </c>
      <c r="AB36" s="25">
        <f t="shared" si="3"/>
        <v>0.93650793650793651</v>
      </c>
      <c r="AC36" s="25">
        <f t="shared" si="4"/>
        <v>0.91304347826086951</v>
      </c>
      <c r="AD36" s="25">
        <f t="shared" si="5"/>
        <v>1</v>
      </c>
      <c r="AE36" s="25">
        <f t="shared" si="6"/>
        <v>1</v>
      </c>
      <c r="AF36" s="25">
        <f t="shared" si="7"/>
        <v>0.9642857142857143</v>
      </c>
      <c r="AG36" s="25">
        <f t="shared" si="8"/>
        <v>1</v>
      </c>
      <c r="AH36" s="25"/>
      <c r="AI36" s="25"/>
      <c r="AJ36" s="25"/>
      <c r="AK36" s="3"/>
      <c r="AL36" s="3"/>
      <c r="AM36" s="3"/>
    </row>
    <row r="37" spans="1:39" ht="12.75" customHeight="1">
      <c r="A37" s="31" t="s">
        <v>15</v>
      </c>
      <c r="B37" s="13"/>
      <c r="C37" s="13"/>
      <c r="D37" s="13"/>
      <c r="E37" s="13"/>
      <c r="F37" s="13"/>
      <c r="G37" s="13"/>
      <c r="H37" s="13"/>
      <c r="I37" s="13"/>
      <c r="J37" s="13"/>
      <c r="K37" s="19"/>
      <c r="L37" s="48"/>
      <c r="M37" s="15"/>
      <c r="N37" s="16"/>
      <c r="O37" s="17">
        <f>G35/F34</f>
        <v>0.92500000000000004</v>
      </c>
      <c r="P37" s="20">
        <v>59</v>
      </c>
      <c r="Q37" s="3">
        <f t="shared" si="12"/>
        <v>0.93650793650793651</v>
      </c>
      <c r="R37" s="5">
        <f t="shared" si="13"/>
        <v>6.3492063492063489E-2</v>
      </c>
      <c r="Z37" s="32" t="s">
        <v>31</v>
      </c>
      <c r="AA37" s="25">
        <f t="shared" si="2"/>
        <v>1</v>
      </c>
      <c r="AB37" s="25">
        <f t="shared" si="3"/>
        <v>1</v>
      </c>
      <c r="AC37" s="25">
        <f t="shared" si="4"/>
        <v>1</v>
      </c>
      <c r="AD37" s="25">
        <f t="shared" si="5"/>
        <v>0.98275862068965514</v>
      </c>
      <c r="AE37" s="25">
        <f t="shared" si="6"/>
        <v>0.9642857142857143</v>
      </c>
      <c r="AF37" s="25">
        <f t="shared" si="7"/>
        <v>0.98148148148148151</v>
      </c>
      <c r="AG37" s="25"/>
      <c r="AH37" s="25"/>
      <c r="AI37" s="25"/>
      <c r="AJ37" s="25"/>
      <c r="AK37" s="35"/>
      <c r="AL37" s="3"/>
      <c r="AM37" s="3"/>
    </row>
    <row r="38" spans="1:39" ht="12.75" customHeight="1">
      <c r="A38" s="31" t="s">
        <v>16</v>
      </c>
      <c r="B38" s="13"/>
      <c r="C38" s="13"/>
      <c r="D38" s="13"/>
      <c r="E38" s="13"/>
      <c r="F38" s="13"/>
      <c r="G38" s="13"/>
      <c r="H38" s="13"/>
      <c r="I38" s="13"/>
      <c r="J38" s="13"/>
      <c r="K38" s="19"/>
      <c r="L38" s="48"/>
      <c r="M38" s="15"/>
      <c r="N38" s="16"/>
      <c r="O38" s="17">
        <f>H36/G35</f>
        <v>1</v>
      </c>
      <c r="P38" s="20">
        <v>59</v>
      </c>
      <c r="Q38" s="3">
        <f t="shared" si="12"/>
        <v>1</v>
      </c>
      <c r="R38" s="5">
        <f t="shared" si="13"/>
        <v>0</v>
      </c>
      <c r="Z38" s="32" t="s">
        <v>32</v>
      </c>
      <c r="AA38" s="25">
        <f t="shared" si="2"/>
        <v>1</v>
      </c>
      <c r="AB38" s="25">
        <f t="shared" si="3"/>
        <v>0.93220338983050843</v>
      </c>
      <c r="AC38" s="25">
        <f t="shared" si="4"/>
        <v>0.95238095238095233</v>
      </c>
      <c r="AD38" s="25">
        <f t="shared" si="5"/>
        <v>1</v>
      </c>
      <c r="AE38" s="25">
        <f t="shared" si="6"/>
        <v>0.96296296296296291</v>
      </c>
      <c r="AF38" s="25"/>
      <c r="AG38" s="25"/>
      <c r="AH38" s="25"/>
      <c r="AI38" s="28"/>
      <c r="AJ38" s="28"/>
      <c r="AK38" s="35"/>
      <c r="AL38" s="3"/>
      <c r="AM38" s="3"/>
    </row>
    <row r="39" spans="1:39" ht="12.75" customHeight="1">
      <c r="A39" s="31" t="s">
        <v>17</v>
      </c>
      <c r="B39" s="13"/>
      <c r="C39" s="13"/>
      <c r="D39" s="13"/>
      <c r="E39" s="13"/>
      <c r="F39" s="13"/>
      <c r="G39" s="13"/>
      <c r="H39" s="13"/>
      <c r="I39" s="13">
        <v>37</v>
      </c>
      <c r="K39" s="19"/>
      <c r="L39" s="48"/>
      <c r="M39" s="15"/>
      <c r="N39" s="16"/>
      <c r="O39" s="17">
        <f>I39/H36</f>
        <v>1</v>
      </c>
      <c r="P39" s="20">
        <v>55</v>
      </c>
      <c r="Q39" s="3">
        <f t="shared" si="12"/>
        <v>0.93220338983050843</v>
      </c>
      <c r="R39" s="5">
        <f t="shared" si="13"/>
        <v>6.7796610169491567E-2</v>
      </c>
      <c r="Z39" s="31"/>
      <c r="AA39" s="25"/>
      <c r="AB39" s="25"/>
      <c r="AC39" s="25"/>
      <c r="AD39" s="25"/>
      <c r="AE39" s="28"/>
      <c r="AF39" s="28"/>
      <c r="AG39" s="28"/>
      <c r="AH39" s="28"/>
      <c r="AI39" s="28"/>
      <c r="AJ39" s="28"/>
      <c r="AK39" s="35"/>
      <c r="AL39" s="3"/>
      <c r="AM39" s="3"/>
    </row>
    <row r="40" spans="1:39" ht="12.75" customHeight="1">
      <c r="A40" s="31" t="s">
        <v>18</v>
      </c>
      <c r="B40" s="13"/>
      <c r="C40" s="13"/>
      <c r="D40" s="13"/>
      <c r="E40" s="13"/>
      <c r="F40" s="13"/>
      <c r="G40" s="13"/>
      <c r="H40" s="13"/>
      <c r="I40" s="13"/>
      <c r="J40" s="13">
        <v>36</v>
      </c>
      <c r="K40" s="19">
        <v>36</v>
      </c>
      <c r="L40" s="48"/>
      <c r="M40" s="15"/>
      <c r="N40" s="16"/>
      <c r="O40" s="17">
        <f>J41/I39</f>
        <v>0.43243243243243246</v>
      </c>
      <c r="P40" s="20">
        <v>55</v>
      </c>
      <c r="Q40" s="3">
        <f t="shared" si="12"/>
        <v>1</v>
      </c>
      <c r="R40" s="5">
        <f t="shared" si="13"/>
        <v>0</v>
      </c>
      <c r="S40" s="4" t="s">
        <v>3</v>
      </c>
      <c r="Z40" s="31"/>
      <c r="AA40" s="3"/>
      <c r="AB40" s="3"/>
      <c r="AC40" s="3"/>
      <c r="AD40" s="35"/>
      <c r="AE40" s="35"/>
      <c r="AF40" s="35"/>
      <c r="AG40" s="35"/>
      <c r="AH40" s="35"/>
      <c r="AI40" s="35"/>
      <c r="AJ40" s="35"/>
      <c r="AK40" s="35"/>
      <c r="AL40" s="3"/>
      <c r="AM40" s="3"/>
    </row>
    <row r="41" spans="1:39" ht="12.75" customHeight="1">
      <c r="A41" s="31" t="s">
        <v>19</v>
      </c>
      <c r="B41" s="26"/>
      <c r="C41" s="26"/>
      <c r="D41" s="26"/>
      <c r="E41" s="26"/>
      <c r="F41" s="26"/>
      <c r="G41" s="26"/>
      <c r="H41" s="26"/>
      <c r="I41" s="13"/>
      <c r="J41" s="13">
        <v>16</v>
      </c>
      <c r="K41" s="19">
        <v>16</v>
      </c>
      <c r="L41" s="48"/>
      <c r="M41" s="15"/>
      <c r="N41" s="16"/>
      <c r="O41" s="17"/>
      <c r="P41" s="20">
        <v>19</v>
      </c>
      <c r="Q41" s="3">
        <f t="shared" si="12"/>
        <v>0.34545454545454546</v>
      </c>
      <c r="R41" s="5">
        <f t="shared" si="13"/>
        <v>0.65454545454545454</v>
      </c>
      <c r="S41" s="4">
        <v>9701</v>
      </c>
      <c r="T41" s="3">
        <f>M19</f>
        <v>0.68292682926829273</v>
      </c>
      <c r="Z41" s="31"/>
      <c r="AA41" s="3"/>
      <c r="AB41" s="3"/>
      <c r="AC41" s="35"/>
      <c r="AD41" s="35"/>
      <c r="AE41" s="35"/>
      <c r="AF41" s="35"/>
      <c r="AG41" s="35"/>
      <c r="AH41" s="35"/>
      <c r="AI41" s="35"/>
      <c r="AJ41" s="35"/>
      <c r="AK41" s="35"/>
      <c r="AL41" s="3"/>
      <c r="AM41" s="3"/>
    </row>
    <row r="42" spans="1:39" ht="12.75" customHeight="1">
      <c r="A42" s="31" t="s">
        <v>20</v>
      </c>
      <c r="B42" s="26"/>
      <c r="C42" s="26"/>
      <c r="D42" s="26"/>
      <c r="E42" s="26"/>
      <c r="F42" s="26"/>
      <c r="G42" s="26"/>
      <c r="H42" s="26"/>
      <c r="I42" s="13"/>
      <c r="J42" s="13">
        <v>1</v>
      </c>
      <c r="K42" s="19"/>
      <c r="L42" s="48"/>
      <c r="M42" s="15"/>
      <c r="N42" s="16"/>
      <c r="O42" s="17"/>
      <c r="P42" s="20">
        <v>2</v>
      </c>
      <c r="Q42" s="3">
        <f t="shared" si="12"/>
        <v>0.10526315789473684</v>
      </c>
      <c r="R42" s="5">
        <f t="shared" si="13"/>
        <v>0.89473684210526316</v>
      </c>
      <c r="S42" s="4">
        <v>9702</v>
      </c>
      <c r="T42" s="3">
        <f>M44</f>
        <v>0.52</v>
      </c>
      <c r="Z42" s="31"/>
      <c r="AA42" s="3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"/>
      <c r="AM42" s="3"/>
    </row>
    <row r="43" spans="1:39" ht="12.75" customHeight="1">
      <c r="I43" s="26">
        <v>1</v>
      </c>
      <c r="J43" s="26"/>
      <c r="K43" s="38"/>
      <c r="L43" s="5"/>
      <c r="M43" s="5"/>
      <c r="N43" s="26"/>
      <c r="O43" s="5"/>
      <c r="P43" s="20">
        <v>1</v>
      </c>
      <c r="Q43" s="3"/>
      <c r="R43" s="5"/>
      <c r="S43" s="4">
        <v>9801</v>
      </c>
      <c r="T43" s="3">
        <f>M69</f>
        <v>0.48780487804878048</v>
      </c>
      <c r="Z43" s="34"/>
      <c r="AA43" s="3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"/>
      <c r="AM43" s="3"/>
    </row>
    <row r="44" spans="1:39" ht="12.75" customHeight="1">
      <c r="I44" s="26"/>
      <c r="J44" s="26"/>
      <c r="K44" s="38">
        <f>SUM(K40:K42)</f>
        <v>52</v>
      </c>
      <c r="L44" s="5">
        <f>K40/B30</f>
        <v>0.36</v>
      </c>
      <c r="M44" s="5">
        <f>K44/B30</f>
        <v>0.52</v>
      </c>
      <c r="N44" s="5">
        <f>M44-L44</f>
        <v>0.16000000000000003</v>
      </c>
      <c r="O44" s="5"/>
      <c r="P44" s="20"/>
      <c r="Q44" s="3"/>
      <c r="R44" s="5"/>
      <c r="S44" s="4">
        <v>9802</v>
      </c>
      <c r="T44" s="3">
        <f>M90</f>
        <v>0.45217391304347826</v>
      </c>
      <c r="Z44" s="34"/>
      <c r="AA44" s="3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"/>
      <c r="AM44" s="3"/>
    </row>
    <row r="45" spans="1:39" ht="12.75" customHeight="1">
      <c r="A45" s="247" t="s">
        <v>34</v>
      </c>
      <c r="B45" s="240"/>
      <c r="C45" s="240"/>
      <c r="D45" s="240"/>
      <c r="I45" s="26"/>
      <c r="J45" s="26"/>
      <c r="K45" s="26"/>
      <c r="L45" s="5"/>
      <c r="M45" s="5"/>
      <c r="N45" s="5"/>
      <c r="O45" s="5"/>
      <c r="P45" s="169"/>
      <c r="Q45" s="3"/>
      <c r="R45" s="5"/>
      <c r="S45" s="4"/>
      <c r="T45" s="3"/>
      <c r="U45" s="26"/>
      <c r="V45" s="26"/>
      <c r="W45" s="26"/>
      <c r="X45" s="26"/>
      <c r="Y45" s="26"/>
      <c r="Z45" s="34"/>
      <c r="AA45" s="3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"/>
      <c r="AM45" s="3"/>
    </row>
    <row r="46" spans="1:39" ht="12.75" customHeight="1">
      <c r="A46" s="34" t="s">
        <v>35</v>
      </c>
      <c r="B46" s="26">
        <v>13</v>
      </c>
      <c r="I46" s="26"/>
      <c r="J46" s="26"/>
      <c r="K46" s="26"/>
      <c r="L46" s="5"/>
      <c r="M46" s="5"/>
      <c r="N46" s="5"/>
      <c r="O46" s="5"/>
      <c r="P46" s="169"/>
      <c r="Q46" s="3"/>
      <c r="R46" s="5"/>
      <c r="S46" s="4"/>
      <c r="T46" s="3"/>
      <c r="U46" s="26"/>
      <c r="V46" s="26"/>
      <c r="W46" s="26"/>
      <c r="X46" s="26"/>
      <c r="Y46" s="26"/>
      <c r="Z46" s="34"/>
      <c r="AA46" s="3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"/>
      <c r="AM46" s="3"/>
    </row>
    <row r="47" spans="1:39" ht="12.75" customHeight="1">
      <c r="A47" s="248" t="s">
        <v>36</v>
      </c>
      <c r="B47" s="240"/>
      <c r="C47" s="240"/>
      <c r="D47" s="240"/>
      <c r="E47" s="240"/>
      <c r="F47" s="240"/>
      <c r="G47" s="240"/>
      <c r="H47" s="42">
        <f>(B46/K44)*100%</f>
        <v>0.25</v>
      </c>
      <c r="I47" s="26"/>
      <c r="J47" s="26"/>
      <c r="K47" s="26"/>
      <c r="L47" s="5"/>
      <c r="M47" s="5"/>
      <c r="N47" s="5"/>
      <c r="O47" s="5"/>
      <c r="P47" s="169"/>
      <c r="Q47" s="3"/>
      <c r="R47" s="5"/>
      <c r="S47" s="4"/>
      <c r="T47" s="3"/>
      <c r="U47" s="26"/>
      <c r="V47" s="26"/>
      <c r="W47" s="26"/>
      <c r="X47" s="26"/>
      <c r="Y47" s="26"/>
      <c r="Z47" s="34"/>
      <c r="AA47" s="3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"/>
      <c r="AM47" s="3"/>
    </row>
    <row r="48" spans="1:39" ht="12.7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5"/>
      <c r="M48" s="5"/>
      <c r="N48" s="5"/>
      <c r="O48" s="5"/>
      <c r="P48" s="169"/>
      <c r="Q48" s="3"/>
      <c r="R48" s="5"/>
      <c r="S48" s="4"/>
      <c r="T48" s="3"/>
      <c r="U48" s="26"/>
      <c r="V48" s="26"/>
      <c r="W48" s="26"/>
      <c r="X48" s="26"/>
      <c r="Y48" s="26"/>
      <c r="Z48" s="34"/>
      <c r="AA48" s="3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"/>
      <c r="AM48" s="3"/>
    </row>
    <row r="49" spans="1:39" ht="12.75" customHeight="1">
      <c r="L49" s="5"/>
      <c r="M49" s="5"/>
      <c r="O49" s="5"/>
      <c r="P49" s="6"/>
      <c r="Q49" s="6"/>
      <c r="R49" s="5"/>
      <c r="S49" s="4">
        <v>9901</v>
      </c>
      <c r="T49" s="5">
        <f>M108</f>
        <v>0.36842105263157893</v>
      </c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</row>
    <row r="50" spans="1:39" ht="12.75" customHeight="1">
      <c r="A50" s="43" t="s">
        <v>37</v>
      </c>
      <c r="B50" s="43"/>
      <c r="C50" s="43"/>
      <c r="D50" s="44"/>
      <c r="E50" s="44"/>
      <c r="H50" s="45">
        <f>((K40*9)+(K41*10)+(K42*11))/K44</f>
        <v>9.3076923076923084</v>
      </c>
      <c r="L50" s="5"/>
      <c r="M50" s="5"/>
      <c r="O50" s="5"/>
      <c r="P50" s="6"/>
      <c r="Q50" s="6"/>
      <c r="R50" s="5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</row>
    <row r="51" spans="1:39" ht="12.75" customHeight="1">
      <c r="A51" s="47"/>
      <c r="B51" s="47"/>
      <c r="C51" s="47"/>
      <c r="D51" s="26"/>
      <c r="E51" s="26"/>
      <c r="F51" s="26"/>
      <c r="G51" s="26"/>
      <c r="H51" s="45"/>
      <c r="I51" s="26"/>
      <c r="J51" s="26"/>
      <c r="K51" s="26"/>
      <c r="L51" s="5"/>
      <c r="M51" s="5"/>
      <c r="N51" s="26"/>
      <c r="O51" s="5"/>
      <c r="P51" s="6"/>
      <c r="Q51" s="6"/>
      <c r="R51" s="5"/>
      <c r="S51" s="26"/>
      <c r="T51" s="26"/>
      <c r="U51" s="26"/>
      <c r="V51" s="26"/>
      <c r="W51" s="26"/>
      <c r="X51" s="26"/>
      <c r="Y51" s="26"/>
      <c r="Z51" s="26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</row>
    <row r="52" spans="1:39" ht="12.75" customHeight="1">
      <c r="A52" s="52" t="s">
        <v>44</v>
      </c>
      <c r="L52" s="5"/>
      <c r="M52" s="5"/>
      <c r="O52" s="5"/>
      <c r="P52" s="6"/>
      <c r="Q52" s="6"/>
      <c r="R52" s="5"/>
      <c r="Z52" s="47"/>
      <c r="AA52" s="11"/>
      <c r="AB52" s="11"/>
      <c r="AC52" s="11"/>
      <c r="AD52" s="11"/>
      <c r="AE52" s="11"/>
      <c r="AF52" s="11"/>
      <c r="AG52" s="11"/>
      <c r="AH52" s="11"/>
      <c r="AI52" s="11"/>
      <c r="AJ52" s="11"/>
      <c r="AK52" s="11"/>
      <c r="AL52" s="3"/>
      <c r="AM52" s="3"/>
    </row>
    <row r="53" spans="1:39" ht="12.75" customHeight="1">
      <c r="B53" s="1" t="s">
        <v>1</v>
      </c>
      <c r="C53" s="1"/>
      <c r="D53" s="1"/>
      <c r="E53" s="1"/>
      <c r="F53" s="1"/>
      <c r="G53" s="1"/>
      <c r="H53" s="1"/>
      <c r="L53" s="5"/>
      <c r="M53" s="5"/>
      <c r="O53" s="5"/>
      <c r="P53" s="6"/>
      <c r="Q53" s="6"/>
      <c r="R53" s="5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</row>
    <row r="54" spans="1:39" ht="12.75" customHeight="1">
      <c r="A54" s="12" t="s">
        <v>9</v>
      </c>
      <c r="B54" s="13">
        <v>1</v>
      </c>
      <c r="C54" s="13">
        <v>2</v>
      </c>
      <c r="D54" s="13">
        <v>3</v>
      </c>
      <c r="E54" s="13">
        <v>4</v>
      </c>
      <c r="F54" s="13">
        <v>5</v>
      </c>
      <c r="G54" s="13">
        <v>6</v>
      </c>
      <c r="H54" s="13">
        <v>7</v>
      </c>
      <c r="L54" s="5"/>
      <c r="M54" s="5"/>
      <c r="O54" s="5"/>
      <c r="P54" s="6"/>
      <c r="Q54" s="6"/>
      <c r="R54" s="5"/>
      <c r="Z54" s="4"/>
      <c r="AA54" s="11" t="s">
        <v>45</v>
      </c>
      <c r="AB54" s="11"/>
      <c r="AC54" s="11"/>
      <c r="AD54" s="11"/>
      <c r="AE54" s="11"/>
      <c r="AF54" s="11"/>
      <c r="AG54" s="11"/>
      <c r="AH54" s="11"/>
      <c r="AI54" s="11"/>
      <c r="AJ54" s="11"/>
      <c r="AK54" s="53"/>
      <c r="AL54" s="3"/>
      <c r="AM54" s="3"/>
    </row>
    <row r="55" spans="1:39" ht="25.5" customHeight="1">
      <c r="A55" s="13">
        <v>9801</v>
      </c>
      <c r="B55" s="13">
        <v>41</v>
      </c>
      <c r="C55" s="13"/>
      <c r="D55" s="13"/>
      <c r="E55" s="13"/>
      <c r="F55" s="13"/>
      <c r="G55" s="13"/>
      <c r="H55" s="13"/>
      <c r="I55" s="1"/>
      <c r="J55" s="1"/>
      <c r="L55" s="7" t="s">
        <v>2</v>
      </c>
      <c r="M55" s="7" t="s">
        <v>3</v>
      </c>
      <c r="N55" s="8" t="s">
        <v>4</v>
      </c>
      <c r="O55" s="7" t="s">
        <v>5</v>
      </c>
      <c r="P55" s="9" t="s">
        <v>6</v>
      </c>
      <c r="Q55" s="9" t="s">
        <v>7</v>
      </c>
      <c r="R55" s="10" t="s">
        <v>8</v>
      </c>
      <c r="AA55" s="246" t="s">
        <v>11</v>
      </c>
      <c r="AB55" s="240"/>
      <c r="AC55" s="240"/>
      <c r="AD55" s="240"/>
      <c r="AE55" s="240"/>
      <c r="AF55" s="240"/>
      <c r="AG55" s="240"/>
      <c r="AH55" s="240"/>
      <c r="AI55" s="240"/>
      <c r="AJ55" s="240"/>
      <c r="AK55" s="3"/>
      <c r="AL55" s="3"/>
      <c r="AM55" s="3"/>
    </row>
    <row r="56" spans="1:39" ht="12.75" customHeight="1">
      <c r="A56" s="13">
        <v>9802</v>
      </c>
      <c r="B56" s="13"/>
      <c r="C56" s="13">
        <v>27</v>
      </c>
      <c r="D56" s="13"/>
      <c r="E56" s="13"/>
      <c r="F56" s="13"/>
      <c r="G56" s="13"/>
      <c r="H56" s="13"/>
      <c r="I56" s="13">
        <v>8</v>
      </c>
      <c r="J56" s="13">
        <v>9</v>
      </c>
      <c r="K56" s="14" t="s">
        <v>10</v>
      </c>
      <c r="L56" s="15"/>
      <c r="M56" s="15"/>
      <c r="N56" s="16"/>
      <c r="O56" s="17"/>
      <c r="P56" s="6"/>
      <c r="Q56" s="6"/>
      <c r="R56" s="5"/>
      <c r="Z56" s="21" t="s">
        <v>12</v>
      </c>
      <c r="AA56" s="1">
        <v>9701</v>
      </c>
      <c r="AB56" s="2">
        <v>9702</v>
      </c>
      <c r="AC56" s="2">
        <v>9801</v>
      </c>
      <c r="AD56" s="2">
        <v>9802</v>
      </c>
      <c r="AE56" s="2">
        <v>9901</v>
      </c>
      <c r="AF56" s="2">
        <v>9902</v>
      </c>
      <c r="AG56" s="22" t="s">
        <v>13</v>
      </c>
      <c r="AH56" s="22" t="s">
        <v>14</v>
      </c>
      <c r="AI56" s="22" t="s">
        <v>15</v>
      </c>
      <c r="AJ56" s="22" t="s">
        <v>16</v>
      </c>
      <c r="AK56" s="11"/>
      <c r="AL56" s="3"/>
      <c r="AM56" s="3"/>
    </row>
    <row r="57" spans="1:39" ht="12.75" customHeight="1">
      <c r="A57" s="13">
        <v>9901</v>
      </c>
      <c r="B57" s="13"/>
      <c r="C57" s="13"/>
      <c r="D57" s="13">
        <v>25</v>
      </c>
      <c r="E57" s="13"/>
      <c r="F57" s="13"/>
      <c r="G57" s="13"/>
      <c r="H57" s="13"/>
      <c r="I57" s="13"/>
      <c r="J57" s="13"/>
      <c r="K57" s="19"/>
      <c r="L57" s="15"/>
      <c r="M57" s="15"/>
      <c r="N57" s="16"/>
      <c r="O57" s="17"/>
      <c r="P57" s="20">
        <f>B55</f>
        <v>41</v>
      </c>
      <c r="Q57" s="6"/>
      <c r="R57" s="5"/>
      <c r="Z57" s="27" t="s">
        <v>24</v>
      </c>
      <c r="AA57" s="25">
        <f t="shared" ref="AA57:AJ57" si="14">100%-AA32</f>
        <v>9.7560975609756073E-2</v>
      </c>
      <c r="AB57" s="25">
        <f t="shared" si="14"/>
        <v>0.25</v>
      </c>
      <c r="AC57" s="25">
        <f t="shared" si="14"/>
        <v>0.34146341463414631</v>
      </c>
      <c r="AD57" s="25">
        <f t="shared" si="14"/>
        <v>0.43478260869565222</v>
      </c>
      <c r="AE57" s="25">
        <f t="shared" si="14"/>
        <v>0.38596491228070173</v>
      </c>
      <c r="AF57" s="25">
        <f t="shared" si="14"/>
        <v>0.30476190476190479</v>
      </c>
      <c r="AG57" s="25">
        <f t="shared" si="14"/>
        <v>0.1428571428571429</v>
      </c>
      <c r="AH57" s="25">
        <f t="shared" si="14"/>
        <v>0.30508474576271183</v>
      </c>
      <c r="AI57" s="25" t="e">
        <f t="shared" si="14"/>
        <v>#DIV/0!</v>
      </c>
      <c r="AJ57" s="25" t="e">
        <f t="shared" si="14"/>
        <v>#DIV/0!</v>
      </c>
      <c r="AK57" s="3"/>
      <c r="AL57" s="3"/>
      <c r="AM57" s="3"/>
    </row>
    <row r="58" spans="1:39" ht="12.75" customHeight="1">
      <c r="A58" s="13">
        <v>9902</v>
      </c>
      <c r="B58" s="13"/>
      <c r="C58" s="13"/>
      <c r="D58" s="13"/>
      <c r="E58" s="13">
        <v>20</v>
      </c>
      <c r="F58" s="13"/>
      <c r="G58" s="13"/>
      <c r="H58" s="13"/>
      <c r="I58" s="13"/>
      <c r="J58" s="13"/>
      <c r="K58" s="19"/>
      <c r="L58" s="15"/>
      <c r="M58" s="15"/>
      <c r="N58" s="16"/>
      <c r="O58" s="17">
        <f>C56/B55</f>
        <v>0.65853658536585369</v>
      </c>
      <c r="P58" s="20">
        <v>27</v>
      </c>
      <c r="Q58" s="3">
        <f t="shared" ref="Q58:Q66" si="15">P58/P57</f>
        <v>0.65853658536585369</v>
      </c>
      <c r="R58" s="5">
        <f t="shared" ref="R58:R66" si="16">100%-Q58</f>
        <v>0.34146341463414631</v>
      </c>
      <c r="Z58" s="27" t="s">
        <v>25</v>
      </c>
      <c r="AA58" s="25">
        <f t="shared" ref="AA58:AJ58" si="17">100%-AA33</f>
        <v>0.10810810810810811</v>
      </c>
      <c r="AB58" s="25">
        <f t="shared" si="17"/>
        <v>7.999999999999996E-2</v>
      </c>
      <c r="AC58" s="25">
        <f t="shared" si="17"/>
        <v>3.703703703703709E-2</v>
      </c>
      <c r="AD58" s="25">
        <f t="shared" si="17"/>
        <v>0.15384615384615385</v>
      </c>
      <c r="AE58" s="25">
        <f t="shared" si="17"/>
        <v>0.11428571428571432</v>
      </c>
      <c r="AF58" s="25">
        <f t="shared" si="17"/>
        <v>0.15068493150684936</v>
      </c>
      <c r="AG58" s="25">
        <f t="shared" si="17"/>
        <v>0.11904761904761907</v>
      </c>
      <c r="AH58" s="25">
        <f t="shared" si="17"/>
        <v>1</v>
      </c>
      <c r="AI58" s="25" t="e">
        <f t="shared" si="17"/>
        <v>#DIV/0!</v>
      </c>
      <c r="AJ58" s="25" t="e">
        <f t="shared" si="17"/>
        <v>#DIV/0!</v>
      </c>
      <c r="AK58" s="3"/>
      <c r="AL58" s="3"/>
      <c r="AM58" s="3"/>
    </row>
    <row r="59" spans="1:39" ht="12.75" customHeight="1">
      <c r="A59" s="31" t="s">
        <v>13</v>
      </c>
      <c r="B59" s="13"/>
      <c r="C59" s="13"/>
      <c r="D59" s="13"/>
      <c r="E59" s="13"/>
      <c r="F59" s="13">
        <v>19</v>
      </c>
      <c r="G59" s="13"/>
      <c r="H59" s="13"/>
      <c r="I59" s="13"/>
      <c r="J59" s="13"/>
      <c r="K59" s="19"/>
      <c r="L59" s="15"/>
      <c r="M59" s="15"/>
      <c r="N59" s="16"/>
      <c r="O59" s="17">
        <f>D57/C56</f>
        <v>0.92592592592592593</v>
      </c>
      <c r="P59" s="20">
        <v>26</v>
      </c>
      <c r="Q59" s="3">
        <f t="shared" si="15"/>
        <v>0.96296296296296291</v>
      </c>
      <c r="R59" s="5">
        <f t="shared" si="16"/>
        <v>3.703703703703709E-2</v>
      </c>
      <c r="Z59" s="27" t="s">
        <v>26</v>
      </c>
      <c r="AA59" s="25">
        <f t="shared" ref="AA59:AI59" si="18">100%-AA34</f>
        <v>9.0909090909090939E-2</v>
      </c>
      <c r="AB59" s="25">
        <f t="shared" si="18"/>
        <v>7.2463768115942018E-2</v>
      </c>
      <c r="AC59" s="25">
        <f t="shared" si="18"/>
        <v>7.6923076923076872E-2</v>
      </c>
      <c r="AD59" s="25">
        <f t="shared" si="18"/>
        <v>-5.4545454545454453E-2</v>
      </c>
      <c r="AE59" s="25">
        <f t="shared" si="18"/>
        <v>9.6774193548387122E-2</v>
      </c>
      <c r="AF59" s="25">
        <f t="shared" si="18"/>
        <v>3.2258064516129004E-2</v>
      </c>
      <c r="AG59" s="25">
        <f t="shared" si="18"/>
        <v>0.21621621621621623</v>
      </c>
      <c r="AH59" s="25" t="e">
        <f t="shared" si="18"/>
        <v>#DIV/0!</v>
      </c>
      <c r="AI59" s="25" t="e">
        <f t="shared" si="18"/>
        <v>#DIV/0!</v>
      </c>
      <c r="AJ59" s="25"/>
      <c r="AK59" s="3"/>
      <c r="AL59" s="3"/>
      <c r="AM59" s="3"/>
    </row>
    <row r="60" spans="1:39" ht="12.75" customHeight="1">
      <c r="A60" s="31" t="s">
        <v>14</v>
      </c>
      <c r="B60" s="13"/>
      <c r="C60" s="13"/>
      <c r="D60" s="13"/>
      <c r="E60" s="13"/>
      <c r="F60" s="13"/>
      <c r="G60" s="13">
        <v>19</v>
      </c>
      <c r="H60" s="13"/>
      <c r="I60" s="13"/>
      <c r="J60" s="13"/>
      <c r="K60" s="19"/>
      <c r="L60" s="15"/>
      <c r="M60" s="15"/>
      <c r="N60" s="16"/>
      <c r="O60" s="17">
        <f>E58/D57</f>
        <v>0.8</v>
      </c>
      <c r="P60" s="20">
        <v>24</v>
      </c>
      <c r="Q60" s="3">
        <f t="shared" si="15"/>
        <v>0.92307692307692313</v>
      </c>
      <c r="R60" s="5">
        <f t="shared" si="16"/>
        <v>7.6923076923076872E-2</v>
      </c>
      <c r="Z60" s="27" t="s">
        <v>29</v>
      </c>
      <c r="AA60" s="25">
        <f t="shared" ref="AA60:AH60" si="19">100%-AA35</f>
        <v>3.3333333333333326E-2</v>
      </c>
      <c r="AB60" s="25">
        <f t="shared" si="19"/>
        <v>1.5625E-2</v>
      </c>
      <c r="AC60" s="25">
        <f t="shared" si="19"/>
        <v>4.166666666666663E-2</v>
      </c>
      <c r="AD60" s="25">
        <f t="shared" si="19"/>
        <v>0</v>
      </c>
      <c r="AE60" s="25">
        <f t="shared" si="19"/>
        <v>0</v>
      </c>
      <c r="AF60" s="25">
        <f t="shared" si="19"/>
        <v>6.6666666666666652E-2</v>
      </c>
      <c r="AG60" s="25">
        <f t="shared" si="19"/>
        <v>0</v>
      </c>
      <c r="AH60" s="25" t="e">
        <f t="shared" si="19"/>
        <v>#DIV/0!</v>
      </c>
      <c r="AI60" s="25"/>
      <c r="AJ60" s="25"/>
      <c r="AK60" s="3"/>
      <c r="AL60" s="3"/>
      <c r="AM60" s="3"/>
    </row>
    <row r="61" spans="1:39" ht="12.75" customHeight="1">
      <c r="A61" s="31" t="s">
        <v>15</v>
      </c>
      <c r="B61" s="13"/>
      <c r="C61" s="13"/>
      <c r="D61" s="13"/>
      <c r="E61" s="13"/>
      <c r="F61" s="13"/>
      <c r="G61" s="13"/>
      <c r="H61" s="13">
        <v>19</v>
      </c>
      <c r="I61" s="13"/>
      <c r="J61" s="13"/>
      <c r="K61" s="19"/>
      <c r="L61" s="15"/>
      <c r="M61" s="15"/>
      <c r="N61" s="16"/>
      <c r="O61" s="17">
        <f>F59/E58</f>
        <v>0.95</v>
      </c>
      <c r="P61" s="20">
        <v>23</v>
      </c>
      <c r="Q61" s="3">
        <f t="shared" si="15"/>
        <v>0.95833333333333337</v>
      </c>
      <c r="R61" s="5">
        <f t="shared" si="16"/>
        <v>4.166666666666663E-2</v>
      </c>
      <c r="Z61" s="27" t="s">
        <v>30</v>
      </c>
      <c r="AA61" s="25">
        <f t="shared" ref="AA61:AG61" si="20">100%-AA36</f>
        <v>0</v>
      </c>
      <c r="AB61" s="25">
        <f t="shared" si="20"/>
        <v>6.3492063492063489E-2</v>
      </c>
      <c r="AC61" s="25">
        <f t="shared" si="20"/>
        <v>8.6956521739130488E-2</v>
      </c>
      <c r="AD61" s="25">
        <f t="shared" si="20"/>
        <v>0</v>
      </c>
      <c r="AE61" s="25">
        <f t="shared" si="20"/>
        <v>0</v>
      </c>
      <c r="AF61" s="25">
        <f t="shared" si="20"/>
        <v>3.5714285714285698E-2</v>
      </c>
      <c r="AG61" s="25">
        <f t="shared" si="20"/>
        <v>0</v>
      </c>
      <c r="AH61" s="25"/>
      <c r="AI61" s="25"/>
      <c r="AJ61" s="25"/>
      <c r="AK61" s="35"/>
      <c r="AL61" s="3"/>
      <c r="AM61" s="3"/>
    </row>
    <row r="62" spans="1:39" ht="12.75" customHeight="1">
      <c r="A62" s="31" t="s">
        <v>16</v>
      </c>
      <c r="B62" s="13"/>
      <c r="C62" s="13"/>
      <c r="D62" s="13"/>
      <c r="E62" s="13"/>
      <c r="F62" s="13"/>
      <c r="G62" s="13"/>
      <c r="H62" s="13"/>
      <c r="I62" s="13"/>
      <c r="J62" s="13"/>
      <c r="K62" s="19"/>
      <c r="L62" s="15"/>
      <c r="M62" s="15"/>
      <c r="N62" s="16"/>
      <c r="O62" s="17">
        <f>G60/F59</f>
        <v>1</v>
      </c>
      <c r="P62" s="20">
        <v>21</v>
      </c>
      <c r="Q62" s="3">
        <f t="shared" si="15"/>
        <v>0.91304347826086951</v>
      </c>
      <c r="R62" s="5">
        <f t="shared" si="16"/>
        <v>8.6956521739130488E-2</v>
      </c>
      <c r="Z62" s="32" t="s">
        <v>31</v>
      </c>
      <c r="AA62" s="25">
        <f t="shared" ref="AA62:AF62" si="21">100%-AA37</f>
        <v>0</v>
      </c>
      <c r="AB62" s="25">
        <f t="shared" si="21"/>
        <v>0</v>
      </c>
      <c r="AC62" s="25">
        <f t="shared" si="21"/>
        <v>0</v>
      </c>
      <c r="AD62" s="25">
        <f t="shared" si="21"/>
        <v>1.7241379310344862E-2</v>
      </c>
      <c r="AE62" s="25">
        <f t="shared" si="21"/>
        <v>3.5714285714285698E-2</v>
      </c>
      <c r="AF62" s="25">
        <f t="shared" si="21"/>
        <v>1.851851851851849E-2</v>
      </c>
      <c r="AG62" s="28"/>
      <c r="AH62" s="28"/>
      <c r="AI62" s="28"/>
      <c r="AJ62" s="28"/>
      <c r="AK62" s="35"/>
      <c r="AL62" s="3"/>
      <c r="AM62" s="3"/>
    </row>
    <row r="63" spans="1:39" ht="12.75" customHeight="1">
      <c r="A63" s="31" t="s">
        <v>17</v>
      </c>
      <c r="B63" s="13"/>
      <c r="C63" s="13"/>
      <c r="D63" s="13"/>
      <c r="E63" s="13"/>
      <c r="F63" s="13"/>
      <c r="G63" s="13"/>
      <c r="H63" s="13"/>
      <c r="I63" s="13"/>
      <c r="J63" s="13"/>
      <c r="K63" s="19"/>
      <c r="L63" s="15"/>
      <c r="M63" s="15"/>
      <c r="N63" s="16"/>
      <c r="O63" s="17">
        <f>H61/G60</f>
        <v>1</v>
      </c>
      <c r="P63" s="20">
        <v>21</v>
      </c>
      <c r="Q63" s="3">
        <f t="shared" si="15"/>
        <v>1</v>
      </c>
      <c r="R63" s="5">
        <f t="shared" si="16"/>
        <v>0</v>
      </c>
      <c r="Z63" s="32" t="s">
        <v>32</v>
      </c>
      <c r="AA63" s="25">
        <f t="shared" ref="AA63:AE63" si="22">100%-AA38</f>
        <v>0</v>
      </c>
      <c r="AB63" s="25">
        <f t="shared" si="22"/>
        <v>6.7796610169491567E-2</v>
      </c>
      <c r="AC63" s="25">
        <f t="shared" si="22"/>
        <v>4.7619047619047672E-2</v>
      </c>
      <c r="AD63" s="25">
        <f t="shared" si="22"/>
        <v>0</v>
      </c>
      <c r="AE63" s="25">
        <f t="shared" si="22"/>
        <v>3.703703703703709E-2</v>
      </c>
      <c r="AF63" s="28"/>
      <c r="AG63" s="28"/>
      <c r="AH63" s="28"/>
      <c r="AI63" s="28"/>
      <c r="AJ63" s="28"/>
      <c r="AK63" s="35"/>
      <c r="AL63" s="3"/>
      <c r="AM63" s="3"/>
    </row>
    <row r="64" spans="1:39" ht="12.75" customHeight="1">
      <c r="A64" s="31" t="s">
        <v>18</v>
      </c>
      <c r="B64" s="13"/>
      <c r="C64" s="13"/>
      <c r="D64" s="13"/>
      <c r="E64" s="13"/>
      <c r="F64" s="13"/>
      <c r="G64" s="13"/>
      <c r="H64" s="13"/>
      <c r="I64" s="13">
        <v>18</v>
      </c>
      <c r="J64" s="13"/>
      <c r="K64" s="19"/>
      <c r="L64" s="15"/>
      <c r="M64" s="15"/>
      <c r="N64" s="16"/>
      <c r="O64" s="17">
        <f>I64/H61</f>
        <v>0.94736842105263153</v>
      </c>
      <c r="P64" s="20">
        <v>20</v>
      </c>
      <c r="Q64" s="3">
        <f t="shared" si="15"/>
        <v>0.95238095238095233</v>
      </c>
      <c r="R64" s="5">
        <f t="shared" si="16"/>
        <v>4.7619047619047672E-2</v>
      </c>
      <c r="Z64" s="31"/>
      <c r="AA64" s="25"/>
      <c r="AB64" s="25"/>
      <c r="AC64" s="25"/>
      <c r="AD64" s="25"/>
      <c r="AE64" s="28"/>
      <c r="AF64" s="28"/>
      <c r="AG64" s="28"/>
      <c r="AH64" s="28"/>
      <c r="AI64" s="28"/>
      <c r="AJ64" s="28"/>
      <c r="AK64" s="35"/>
      <c r="AL64" s="3"/>
      <c r="AM64" s="3"/>
    </row>
    <row r="65" spans="1:39" ht="12.75" customHeight="1">
      <c r="A65" s="31" t="s">
        <v>19</v>
      </c>
      <c r="B65" s="26"/>
      <c r="C65" s="26"/>
      <c r="D65" s="26"/>
      <c r="E65" s="26"/>
      <c r="F65" s="26"/>
      <c r="G65" s="26"/>
      <c r="H65" s="26"/>
      <c r="I65" s="13"/>
      <c r="J65" s="13">
        <v>18</v>
      </c>
      <c r="K65" s="19">
        <v>18</v>
      </c>
      <c r="L65" s="15"/>
      <c r="M65" s="15"/>
      <c r="N65" s="16"/>
      <c r="O65" s="17">
        <f>J65/I64</f>
        <v>1</v>
      </c>
      <c r="P65" s="20">
        <v>20</v>
      </c>
      <c r="Q65" s="3">
        <f t="shared" si="15"/>
        <v>1</v>
      </c>
      <c r="R65" s="5">
        <f t="shared" si="16"/>
        <v>0</v>
      </c>
      <c r="Z65" s="54"/>
      <c r="AA65" s="3"/>
      <c r="AB65" s="3"/>
      <c r="AC65" s="3"/>
      <c r="AD65" s="35"/>
      <c r="AE65" s="35"/>
      <c r="AF65" s="35"/>
      <c r="AG65" s="35"/>
      <c r="AH65" s="35"/>
      <c r="AI65" s="35"/>
      <c r="AJ65" s="35"/>
      <c r="AK65" s="35"/>
      <c r="AL65" s="3"/>
      <c r="AM65" s="3"/>
    </row>
    <row r="66" spans="1:39" ht="12.75" customHeight="1">
      <c r="A66" s="31" t="s">
        <v>20</v>
      </c>
      <c r="B66" s="26"/>
      <c r="C66" s="26"/>
      <c r="D66" s="26"/>
      <c r="E66" s="26"/>
      <c r="F66" s="26"/>
      <c r="G66" s="26"/>
      <c r="H66" s="26"/>
      <c r="I66" s="13"/>
      <c r="J66" s="13">
        <v>2</v>
      </c>
      <c r="K66" s="19">
        <v>2</v>
      </c>
      <c r="L66" s="15"/>
      <c r="M66" s="15"/>
      <c r="N66" s="16"/>
      <c r="O66" s="17"/>
      <c r="P66" s="20">
        <v>2</v>
      </c>
      <c r="Q66" s="3">
        <f t="shared" si="15"/>
        <v>0.1</v>
      </c>
      <c r="R66" s="5">
        <f t="shared" si="16"/>
        <v>0.9</v>
      </c>
      <c r="Z66" s="34"/>
      <c r="AA66" s="3"/>
      <c r="AB66" s="3"/>
      <c r="AC66" s="35"/>
      <c r="AD66" s="35"/>
      <c r="AE66" s="35"/>
      <c r="AF66" s="35"/>
      <c r="AG66" s="35"/>
      <c r="AH66" s="35"/>
      <c r="AI66" s="35"/>
      <c r="AJ66" s="35"/>
      <c r="AK66" s="35"/>
      <c r="AL66" s="3"/>
      <c r="AM66" s="3"/>
    </row>
    <row r="67" spans="1:39" ht="12.75" customHeight="1">
      <c r="I67" s="26"/>
      <c r="J67" s="26"/>
      <c r="K67" s="38"/>
      <c r="L67" s="55"/>
      <c r="M67" s="55"/>
      <c r="N67" s="56"/>
      <c r="O67" s="55"/>
      <c r="P67" s="20"/>
      <c r="Q67" s="3"/>
      <c r="R67" s="5"/>
      <c r="Z67" s="34"/>
      <c r="AA67" s="3"/>
      <c r="AB67" s="3"/>
      <c r="AC67" s="35"/>
      <c r="AD67" s="35"/>
      <c r="AE67" s="35"/>
      <c r="AF67" s="35"/>
      <c r="AG67" s="35"/>
      <c r="AH67" s="35"/>
      <c r="AI67" s="35"/>
      <c r="AJ67" s="35"/>
      <c r="AK67" s="35"/>
      <c r="AL67" s="3"/>
      <c r="AM67" s="3"/>
    </row>
    <row r="68" spans="1:39" ht="12.75" customHeight="1">
      <c r="I68" s="26"/>
      <c r="J68" s="26"/>
      <c r="K68" s="38"/>
      <c r="L68" s="55"/>
      <c r="M68" s="55"/>
      <c r="N68" s="56"/>
      <c r="O68" s="55"/>
      <c r="P68" s="20"/>
      <c r="Q68" s="3"/>
      <c r="R68" s="5"/>
      <c r="Z68" s="34"/>
      <c r="AA68" s="3"/>
      <c r="AB68" s="3"/>
      <c r="AC68" s="35"/>
      <c r="AD68" s="35"/>
      <c r="AE68" s="35"/>
      <c r="AF68" s="35"/>
      <c r="AG68" s="35"/>
      <c r="AH68" s="35"/>
      <c r="AI68" s="35"/>
      <c r="AJ68" s="35"/>
      <c r="AK68" s="35"/>
      <c r="AL68" s="3"/>
      <c r="AM68" s="3"/>
    </row>
    <row r="69" spans="1:39" ht="12.75" customHeight="1">
      <c r="J69" s="4" t="s">
        <v>46</v>
      </c>
      <c r="K69" s="57">
        <f>SUM(K65:K68)</f>
        <v>20</v>
      </c>
      <c r="L69" s="55">
        <f>K65/B55</f>
        <v>0.43902439024390244</v>
      </c>
      <c r="M69" s="55">
        <f>K69/B55</f>
        <v>0.48780487804878048</v>
      </c>
      <c r="N69" s="55">
        <f>M69-L69</f>
        <v>4.8780487804878037E-2</v>
      </c>
      <c r="O69" s="55"/>
      <c r="P69" s="6"/>
      <c r="Q69" s="6"/>
      <c r="R69" s="5"/>
      <c r="Z69" s="34"/>
      <c r="AA69" s="3"/>
      <c r="AB69" s="35"/>
      <c r="AC69" s="35"/>
      <c r="AD69" s="35"/>
      <c r="AE69" s="35"/>
      <c r="AF69" s="35"/>
      <c r="AG69" s="35"/>
      <c r="AH69" s="35"/>
      <c r="AI69" s="35"/>
      <c r="AJ69" s="35"/>
      <c r="AK69" s="3"/>
      <c r="AL69" s="3"/>
      <c r="AM69" s="3"/>
    </row>
    <row r="70" spans="1:39" ht="12.75" customHeight="1">
      <c r="A70" s="247" t="s">
        <v>34</v>
      </c>
      <c r="B70" s="240"/>
      <c r="C70" s="240"/>
      <c r="D70" s="240"/>
      <c r="I70" s="26"/>
      <c r="J70" s="4"/>
      <c r="K70" s="4"/>
      <c r="L70" s="5"/>
      <c r="M70" s="5"/>
      <c r="N70" s="5"/>
      <c r="O70" s="5"/>
      <c r="P70" s="6"/>
      <c r="Q70" s="6"/>
      <c r="R70" s="5"/>
      <c r="S70" s="26"/>
      <c r="T70" s="26"/>
      <c r="U70" s="26"/>
      <c r="V70" s="26"/>
      <c r="W70" s="26"/>
      <c r="X70" s="26"/>
      <c r="Y70" s="26"/>
      <c r="Z70" s="34"/>
      <c r="AA70" s="3"/>
      <c r="AB70" s="35"/>
      <c r="AC70" s="35"/>
      <c r="AD70" s="35"/>
      <c r="AE70" s="35"/>
      <c r="AF70" s="35"/>
      <c r="AG70" s="35"/>
      <c r="AH70" s="35"/>
      <c r="AI70" s="35"/>
      <c r="AJ70" s="35"/>
      <c r="AK70" s="3"/>
      <c r="AL70" s="3"/>
      <c r="AM70" s="3"/>
    </row>
    <row r="71" spans="1:39" ht="12.75" customHeight="1">
      <c r="A71" s="34" t="s">
        <v>35</v>
      </c>
      <c r="B71" s="26">
        <v>2</v>
      </c>
      <c r="I71" s="26"/>
      <c r="J71" s="4"/>
      <c r="K71" s="4"/>
      <c r="L71" s="5"/>
      <c r="M71" s="5"/>
      <c r="N71" s="5"/>
      <c r="O71" s="5"/>
      <c r="P71" s="6"/>
      <c r="Q71" s="6"/>
      <c r="R71" s="5"/>
      <c r="S71" s="26"/>
      <c r="T71" s="26"/>
      <c r="U71" s="26"/>
      <c r="V71" s="26"/>
      <c r="W71" s="26"/>
      <c r="X71" s="26"/>
      <c r="Y71" s="26"/>
      <c r="Z71" s="34"/>
      <c r="AA71" s="3"/>
      <c r="AB71" s="35"/>
      <c r="AC71" s="35"/>
      <c r="AD71" s="35"/>
      <c r="AE71" s="35"/>
      <c r="AF71" s="35"/>
      <c r="AG71" s="35"/>
      <c r="AH71" s="35"/>
      <c r="AI71" s="35"/>
      <c r="AJ71" s="35"/>
      <c r="AK71" s="3"/>
      <c r="AL71" s="3"/>
      <c r="AM71" s="3"/>
    </row>
    <row r="72" spans="1:39" ht="12.75" customHeight="1">
      <c r="A72" s="248" t="s">
        <v>36</v>
      </c>
      <c r="B72" s="240"/>
      <c r="C72" s="240"/>
      <c r="D72" s="240"/>
      <c r="E72" s="240"/>
      <c r="F72" s="240"/>
      <c r="G72" s="240"/>
      <c r="H72" s="42">
        <f>(B71/K69)*100%</f>
        <v>0.1</v>
      </c>
      <c r="I72" s="26"/>
      <c r="J72" s="4"/>
      <c r="K72" s="4"/>
      <c r="L72" s="5"/>
      <c r="M72" s="5"/>
      <c r="N72" s="5"/>
      <c r="O72" s="5"/>
      <c r="P72" s="6"/>
      <c r="Q72" s="6"/>
      <c r="R72" s="5"/>
      <c r="S72" s="26"/>
      <c r="T72" s="26"/>
      <c r="U72" s="26"/>
      <c r="V72" s="26"/>
      <c r="W72" s="26"/>
      <c r="X72" s="26"/>
      <c r="Y72" s="26"/>
      <c r="Z72" s="34"/>
      <c r="AA72" s="3"/>
      <c r="AB72" s="35"/>
      <c r="AC72" s="35"/>
      <c r="AD72" s="35"/>
      <c r="AE72" s="35"/>
      <c r="AF72" s="35"/>
      <c r="AG72" s="35"/>
      <c r="AH72" s="35"/>
      <c r="AI72" s="35"/>
      <c r="AJ72" s="35"/>
      <c r="AK72" s="3"/>
      <c r="AL72" s="3"/>
      <c r="AM72" s="3"/>
    </row>
    <row r="73" spans="1:39" ht="12.75" customHeight="1">
      <c r="A73" s="26"/>
      <c r="B73" s="26"/>
      <c r="C73" s="26"/>
      <c r="D73" s="26"/>
      <c r="E73" s="26"/>
      <c r="F73" s="26"/>
      <c r="G73" s="26"/>
      <c r="H73" s="26"/>
      <c r="I73" s="26"/>
      <c r="J73" s="4"/>
      <c r="K73" s="4"/>
      <c r="L73" s="5"/>
      <c r="M73" s="5"/>
      <c r="N73" s="5"/>
      <c r="O73" s="5"/>
      <c r="P73" s="6"/>
      <c r="Q73" s="6"/>
      <c r="R73" s="5"/>
      <c r="S73" s="26"/>
      <c r="T73" s="26"/>
      <c r="U73" s="26"/>
      <c r="V73" s="26"/>
      <c r="W73" s="26"/>
      <c r="X73" s="26"/>
      <c r="Y73" s="26"/>
      <c r="Z73" s="34"/>
      <c r="AA73" s="3"/>
      <c r="AB73" s="35"/>
      <c r="AC73" s="35"/>
      <c r="AD73" s="35"/>
      <c r="AE73" s="35"/>
      <c r="AF73" s="35"/>
      <c r="AG73" s="35"/>
      <c r="AH73" s="35"/>
      <c r="AI73" s="35"/>
      <c r="AJ73" s="35"/>
      <c r="AK73" s="3"/>
      <c r="AL73" s="3"/>
      <c r="AM73" s="3"/>
    </row>
    <row r="74" spans="1:39" ht="12.75" customHeight="1">
      <c r="A74" s="52" t="s">
        <v>54</v>
      </c>
      <c r="L74" s="5"/>
      <c r="M74" s="5"/>
      <c r="O74" s="5"/>
      <c r="P74" s="6"/>
      <c r="Q74" s="6"/>
      <c r="R74" s="5"/>
      <c r="Z74" s="26"/>
      <c r="AA74" s="11" t="s">
        <v>47</v>
      </c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</row>
    <row r="75" spans="1:39" ht="12.75" customHeight="1">
      <c r="B75" s="1" t="s">
        <v>1</v>
      </c>
      <c r="C75" s="1"/>
      <c r="D75" s="1"/>
      <c r="E75" s="1"/>
      <c r="F75" s="1"/>
      <c r="G75" s="1"/>
      <c r="H75" s="1"/>
      <c r="L75" s="5"/>
      <c r="M75" s="5"/>
      <c r="O75" s="5"/>
      <c r="P75" s="6"/>
      <c r="Q75" s="6"/>
      <c r="R75" s="5"/>
      <c r="Z75" s="58" t="s">
        <v>12</v>
      </c>
      <c r="AA75" s="59">
        <v>9701</v>
      </c>
      <c r="AB75" s="60">
        <v>9702</v>
      </c>
      <c r="AC75" s="60">
        <v>9801</v>
      </c>
      <c r="AD75" s="60">
        <v>9802</v>
      </c>
      <c r="AE75" s="60">
        <v>9901</v>
      </c>
      <c r="AF75" s="60">
        <v>9902</v>
      </c>
      <c r="AG75" s="61" t="s">
        <v>13</v>
      </c>
      <c r="AH75" s="61" t="s">
        <v>14</v>
      </c>
      <c r="AI75" s="61" t="s">
        <v>15</v>
      </c>
      <c r="AJ75" s="61" t="s">
        <v>16</v>
      </c>
      <c r="AK75" s="3"/>
      <c r="AL75" s="3"/>
      <c r="AM75" s="3"/>
    </row>
    <row r="76" spans="1:39" ht="12.75" customHeight="1">
      <c r="A76" s="12" t="s">
        <v>9</v>
      </c>
      <c r="B76" s="13">
        <v>1</v>
      </c>
      <c r="C76" s="13">
        <v>2</v>
      </c>
      <c r="D76" s="13">
        <v>3</v>
      </c>
      <c r="E76" s="13">
        <v>4</v>
      </c>
      <c r="F76" s="13">
        <v>5</v>
      </c>
      <c r="G76" s="13">
        <v>6</v>
      </c>
      <c r="H76" s="13">
        <v>7</v>
      </c>
      <c r="L76" s="5"/>
      <c r="M76" s="5"/>
      <c r="O76" s="5"/>
      <c r="P76" s="6"/>
      <c r="Q76" s="6"/>
      <c r="R76" s="5"/>
      <c r="Z76" s="63" t="s">
        <v>24</v>
      </c>
      <c r="AA76" s="64">
        <f>P7/P5</f>
        <v>0.80487804878048785</v>
      </c>
      <c r="AB76" s="64">
        <f>P34/P32</f>
        <v>0.69</v>
      </c>
      <c r="AC76" s="64">
        <f>P59/P57</f>
        <v>0.63414634146341464</v>
      </c>
      <c r="AD76" s="64">
        <f>P81/P79</f>
        <v>0.47826086956521741</v>
      </c>
      <c r="AE76" s="64">
        <f>P100/P98</f>
        <v>0.54385964912280704</v>
      </c>
      <c r="AF76" s="64">
        <f>P120/P118</f>
        <v>0.59047619047619049</v>
      </c>
      <c r="AG76" s="64">
        <f>P137/P135</f>
        <v>0.75510204081632648</v>
      </c>
      <c r="AH76" s="64">
        <f>P151/P149</f>
        <v>0</v>
      </c>
      <c r="AI76" s="64" t="e">
        <f>P163/P161</f>
        <v>#DIV/0!</v>
      </c>
      <c r="AJ76" s="64" t="e">
        <f>P175/P173</f>
        <v>#DIV/0!</v>
      </c>
      <c r="AK76" s="53"/>
      <c r="AL76" s="3"/>
      <c r="AM76" s="3"/>
    </row>
    <row r="77" spans="1:39" ht="25.5" customHeight="1">
      <c r="A77" s="13">
        <v>9802</v>
      </c>
      <c r="B77" s="13">
        <v>115</v>
      </c>
      <c r="C77" s="13"/>
      <c r="D77" s="13"/>
      <c r="E77" s="13"/>
      <c r="F77" s="13"/>
      <c r="G77" s="13"/>
      <c r="H77" s="13"/>
      <c r="I77" s="1"/>
      <c r="J77" s="1"/>
      <c r="L77" s="7" t="s">
        <v>2</v>
      </c>
      <c r="M77" s="7" t="s">
        <v>3</v>
      </c>
      <c r="N77" s="8" t="s">
        <v>4</v>
      </c>
      <c r="O77" s="7" t="s">
        <v>5</v>
      </c>
      <c r="P77" s="9" t="s">
        <v>6</v>
      </c>
      <c r="Q77" s="9" t="s">
        <v>7</v>
      </c>
      <c r="R77" s="10" t="s">
        <v>8</v>
      </c>
      <c r="S77" s="249" t="s">
        <v>4</v>
      </c>
      <c r="T77" s="240"/>
      <c r="Z77" s="4" t="s">
        <v>56</v>
      </c>
      <c r="AA77" s="65">
        <f>SUM(AA76:AG76)/7</f>
        <v>0.64238902003206344</v>
      </c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</row>
    <row r="78" spans="1:39" ht="12.75" customHeight="1">
      <c r="A78" s="13">
        <v>9901</v>
      </c>
      <c r="B78" s="13"/>
      <c r="C78" s="13">
        <v>64</v>
      </c>
      <c r="D78" s="13"/>
      <c r="E78" s="13"/>
      <c r="F78" s="13"/>
      <c r="G78" s="13"/>
      <c r="H78" s="13"/>
      <c r="I78" s="13">
        <v>8</v>
      </c>
      <c r="J78" s="13">
        <v>9</v>
      </c>
      <c r="K78" s="14" t="s">
        <v>10</v>
      </c>
      <c r="L78" s="48"/>
      <c r="M78" s="15"/>
      <c r="N78" s="16"/>
      <c r="O78" s="17"/>
      <c r="P78" s="6"/>
      <c r="Q78" s="6"/>
      <c r="R78" s="5"/>
      <c r="Z78" s="4"/>
      <c r="AA78" s="11"/>
      <c r="AB78" s="11"/>
      <c r="AC78" s="11"/>
      <c r="AD78" s="11"/>
      <c r="AE78" s="11"/>
      <c r="AF78" s="11"/>
      <c r="AG78" s="11"/>
      <c r="AH78" s="11"/>
      <c r="AI78" s="11"/>
      <c r="AJ78" s="11"/>
      <c r="AK78" s="11"/>
      <c r="AL78" s="3"/>
      <c r="AM78" s="3"/>
    </row>
    <row r="79" spans="1:39" ht="12.75" customHeight="1">
      <c r="A79" s="13">
        <v>9902</v>
      </c>
      <c r="B79" s="13"/>
      <c r="C79" s="13"/>
      <c r="D79" s="13">
        <v>50</v>
      </c>
      <c r="E79" s="13"/>
      <c r="F79" s="13"/>
      <c r="G79" s="13"/>
      <c r="H79" s="13"/>
      <c r="I79" s="13"/>
      <c r="J79" s="13"/>
      <c r="K79" s="19"/>
      <c r="L79" s="48"/>
      <c r="M79" s="15"/>
      <c r="N79" s="16"/>
      <c r="O79" s="17"/>
      <c r="P79" s="20">
        <f>B77</f>
        <v>115</v>
      </c>
      <c r="Q79" s="6"/>
      <c r="R79" s="5"/>
      <c r="S79" s="4">
        <v>9701</v>
      </c>
      <c r="T79" s="5">
        <f>N19</f>
        <v>0.26829268292682934</v>
      </c>
      <c r="Z79" s="26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</row>
    <row r="80" spans="1:39" ht="12.75" customHeight="1">
      <c r="A80" s="31" t="s">
        <v>13</v>
      </c>
      <c r="B80" s="13"/>
      <c r="C80" s="13"/>
      <c r="D80" s="13"/>
      <c r="E80" s="13">
        <v>49</v>
      </c>
      <c r="F80" s="13"/>
      <c r="G80" s="13"/>
      <c r="H80" s="13"/>
      <c r="I80" s="13"/>
      <c r="J80" s="13"/>
      <c r="K80" s="19"/>
      <c r="L80" s="48"/>
      <c r="M80" s="15"/>
      <c r="N80" s="16"/>
      <c r="O80" s="17">
        <f>C78/B77</f>
        <v>0.55652173913043479</v>
      </c>
      <c r="P80" s="20">
        <v>65</v>
      </c>
      <c r="Q80" s="3">
        <f t="shared" ref="Q80:Q87" si="23">P80/P79</f>
        <v>0.56521739130434778</v>
      </c>
      <c r="R80" s="5">
        <f t="shared" ref="R80:R87" si="24">100%-Q80</f>
        <v>0.43478260869565222</v>
      </c>
      <c r="S80" s="4">
        <v>9702</v>
      </c>
      <c r="T80" s="5">
        <f>N44</f>
        <v>0.16000000000000003</v>
      </c>
      <c r="Z80" s="2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</row>
    <row r="81" spans="1:39" ht="12.75" customHeight="1">
      <c r="A81" s="31" t="s">
        <v>14</v>
      </c>
      <c r="B81" s="13"/>
      <c r="C81" s="13"/>
      <c r="D81" s="13"/>
      <c r="E81" s="13"/>
      <c r="F81" s="13">
        <v>47</v>
      </c>
      <c r="G81" s="13"/>
      <c r="H81" s="13"/>
      <c r="I81" s="13"/>
      <c r="J81" s="13"/>
      <c r="K81" s="19"/>
      <c r="L81" s="48"/>
      <c r="M81" s="15"/>
      <c r="N81" s="16"/>
      <c r="O81" s="17">
        <f>D79/C78</f>
        <v>0.78125</v>
      </c>
      <c r="P81" s="20">
        <v>55</v>
      </c>
      <c r="Q81" s="3">
        <f t="shared" si="23"/>
        <v>0.84615384615384615</v>
      </c>
      <c r="R81" s="5">
        <f t="shared" si="24"/>
        <v>0.15384615384615385</v>
      </c>
      <c r="S81" s="4">
        <v>9801</v>
      </c>
      <c r="T81" s="5">
        <f>N69</f>
        <v>4.8780487804878037E-2</v>
      </c>
      <c r="Z81" s="2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</row>
    <row r="82" spans="1:39" ht="12.75" customHeight="1">
      <c r="A82" s="31" t="s">
        <v>15</v>
      </c>
      <c r="B82" s="13"/>
      <c r="C82" s="13"/>
      <c r="D82" s="13"/>
      <c r="E82" s="13"/>
      <c r="F82" s="13"/>
      <c r="G82" s="13">
        <v>46</v>
      </c>
      <c r="H82" s="13"/>
      <c r="I82" s="13"/>
      <c r="J82" s="13"/>
      <c r="K82" s="19"/>
      <c r="L82" s="48"/>
      <c r="M82" s="15"/>
      <c r="N82" s="16"/>
      <c r="O82" s="17">
        <f>E80/D79</f>
        <v>0.98</v>
      </c>
      <c r="P82" s="20">
        <v>58</v>
      </c>
      <c r="Q82" s="3">
        <f t="shared" si="23"/>
        <v>1.0545454545454545</v>
      </c>
      <c r="R82" s="5">
        <f t="shared" si="24"/>
        <v>-5.4545454545454453E-2</v>
      </c>
      <c r="S82" s="4">
        <v>9802</v>
      </c>
      <c r="T82" s="5">
        <f>N90</f>
        <v>8.6956521739130432E-2</v>
      </c>
      <c r="Z82" s="34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"/>
      <c r="AM82" s="3"/>
    </row>
    <row r="83" spans="1:39" ht="12.75" customHeight="1">
      <c r="A83" s="31" t="s">
        <v>16</v>
      </c>
      <c r="B83" s="13"/>
      <c r="C83" s="13"/>
      <c r="D83" s="13"/>
      <c r="E83" s="13"/>
      <c r="F83" s="13"/>
      <c r="G83" s="13"/>
      <c r="H83" s="13">
        <v>45</v>
      </c>
      <c r="I83" s="13"/>
      <c r="J83" s="13"/>
      <c r="K83" s="19"/>
      <c r="L83" s="48"/>
      <c r="M83" s="15"/>
      <c r="N83" s="16"/>
      <c r="O83" s="17">
        <f>F81/E80</f>
        <v>0.95918367346938771</v>
      </c>
      <c r="P83" s="20">
        <v>58</v>
      </c>
      <c r="Q83" s="3">
        <f t="shared" si="23"/>
        <v>1</v>
      </c>
      <c r="R83" s="5">
        <f t="shared" si="24"/>
        <v>0</v>
      </c>
      <c r="S83" s="4">
        <v>9901</v>
      </c>
      <c r="T83" s="5">
        <f>N108</f>
        <v>0</v>
      </c>
      <c r="Z83" s="34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"/>
      <c r="AM83" s="3"/>
    </row>
    <row r="84" spans="1:39" ht="12.75" customHeight="1">
      <c r="A84" s="31" t="s">
        <v>17</v>
      </c>
      <c r="B84" s="13"/>
      <c r="C84" s="13"/>
      <c r="D84" s="13"/>
      <c r="E84" s="13"/>
      <c r="F84" s="13"/>
      <c r="G84" s="13"/>
      <c r="H84" s="13"/>
      <c r="I84" s="13"/>
      <c r="J84" s="13"/>
      <c r="K84" s="19"/>
      <c r="L84" s="48"/>
      <c r="M84" s="15"/>
      <c r="N84" s="16"/>
      <c r="O84" s="17">
        <f>G82/F81</f>
        <v>0.97872340425531912</v>
      </c>
      <c r="P84" s="20">
        <v>58</v>
      </c>
      <c r="Q84" s="3">
        <f t="shared" si="23"/>
        <v>1</v>
      </c>
      <c r="R84" s="5">
        <f t="shared" si="24"/>
        <v>0</v>
      </c>
      <c r="Z84" s="34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"/>
      <c r="AM84" s="3"/>
    </row>
    <row r="85" spans="1:39" ht="12.75" customHeight="1">
      <c r="A85" s="31" t="s">
        <v>18</v>
      </c>
      <c r="B85" s="13"/>
      <c r="C85" s="13"/>
      <c r="D85" s="13"/>
      <c r="E85" s="13"/>
      <c r="F85" s="13"/>
      <c r="G85" s="13"/>
      <c r="H85" s="13"/>
      <c r="I85" s="13"/>
      <c r="J85" s="13"/>
      <c r="K85" s="19"/>
      <c r="L85" s="48"/>
      <c r="M85" s="15"/>
      <c r="N85" s="16"/>
      <c r="O85" s="17">
        <f>H83/G82</f>
        <v>0.97826086956521741</v>
      </c>
      <c r="P85" s="20">
        <v>57</v>
      </c>
      <c r="Q85" s="3">
        <f t="shared" si="23"/>
        <v>0.98275862068965514</v>
      </c>
      <c r="R85" s="5">
        <f t="shared" si="24"/>
        <v>1.7241379310344862E-2</v>
      </c>
      <c r="Z85" s="34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"/>
      <c r="AM85" s="3"/>
    </row>
    <row r="86" spans="1:39" ht="12.75" customHeight="1">
      <c r="A86" s="31" t="s">
        <v>19</v>
      </c>
      <c r="B86" s="26"/>
      <c r="C86" s="26"/>
      <c r="D86" s="26"/>
      <c r="E86" s="26"/>
      <c r="F86" s="26"/>
      <c r="G86" s="26"/>
      <c r="H86" s="26"/>
      <c r="I86" s="13">
        <v>45</v>
      </c>
      <c r="J86" s="13"/>
      <c r="K86" s="19"/>
      <c r="L86" s="48"/>
      <c r="M86" s="15"/>
      <c r="N86" s="16"/>
      <c r="O86" s="17">
        <f>I86/H83</f>
        <v>1</v>
      </c>
      <c r="P86" s="20">
        <v>57</v>
      </c>
      <c r="Q86" s="3">
        <f t="shared" si="23"/>
        <v>1</v>
      </c>
      <c r="R86" s="5">
        <f t="shared" si="24"/>
        <v>0</v>
      </c>
      <c r="Z86" s="34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"/>
      <c r="AM86" s="3"/>
    </row>
    <row r="87" spans="1:39" ht="12.75" customHeight="1">
      <c r="A87" s="31" t="s">
        <v>20</v>
      </c>
      <c r="B87" s="26"/>
      <c r="C87" s="26"/>
      <c r="D87" s="26"/>
      <c r="E87" s="26"/>
      <c r="F87" s="26"/>
      <c r="G87" s="26"/>
      <c r="H87" s="26"/>
      <c r="I87" s="13"/>
      <c r="J87" s="13">
        <v>45</v>
      </c>
      <c r="K87" s="19">
        <v>42</v>
      </c>
      <c r="L87" s="48"/>
      <c r="M87" s="15"/>
      <c r="N87" s="16"/>
      <c r="O87" s="17">
        <f>J87/I86</f>
        <v>1</v>
      </c>
      <c r="P87" s="20">
        <v>57</v>
      </c>
      <c r="Q87" s="3">
        <f t="shared" si="23"/>
        <v>1</v>
      </c>
      <c r="R87" s="5">
        <f t="shared" si="24"/>
        <v>0</v>
      </c>
      <c r="Z87" s="34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"/>
      <c r="AM87" s="3"/>
    </row>
    <row r="88" spans="1:39" ht="12.75" customHeight="1">
      <c r="I88" s="26"/>
      <c r="J88" s="26">
        <v>9</v>
      </c>
      <c r="K88" s="38">
        <v>10</v>
      </c>
      <c r="L88" s="5"/>
      <c r="M88" s="5"/>
      <c r="N88" s="26"/>
      <c r="O88" s="5"/>
      <c r="P88" s="20">
        <v>12</v>
      </c>
      <c r="Q88" s="3"/>
      <c r="R88" s="5"/>
      <c r="Z88" s="34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"/>
      <c r="AM88" s="3"/>
    </row>
    <row r="89" spans="1:39" ht="12.75" customHeight="1">
      <c r="I89" s="26"/>
      <c r="J89" s="26"/>
      <c r="K89" s="38"/>
      <c r="L89" s="5"/>
      <c r="M89" s="5"/>
      <c r="N89" s="26"/>
      <c r="O89" s="5"/>
      <c r="P89" s="20"/>
      <c r="Q89" s="3"/>
      <c r="R89" s="5"/>
      <c r="Z89" s="34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"/>
      <c r="AM89" s="3"/>
    </row>
    <row r="90" spans="1:39" ht="12.75" customHeight="1">
      <c r="K90" s="38">
        <f>SUM(K87:K89)</f>
        <v>52</v>
      </c>
      <c r="L90" s="5">
        <f>K87/B77</f>
        <v>0.36521739130434783</v>
      </c>
      <c r="M90" s="5">
        <f>K90/B77</f>
        <v>0.45217391304347826</v>
      </c>
      <c r="N90" s="5">
        <f>M90-L90</f>
        <v>8.6956521739130432E-2</v>
      </c>
      <c r="O90" s="5"/>
      <c r="P90" s="6"/>
      <c r="Q90" s="6"/>
      <c r="R90" s="5"/>
      <c r="Z90" s="26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</row>
    <row r="91" spans="1:39" ht="12.75" customHeight="1">
      <c r="A91" s="247" t="s">
        <v>34</v>
      </c>
      <c r="B91" s="240"/>
      <c r="C91" s="240"/>
      <c r="D91" s="240"/>
      <c r="K91" s="26"/>
      <c r="L91" s="5"/>
      <c r="M91" s="5"/>
      <c r="N91" s="5"/>
      <c r="O91" s="5"/>
      <c r="P91" s="6"/>
      <c r="Q91" s="6"/>
      <c r="R91" s="5"/>
      <c r="Z91" s="26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</row>
    <row r="92" spans="1:39" ht="12.75" customHeight="1">
      <c r="A92" s="34" t="s">
        <v>35</v>
      </c>
      <c r="B92" s="26">
        <v>4</v>
      </c>
      <c r="K92" s="26"/>
      <c r="L92" s="5"/>
      <c r="M92" s="5"/>
      <c r="N92" s="5"/>
      <c r="O92" s="5"/>
      <c r="P92" s="6"/>
      <c r="Q92" s="6"/>
      <c r="R92" s="5"/>
      <c r="Z92" s="26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</row>
    <row r="93" spans="1:39" ht="12.75" customHeight="1">
      <c r="A93" s="248" t="s">
        <v>36</v>
      </c>
      <c r="B93" s="240"/>
      <c r="C93" s="240"/>
      <c r="D93" s="240"/>
      <c r="E93" s="240"/>
      <c r="F93" s="240"/>
      <c r="G93" s="240"/>
      <c r="H93" s="42">
        <f>(B92/K90)*100%</f>
        <v>7.6923076923076927E-2</v>
      </c>
      <c r="K93" s="26"/>
      <c r="L93" s="5"/>
      <c r="M93" s="5"/>
      <c r="N93" s="5"/>
      <c r="O93" s="5"/>
      <c r="P93" s="6"/>
      <c r="Q93" s="6"/>
      <c r="R93" s="5"/>
      <c r="Z93" s="26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</row>
    <row r="94" spans="1:39" ht="12.75" customHeight="1">
      <c r="A94" s="41"/>
      <c r="B94" s="41"/>
      <c r="C94" s="41"/>
      <c r="D94" s="41"/>
      <c r="E94" s="41"/>
      <c r="F94" s="41"/>
      <c r="G94" s="41"/>
      <c r="H94" s="42"/>
      <c r="K94" s="26"/>
      <c r="L94" s="5"/>
      <c r="M94" s="5"/>
      <c r="N94" s="5"/>
      <c r="O94" s="5"/>
      <c r="P94" s="6"/>
      <c r="Q94" s="6"/>
      <c r="R94" s="5"/>
      <c r="Z94" s="26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</row>
    <row r="95" spans="1:39" ht="12.75" customHeight="1">
      <c r="A95" s="52" t="s">
        <v>57</v>
      </c>
      <c r="L95" s="5"/>
      <c r="M95" s="5"/>
      <c r="O95" s="5"/>
      <c r="P95" s="6"/>
      <c r="Q95" s="6"/>
      <c r="R95" s="5"/>
      <c r="Z95" s="26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</row>
    <row r="96" spans="1:39" ht="25.5" customHeight="1">
      <c r="B96" s="1" t="s">
        <v>1</v>
      </c>
      <c r="C96" s="1"/>
      <c r="D96" s="1"/>
      <c r="E96" s="1"/>
      <c r="F96" s="1"/>
      <c r="G96" s="1"/>
      <c r="H96" s="1"/>
      <c r="I96" s="1"/>
      <c r="J96" s="1"/>
      <c r="L96" s="7" t="s">
        <v>2</v>
      </c>
      <c r="M96" s="7" t="s">
        <v>3</v>
      </c>
      <c r="N96" s="8" t="s">
        <v>4</v>
      </c>
      <c r="O96" s="7" t="s">
        <v>5</v>
      </c>
      <c r="P96" s="9" t="s">
        <v>6</v>
      </c>
      <c r="Q96" s="9" t="s">
        <v>7</v>
      </c>
      <c r="R96" s="10" t="s">
        <v>8</v>
      </c>
      <c r="Z96" s="26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</row>
    <row r="97" spans="1:39" ht="12.75" customHeight="1">
      <c r="A97" s="12" t="s">
        <v>9</v>
      </c>
      <c r="B97" s="13">
        <v>1</v>
      </c>
      <c r="C97" s="13">
        <v>2</v>
      </c>
      <c r="D97" s="13">
        <v>3</v>
      </c>
      <c r="E97" s="13">
        <v>4</v>
      </c>
      <c r="F97" s="13">
        <v>5</v>
      </c>
      <c r="G97" s="13">
        <v>6</v>
      </c>
      <c r="H97" s="13">
        <v>7</v>
      </c>
      <c r="I97" s="13">
        <v>8</v>
      </c>
      <c r="J97" s="13">
        <v>9</v>
      </c>
      <c r="K97" s="14" t="s">
        <v>10</v>
      </c>
      <c r="L97" s="48"/>
      <c r="M97" s="15"/>
      <c r="N97" s="16"/>
      <c r="O97" s="17"/>
      <c r="P97" s="6"/>
      <c r="Q97" s="6"/>
      <c r="R97" s="5"/>
      <c r="Z97" s="52"/>
      <c r="AA97" s="53"/>
      <c r="AB97" s="53"/>
      <c r="AC97" s="53"/>
      <c r="AD97" s="53"/>
      <c r="AE97" s="53"/>
      <c r="AF97" s="53"/>
      <c r="AG97" s="53"/>
      <c r="AH97" s="53"/>
      <c r="AI97" s="53"/>
      <c r="AJ97" s="53"/>
      <c r="AK97" s="53"/>
      <c r="AL97" s="3"/>
      <c r="AM97" s="3"/>
    </row>
    <row r="98" spans="1:39" ht="12.75" customHeight="1">
      <c r="A98" s="13">
        <v>9901</v>
      </c>
      <c r="B98" s="13">
        <v>57</v>
      </c>
      <c r="C98" s="13"/>
      <c r="D98" s="13"/>
      <c r="E98" s="13"/>
      <c r="F98" s="13"/>
      <c r="G98" s="13"/>
      <c r="H98" s="13"/>
      <c r="I98" s="13"/>
      <c r="J98" s="13"/>
      <c r="K98" s="19"/>
      <c r="L98" s="48"/>
      <c r="M98" s="15"/>
      <c r="N98" s="16"/>
      <c r="O98" s="17"/>
      <c r="P98" s="20">
        <f>B98</f>
        <v>57</v>
      </c>
      <c r="Q98" s="6"/>
      <c r="R98" s="5"/>
      <c r="Z98" s="26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</row>
    <row r="99" spans="1:39" ht="12.75" customHeight="1">
      <c r="A99" s="13">
        <v>9902</v>
      </c>
      <c r="B99" s="13"/>
      <c r="C99" s="13">
        <v>35</v>
      </c>
      <c r="D99" s="13"/>
      <c r="E99" s="13"/>
      <c r="F99" s="13"/>
      <c r="G99" s="13"/>
      <c r="H99" s="13"/>
      <c r="I99" s="13"/>
      <c r="J99" s="13"/>
      <c r="K99" s="19"/>
      <c r="L99" s="48"/>
      <c r="M99" s="15"/>
      <c r="N99" s="16"/>
      <c r="O99" s="17">
        <f>C99/B98</f>
        <v>0.61403508771929827</v>
      </c>
      <c r="P99" s="20">
        <v>35</v>
      </c>
      <c r="Q99" s="3">
        <f t="shared" ref="Q99:Q105" si="25">P99/P98</f>
        <v>0.61403508771929827</v>
      </c>
      <c r="R99" s="5">
        <f t="shared" ref="R99:R105" si="26">100%-Q99</f>
        <v>0.38596491228070173</v>
      </c>
      <c r="Z99" s="4"/>
      <c r="AA99" s="11"/>
      <c r="AB99" s="11"/>
      <c r="AC99" s="11"/>
      <c r="AD99" s="11"/>
      <c r="AE99" s="11"/>
      <c r="AF99" s="11"/>
      <c r="AG99" s="11"/>
      <c r="AH99" s="11"/>
      <c r="AI99" s="11"/>
      <c r="AJ99" s="11"/>
      <c r="AK99" s="11"/>
      <c r="AL99" s="3"/>
      <c r="AM99" s="3"/>
    </row>
    <row r="100" spans="1:39" ht="12.75" customHeight="1">
      <c r="A100" s="31" t="s">
        <v>13</v>
      </c>
      <c r="B100" s="13"/>
      <c r="C100" s="13"/>
      <c r="D100" s="13">
        <v>26</v>
      </c>
      <c r="E100" s="13"/>
      <c r="F100" s="13"/>
      <c r="G100" s="13"/>
      <c r="H100" s="13"/>
      <c r="I100" s="13"/>
      <c r="J100" s="13"/>
      <c r="K100" s="19"/>
      <c r="L100" s="48"/>
      <c r="M100" s="15"/>
      <c r="N100" s="16"/>
      <c r="O100" s="17">
        <f>D100/C99</f>
        <v>0.74285714285714288</v>
      </c>
      <c r="P100" s="20">
        <v>31</v>
      </c>
      <c r="Q100" s="3">
        <f t="shared" si="25"/>
        <v>0.88571428571428568</v>
      </c>
      <c r="R100" s="5">
        <f t="shared" si="26"/>
        <v>0.11428571428571432</v>
      </c>
      <c r="Z100" s="26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</row>
    <row r="101" spans="1:39" ht="12.75" customHeight="1">
      <c r="A101" s="31" t="s">
        <v>14</v>
      </c>
      <c r="B101" s="13"/>
      <c r="C101" s="13"/>
      <c r="D101" s="13"/>
      <c r="E101" s="13">
        <v>26</v>
      </c>
      <c r="F101" s="13"/>
      <c r="G101" s="13"/>
      <c r="H101" s="13"/>
      <c r="I101" s="13"/>
      <c r="J101" s="13"/>
      <c r="K101" s="19"/>
      <c r="L101" s="48"/>
      <c r="M101" s="15"/>
      <c r="N101" s="16"/>
      <c r="O101" s="17">
        <f>E101/D100</f>
        <v>1</v>
      </c>
      <c r="P101" s="20">
        <v>28</v>
      </c>
      <c r="Q101" s="3">
        <f t="shared" si="25"/>
        <v>0.90322580645161288</v>
      </c>
      <c r="R101" s="5">
        <f t="shared" si="26"/>
        <v>9.6774193548387122E-2</v>
      </c>
      <c r="Z101" s="26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</row>
    <row r="102" spans="1:39" ht="12.75" customHeight="1">
      <c r="A102" s="31" t="s">
        <v>15</v>
      </c>
      <c r="B102" s="13"/>
      <c r="C102" s="13"/>
      <c r="D102" s="13"/>
      <c r="E102" s="13"/>
      <c r="F102" s="13">
        <v>25</v>
      </c>
      <c r="G102" s="13"/>
      <c r="H102" s="13"/>
      <c r="I102" s="13"/>
      <c r="J102" s="13"/>
      <c r="K102" s="19"/>
      <c r="L102" s="48"/>
      <c r="M102" s="15"/>
      <c r="N102" s="16"/>
      <c r="O102" s="17">
        <f>F102/E101</f>
        <v>0.96153846153846156</v>
      </c>
      <c r="P102" s="20">
        <v>28</v>
      </c>
      <c r="Q102" s="3">
        <f t="shared" si="25"/>
        <v>1</v>
      </c>
      <c r="R102" s="5">
        <f t="shared" si="26"/>
        <v>0</v>
      </c>
      <c r="Z102" s="34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"/>
      <c r="AM102" s="3"/>
    </row>
    <row r="103" spans="1:39" ht="12.75" customHeight="1">
      <c r="A103" s="31" t="s">
        <v>16</v>
      </c>
      <c r="B103" s="13"/>
      <c r="C103" s="13"/>
      <c r="D103" s="13"/>
      <c r="E103" s="13"/>
      <c r="F103" s="13"/>
      <c r="G103" s="13">
        <v>25</v>
      </c>
      <c r="H103" s="13"/>
      <c r="I103" s="13"/>
      <c r="J103" s="13"/>
      <c r="K103" s="19"/>
      <c r="L103" s="48"/>
      <c r="M103" s="15"/>
      <c r="N103" s="16"/>
      <c r="O103" s="17">
        <f>G103/F102</f>
        <v>1</v>
      </c>
      <c r="P103" s="20">
        <v>28</v>
      </c>
      <c r="Q103" s="3">
        <f t="shared" si="25"/>
        <v>1</v>
      </c>
      <c r="R103" s="5">
        <f t="shared" si="26"/>
        <v>0</v>
      </c>
      <c r="Z103" s="34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"/>
      <c r="AM103" s="3"/>
    </row>
    <row r="104" spans="1:39" ht="12.75" customHeight="1">
      <c r="A104" s="31" t="s">
        <v>17</v>
      </c>
      <c r="B104" s="13"/>
      <c r="C104" s="13"/>
      <c r="D104" s="13"/>
      <c r="E104" s="13"/>
      <c r="F104" s="13"/>
      <c r="G104" s="13"/>
      <c r="H104" s="13">
        <v>24</v>
      </c>
      <c r="I104" s="13"/>
      <c r="J104" s="13"/>
      <c r="K104" s="19"/>
      <c r="L104" s="48"/>
      <c r="M104" s="15"/>
      <c r="N104" s="16"/>
      <c r="O104" s="17">
        <f>H104/G103</f>
        <v>0.96</v>
      </c>
      <c r="P104" s="20">
        <v>27</v>
      </c>
      <c r="Q104" s="3">
        <f t="shared" si="25"/>
        <v>0.9642857142857143</v>
      </c>
      <c r="R104" s="5">
        <f t="shared" si="26"/>
        <v>3.5714285714285698E-2</v>
      </c>
      <c r="Z104" s="34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"/>
      <c r="AM104" s="3"/>
    </row>
    <row r="105" spans="1:39" ht="12.75" customHeight="1">
      <c r="A105" s="31" t="s">
        <v>18</v>
      </c>
      <c r="B105" s="13"/>
      <c r="C105" s="13"/>
      <c r="D105" s="13"/>
      <c r="E105" s="13"/>
      <c r="F105" s="13"/>
      <c r="G105" s="13"/>
      <c r="H105" s="13"/>
      <c r="I105" s="13">
        <v>22</v>
      </c>
      <c r="J105" s="13"/>
      <c r="K105" s="19"/>
      <c r="L105" s="48"/>
      <c r="M105" s="15"/>
      <c r="N105" s="16"/>
      <c r="O105" s="17">
        <f>I105/H104</f>
        <v>0.91666666666666663</v>
      </c>
      <c r="P105" s="20">
        <v>26</v>
      </c>
      <c r="Q105" s="3">
        <f t="shared" si="25"/>
        <v>0.96296296296296291</v>
      </c>
      <c r="R105" s="5">
        <f t="shared" si="26"/>
        <v>3.703703703703709E-2</v>
      </c>
      <c r="Z105" s="34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"/>
      <c r="AM105" s="3"/>
    </row>
    <row r="106" spans="1:39" ht="12.75" customHeight="1">
      <c r="A106" s="31" t="s">
        <v>19</v>
      </c>
      <c r="B106" s="26"/>
      <c r="C106" s="26"/>
      <c r="D106" s="26"/>
      <c r="E106" s="26"/>
      <c r="F106" s="26"/>
      <c r="G106" s="26"/>
      <c r="H106" s="26"/>
      <c r="I106" s="26"/>
      <c r="J106" s="26">
        <v>22</v>
      </c>
      <c r="K106" s="38">
        <v>21</v>
      </c>
      <c r="L106" s="5"/>
      <c r="M106" s="5"/>
      <c r="N106" s="26"/>
      <c r="O106" s="5">
        <f>J106/I105</f>
        <v>1</v>
      </c>
      <c r="P106" s="20">
        <v>28</v>
      </c>
      <c r="Q106" s="3"/>
      <c r="R106" s="5"/>
      <c r="Z106" s="34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"/>
      <c r="AM106" s="3"/>
    </row>
    <row r="107" spans="1:39" ht="12.75" customHeight="1">
      <c r="A107" s="31" t="s">
        <v>20</v>
      </c>
      <c r="B107" s="26"/>
      <c r="C107" s="26"/>
      <c r="D107" s="26"/>
      <c r="E107" s="26"/>
      <c r="F107" s="26"/>
      <c r="G107" s="26"/>
      <c r="H107" s="26"/>
      <c r="I107" s="26"/>
      <c r="J107" s="26"/>
      <c r="K107" s="38"/>
      <c r="L107" s="5"/>
      <c r="M107" s="5"/>
      <c r="N107" s="26"/>
      <c r="O107" s="5"/>
      <c r="P107" s="20"/>
      <c r="Q107" s="3"/>
      <c r="R107" s="5"/>
      <c r="Z107" s="34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"/>
      <c r="AM107" s="3"/>
    </row>
    <row r="108" spans="1:39" ht="12.75" customHeight="1">
      <c r="I108" s="26"/>
      <c r="J108" s="26"/>
      <c r="K108" s="38">
        <f>SUM(K105:K107)</f>
        <v>21</v>
      </c>
      <c r="L108" s="5">
        <f>K106/B98</f>
        <v>0.36842105263157893</v>
      </c>
      <c r="M108" s="5">
        <f>K108/B98</f>
        <v>0.36842105263157893</v>
      </c>
      <c r="N108" s="5">
        <f>M108-L108</f>
        <v>0</v>
      </c>
      <c r="O108" s="5"/>
      <c r="P108" s="169"/>
      <c r="Q108" s="3"/>
      <c r="R108" s="5"/>
      <c r="Z108" s="34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"/>
      <c r="AM108" s="3"/>
    </row>
    <row r="109" spans="1:39" ht="12.75" customHeight="1">
      <c r="I109" s="26"/>
      <c r="J109" s="26"/>
      <c r="K109" s="26"/>
      <c r="L109" s="5"/>
      <c r="M109" s="5"/>
      <c r="N109" s="26"/>
      <c r="O109" s="5"/>
      <c r="P109" s="169"/>
      <c r="Q109" s="3"/>
      <c r="R109" s="5"/>
      <c r="Z109" s="34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"/>
      <c r="AM109" s="3"/>
    </row>
    <row r="110" spans="1:39" ht="12.75" customHeight="1">
      <c r="I110" s="26"/>
      <c r="J110" s="26"/>
      <c r="K110" s="26"/>
      <c r="L110" s="5"/>
      <c r="M110" s="5"/>
      <c r="N110" s="26"/>
      <c r="O110" s="5"/>
      <c r="P110" s="169"/>
      <c r="Q110" s="3"/>
      <c r="R110" s="5"/>
      <c r="Z110" s="34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"/>
      <c r="AM110" s="3"/>
    </row>
    <row r="111" spans="1:39" ht="12.75" customHeight="1">
      <c r="A111" s="247" t="s">
        <v>34</v>
      </c>
      <c r="B111" s="240"/>
      <c r="C111" s="240"/>
      <c r="D111" s="240"/>
      <c r="I111" s="26"/>
      <c r="J111" s="26"/>
      <c r="K111" s="26"/>
      <c r="L111" s="5"/>
      <c r="M111" s="5"/>
      <c r="N111" s="26"/>
      <c r="O111" s="5"/>
      <c r="P111" s="169"/>
      <c r="Q111" s="3"/>
      <c r="R111" s="5"/>
      <c r="Z111" s="34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"/>
      <c r="AM111" s="3"/>
    </row>
    <row r="112" spans="1:39" ht="12.75" customHeight="1">
      <c r="A112" s="34" t="s">
        <v>35</v>
      </c>
      <c r="B112" s="26">
        <v>1</v>
      </c>
      <c r="I112" s="26"/>
      <c r="J112" s="26"/>
      <c r="K112" s="26"/>
      <c r="L112" s="5"/>
      <c r="M112" s="5"/>
      <c r="N112" s="26"/>
      <c r="O112" s="5"/>
      <c r="P112" s="169"/>
      <c r="Q112" s="3"/>
      <c r="R112" s="5"/>
      <c r="Z112" s="34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"/>
      <c r="AM112" s="3"/>
    </row>
    <row r="113" spans="1:39" ht="12.75" customHeight="1">
      <c r="A113" s="248" t="s">
        <v>36</v>
      </c>
      <c r="B113" s="240"/>
      <c r="C113" s="240"/>
      <c r="D113" s="240"/>
      <c r="E113" s="240"/>
      <c r="F113" s="240"/>
      <c r="G113" s="240"/>
      <c r="H113" s="42">
        <f>(B112/K108)*100%</f>
        <v>4.7619047619047616E-2</v>
      </c>
      <c r="L113" s="5"/>
      <c r="M113" s="5"/>
      <c r="O113" s="5"/>
      <c r="P113" s="6"/>
      <c r="Q113" s="6"/>
      <c r="R113" s="5"/>
      <c r="Z113" s="34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"/>
      <c r="AM113" s="3"/>
    </row>
    <row r="114" spans="1:39" ht="12.75" customHeight="1">
      <c r="L114" s="5"/>
      <c r="M114" s="5"/>
      <c r="O114" s="5"/>
      <c r="P114" s="6"/>
      <c r="Q114" s="6"/>
      <c r="R114" s="5"/>
      <c r="Z114" s="34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"/>
      <c r="AM114" s="3"/>
    </row>
    <row r="115" spans="1:39" ht="12.75" customHeight="1">
      <c r="A115" s="52" t="s">
        <v>58</v>
      </c>
      <c r="L115" s="5"/>
      <c r="M115" s="5"/>
      <c r="O115" s="5"/>
      <c r="P115" s="6"/>
      <c r="Q115" s="6"/>
      <c r="R115" s="5"/>
      <c r="Z115" s="26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</row>
    <row r="116" spans="1:39" ht="25.5" customHeight="1">
      <c r="B116" s="1" t="s">
        <v>1</v>
      </c>
      <c r="C116" s="1"/>
      <c r="D116" s="1"/>
      <c r="E116" s="1"/>
      <c r="F116" s="1"/>
      <c r="G116" s="1"/>
      <c r="H116" s="1"/>
      <c r="I116" s="1"/>
      <c r="J116" s="1"/>
      <c r="L116" s="7" t="s">
        <v>2</v>
      </c>
      <c r="M116" s="7" t="s">
        <v>3</v>
      </c>
      <c r="N116" s="8" t="s">
        <v>4</v>
      </c>
      <c r="O116" s="7" t="s">
        <v>5</v>
      </c>
      <c r="P116" s="9" t="s">
        <v>6</v>
      </c>
      <c r="Q116" s="9" t="s">
        <v>7</v>
      </c>
      <c r="R116" s="10" t="s">
        <v>8</v>
      </c>
      <c r="Z116" s="26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</row>
    <row r="117" spans="1:39" ht="12.75" customHeight="1">
      <c r="A117" s="12" t="s">
        <v>9</v>
      </c>
      <c r="B117" s="13">
        <v>1</v>
      </c>
      <c r="C117" s="13">
        <v>2</v>
      </c>
      <c r="D117" s="13">
        <v>3</v>
      </c>
      <c r="E117" s="13">
        <v>4</v>
      </c>
      <c r="F117" s="13">
        <v>5</v>
      </c>
      <c r="G117" s="13">
        <v>6</v>
      </c>
      <c r="H117" s="13">
        <v>7</v>
      </c>
      <c r="I117" s="13">
        <v>8</v>
      </c>
      <c r="J117" s="13">
        <v>9</v>
      </c>
      <c r="K117" s="14" t="s">
        <v>10</v>
      </c>
      <c r="L117" s="48"/>
      <c r="M117" s="15"/>
      <c r="N117" s="16"/>
      <c r="O117" s="17"/>
      <c r="P117" s="6"/>
      <c r="Q117" s="6"/>
      <c r="R117" s="5"/>
      <c r="Z117" s="52"/>
      <c r="AA117" s="53"/>
      <c r="AB117" s="53"/>
      <c r="AC117" s="53"/>
      <c r="AD117" s="53"/>
      <c r="AE117" s="53"/>
      <c r="AF117" s="53"/>
      <c r="AG117" s="53"/>
      <c r="AH117" s="53"/>
      <c r="AI117" s="53"/>
      <c r="AJ117" s="53"/>
      <c r="AK117" s="53"/>
      <c r="AL117" s="3"/>
      <c r="AM117" s="3"/>
    </row>
    <row r="118" spans="1:39" ht="12.75" customHeight="1">
      <c r="A118" s="13">
        <v>9902</v>
      </c>
      <c r="B118" s="13">
        <v>105</v>
      </c>
      <c r="C118" s="13"/>
      <c r="D118" s="13"/>
      <c r="E118" s="13"/>
      <c r="F118" s="13"/>
      <c r="G118" s="13"/>
      <c r="H118" s="13"/>
      <c r="I118" s="13"/>
      <c r="J118" s="13"/>
      <c r="K118" s="19"/>
      <c r="L118" s="48"/>
      <c r="M118" s="15"/>
      <c r="N118" s="16"/>
      <c r="O118" s="17"/>
      <c r="P118" s="20">
        <f>B118</f>
        <v>105</v>
      </c>
      <c r="Q118" s="6"/>
      <c r="R118" s="5"/>
      <c r="Z118" s="26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</row>
    <row r="119" spans="1:39" ht="12.75" customHeight="1">
      <c r="A119" s="31" t="s">
        <v>13</v>
      </c>
      <c r="B119" s="13"/>
      <c r="C119" s="13">
        <v>69</v>
      </c>
      <c r="D119" s="13"/>
      <c r="E119" s="13"/>
      <c r="F119" s="13"/>
      <c r="G119" s="13"/>
      <c r="H119" s="13"/>
      <c r="I119" s="13"/>
      <c r="J119" s="13"/>
      <c r="K119" s="19"/>
      <c r="L119" s="48"/>
      <c r="M119" s="15"/>
      <c r="N119" s="16"/>
      <c r="O119" s="17">
        <f>C119/B118</f>
        <v>0.65714285714285714</v>
      </c>
      <c r="P119" s="20">
        <v>73</v>
      </c>
      <c r="Q119" s="3">
        <f t="shared" ref="Q119:Q124" si="27">P119/P118</f>
        <v>0.69523809523809521</v>
      </c>
      <c r="R119" s="5">
        <f t="shared" ref="R119:R124" si="28">100%-Q119</f>
        <v>0.30476190476190479</v>
      </c>
      <c r="Z119" s="4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3"/>
      <c r="AM119" s="3"/>
    </row>
    <row r="120" spans="1:39" ht="12.75" customHeight="1">
      <c r="A120" s="31" t="s">
        <v>14</v>
      </c>
      <c r="B120" s="13"/>
      <c r="C120" s="13"/>
      <c r="D120" s="13">
        <v>46</v>
      </c>
      <c r="E120" s="13"/>
      <c r="F120" s="13"/>
      <c r="G120" s="13"/>
      <c r="H120" s="13"/>
      <c r="I120" s="13"/>
      <c r="J120" s="13"/>
      <c r="K120" s="19"/>
      <c r="L120" s="48"/>
      <c r="M120" s="15"/>
      <c r="N120" s="16"/>
      <c r="O120" s="17">
        <f>D120/C119</f>
        <v>0.66666666666666663</v>
      </c>
      <c r="P120" s="20">
        <v>62</v>
      </c>
      <c r="Q120" s="3">
        <f t="shared" si="27"/>
        <v>0.84931506849315064</v>
      </c>
      <c r="R120" s="5">
        <f t="shared" si="28"/>
        <v>0.15068493150684936</v>
      </c>
      <c r="Z120" s="26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</row>
    <row r="121" spans="1:39" ht="12.75" customHeight="1">
      <c r="A121" s="31" t="s">
        <v>15</v>
      </c>
      <c r="B121" s="13"/>
      <c r="C121" s="13"/>
      <c r="D121" s="13"/>
      <c r="E121" s="13">
        <v>42</v>
      </c>
      <c r="F121" s="13"/>
      <c r="G121" s="13"/>
      <c r="H121" s="13"/>
      <c r="I121" s="13"/>
      <c r="J121" s="13"/>
      <c r="K121" s="19"/>
      <c r="L121" s="48"/>
      <c r="M121" s="15"/>
      <c r="N121" s="16"/>
      <c r="O121" s="17">
        <f>E121/D120</f>
        <v>0.91304347826086951</v>
      </c>
      <c r="P121" s="20">
        <v>60</v>
      </c>
      <c r="Q121" s="3">
        <f t="shared" si="27"/>
        <v>0.967741935483871</v>
      </c>
      <c r="R121" s="5">
        <f t="shared" si="28"/>
        <v>3.2258064516129004E-2</v>
      </c>
      <c r="Z121" s="34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"/>
      <c r="AM121" s="3"/>
    </row>
    <row r="122" spans="1:39" ht="12.75" customHeight="1">
      <c r="A122" s="31" t="s">
        <v>16</v>
      </c>
      <c r="B122" s="13"/>
      <c r="C122" s="13"/>
      <c r="D122" s="13"/>
      <c r="E122" s="13"/>
      <c r="F122" s="13">
        <v>42</v>
      </c>
      <c r="G122" s="13"/>
      <c r="H122" s="13"/>
      <c r="I122" s="13"/>
      <c r="J122" s="13"/>
      <c r="K122" s="19"/>
      <c r="L122" s="48"/>
      <c r="M122" s="15"/>
      <c r="N122" s="16"/>
      <c r="O122" s="17">
        <f>F122/E121</f>
        <v>1</v>
      </c>
      <c r="P122" s="20">
        <v>56</v>
      </c>
      <c r="Q122" s="3">
        <f t="shared" si="27"/>
        <v>0.93333333333333335</v>
      </c>
      <c r="R122" s="5">
        <f t="shared" si="28"/>
        <v>6.6666666666666652E-2</v>
      </c>
      <c r="Z122" s="34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"/>
      <c r="AM122" s="3"/>
    </row>
    <row r="123" spans="1:39" ht="12.75" customHeight="1">
      <c r="A123" s="31" t="s">
        <v>17</v>
      </c>
      <c r="B123" s="13"/>
      <c r="C123" s="13"/>
      <c r="D123" s="13"/>
      <c r="E123" s="13"/>
      <c r="F123" s="13"/>
      <c r="G123" s="13">
        <v>41</v>
      </c>
      <c r="H123" s="13"/>
      <c r="I123" s="13"/>
      <c r="J123" s="13"/>
      <c r="K123" s="19"/>
      <c r="L123" s="48"/>
      <c r="M123" s="15"/>
      <c r="N123" s="16"/>
      <c r="O123" s="17">
        <f>G123/F122</f>
        <v>0.97619047619047616</v>
      </c>
      <c r="P123" s="20">
        <v>54</v>
      </c>
      <c r="Q123" s="3">
        <f t="shared" si="27"/>
        <v>0.9642857142857143</v>
      </c>
      <c r="R123" s="5">
        <f t="shared" si="28"/>
        <v>3.5714285714285698E-2</v>
      </c>
      <c r="Z123" s="34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"/>
      <c r="AM123" s="3"/>
    </row>
    <row r="124" spans="1:39" ht="12.75" customHeight="1">
      <c r="A124" s="31" t="s">
        <v>18</v>
      </c>
      <c r="B124" s="13"/>
      <c r="C124" s="13"/>
      <c r="D124" s="13"/>
      <c r="E124" s="13"/>
      <c r="F124" s="13"/>
      <c r="G124" s="13"/>
      <c r="H124" s="13">
        <v>41</v>
      </c>
      <c r="I124" s="13"/>
      <c r="J124" s="13"/>
      <c r="K124" s="19"/>
      <c r="L124" s="48"/>
      <c r="M124" s="15"/>
      <c r="N124" s="16"/>
      <c r="O124" s="17">
        <f>H124/G123</f>
        <v>1</v>
      </c>
      <c r="P124" s="20">
        <v>53</v>
      </c>
      <c r="Q124" s="3">
        <f t="shared" si="27"/>
        <v>0.98148148148148151</v>
      </c>
      <c r="R124" s="5">
        <f t="shared" si="28"/>
        <v>1.851851851851849E-2</v>
      </c>
      <c r="Z124" s="34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"/>
      <c r="AM124" s="3"/>
    </row>
    <row r="125" spans="1:39" ht="12.75" customHeight="1">
      <c r="A125" s="31" t="s">
        <v>19</v>
      </c>
      <c r="B125" s="26"/>
      <c r="C125" s="26"/>
      <c r="D125" s="26"/>
      <c r="E125" s="26"/>
      <c r="F125" s="26"/>
      <c r="G125" s="26"/>
      <c r="H125" s="26"/>
      <c r="I125" s="26">
        <v>40</v>
      </c>
      <c r="J125" s="26"/>
      <c r="K125" s="38">
        <v>44</v>
      </c>
      <c r="L125" s="5"/>
      <c r="M125" s="5"/>
      <c r="N125" s="26"/>
      <c r="O125" s="5">
        <f>I125/H124</f>
        <v>0.97560975609756095</v>
      </c>
      <c r="P125" s="20">
        <v>53</v>
      </c>
      <c r="Q125" s="3"/>
      <c r="R125" s="5"/>
      <c r="Z125" s="34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"/>
      <c r="AM125" s="3"/>
    </row>
    <row r="126" spans="1:39" ht="12.75" customHeight="1">
      <c r="A126" s="31" t="s">
        <v>20</v>
      </c>
      <c r="B126" s="26"/>
      <c r="C126" s="26"/>
      <c r="D126" s="26"/>
      <c r="E126" s="26"/>
      <c r="F126" s="26"/>
      <c r="G126" s="26"/>
      <c r="H126" s="26"/>
      <c r="I126" s="26"/>
      <c r="J126" s="26"/>
      <c r="K126" s="38"/>
      <c r="L126" s="5"/>
      <c r="M126" s="5"/>
      <c r="N126" s="26"/>
      <c r="O126" s="5"/>
      <c r="P126" s="20"/>
      <c r="Q126" s="3"/>
      <c r="R126" s="5"/>
      <c r="Z126" s="34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"/>
      <c r="AM126" s="3"/>
    </row>
    <row r="127" spans="1:39" ht="12.75" customHeight="1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5"/>
      <c r="M127" s="5"/>
      <c r="N127" s="26"/>
      <c r="O127" s="5"/>
      <c r="P127" s="169"/>
      <c r="Q127" s="3"/>
      <c r="R127" s="5"/>
      <c r="Z127" s="34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"/>
      <c r="AM127" s="3"/>
    </row>
    <row r="128" spans="1:39" ht="12.75" customHeight="1">
      <c r="A128" s="247" t="s">
        <v>34</v>
      </c>
      <c r="B128" s="240"/>
      <c r="C128" s="240"/>
      <c r="D128" s="240"/>
      <c r="L128" s="5"/>
      <c r="M128" s="5"/>
      <c r="O128" s="5"/>
      <c r="P128" s="6"/>
      <c r="Q128" s="6"/>
      <c r="R128" s="5"/>
      <c r="Z128" s="34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"/>
      <c r="AM128" s="3"/>
    </row>
    <row r="129" spans="1:39" ht="12.75" customHeight="1">
      <c r="A129" s="34" t="s">
        <v>35</v>
      </c>
      <c r="B129" s="26">
        <v>0</v>
      </c>
      <c r="L129" s="5"/>
      <c r="M129" s="5"/>
      <c r="O129" s="5"/>
      <c r="P129" s="6"/>
      <c r="Q129" s="6"/>
      <c r="R129" s="5"/>
      <c r="S129" s="26"/>
      <c r="T129" s="26"/>
      <c r="U129" s="26"/>
      <c r="V129" s="26"/>
      <c r="W129" s="26"/>
      <c r="X129" s="26"/>
      <c r="Y129" s="26"/>
      <c r="Z129" s="34"/>
      <c r="AA129" s="26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"/>
      <c r="AM129" s="3"/>
    </row>
    <row r="130" spans="1:39" ht="12.75" customHeight="1">
      <c r="A130" s="248" t="s">
        <v>36</v>
      </c>
      <c r="B130" s="240"/>
      <c r="C130" s="240"/>
      <c r="D130" s="240"/>
      <c r="E130" s="240"/>
      <c r="F130" s="240"/>
      <c r="G130" s="240"/>
      <c r="H130" s="42">
        <f>(B129/K125)*100%</f>
        <v>0</v>
      </c>
      <c r="L130" s="5"/>
      <c r="M130" s="5"/>
      <c r="O130" s="5"/>
      <c r="P130" s="6"/>
      <c r="Q130" s="6"/>
      <c r="R130" s="5"/>
      <c r="Z130" s="26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</row>
    <row r="131" spans="1:39" ht="12.75" customHeight="1">
      <c r="A131" s="41"/>
      <c r="B131" s="41"/>
      <c r="C131" s="41"/>
      <c r="D131" s="41"/>
      <c r="E131" s="41"/>
      <c r="F131" s="41"/>
      <c r="G131" s="41"/>
      <c r="H131" s="42"/>
      <c r="L131" s="5"/>
      <c r="M131" s="5"/>
      <c r="O131" s="5"/>
      <c r="P131" s="6"/>
      <c r="Q131" s="6"/>
      <c r="R131" s="5"/>
      <c r="Z131" s="26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</row>
    <row r="132" spans="1:39" ht="12.75" customHeight="1">
      <c r="A132" s="52" t="s">
        <v>60</v>
      </c>
      <c r="L132" s="5"/>
      <c r="M132" s="5"/>
      <c r="O132" s="5"/>
      <c r="P132" s="6"/>
      <c r="Q132" s="6"/>
      <c r="R132" s="5"/>
      <c r="Z132" s="26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</row>
    <row r="133" spans="1:39" ht="25.5" customHeight="1">
      <c r="B133" s="1" t="s">
        <v>1</v>
      </c>
      <c r="C133" s="1"/>
      <c r="D133" s="1"/>
      <c r="E133" s="1"/>
      <c r="F133" s="1"/>
      <c r="G133" s="1"/>
      <c r="H133" s="1"/>
      <c r="I133" s="1"/>
      <c r="J133" s="1"/>
      <c r="L133" s="7" t="s">
        <v>2</v>
      </c>
      <c r="M133" s="7" t="s">
        <v>3</v>
      </c>
      <c r="N133" s="8" t="s">
        <v>4</v>
      </c>
      <c r="O133" s="7" t="s">
        <v>5</v>
      </c>
      <c r="P133" s="9" t="s">
        <v>6</v>
      </c>
      <c r="Q133" s="9" t="s">
        <v>7</v>
      </c>
      <c r="R133" s="10" t="s">
        <v>8</v>
      </c>
      <c r="Z133" s="26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</row>
    <row r="134" spans="1:39" ht="12.75" customHeight="1">
      <c r="A134" s="12" t="s">
        <v>9</v>
      </c>
      <c r="B134" s="13">
        <v>1</v>
      </c>
      <c r="C134" s="13">
        <v>2</v>
      </c>
      <c r="D134" s="13">
        <v>3</v>
      </c>
      <c r="E134" s="13">
        <v>4</v>
      </c>
      <c r="F134" s="13">
        <v>5</v>
      </c>
      <c r="G134" s="13">
        <v>6</v>
      </c>
      <c r="H134" s="13">
        <v>7</v>
      </c>
      <c r="I134" s="13">
        <v>8</v>
      </c>
      <c r="J134" s="13">
        <v>9</v>
      </c>
      <c r="K134" s="14" t="s">
        <v>10</v>
      </c>
      <c r="L134" s="48"/>
      <c r="M134" s="15"/>
      <c r="N134" s="16"/>
      <c r="O134" s="17"/>
      <c r="P134" s="6"/>
      <c r="Q134" s="6"/>
      <c r="R134" s="5"/>
      <c r="Z134" s="52"/>
      <c r="AA134" s="53"/>
      <c r="AB134" s="53"/>
      <c r="AC134" s="53"/>
      <c r="AD134" s="53"/>
      <c r="AE134" s="53"/>
      <c r="AF134" s="53"/>
      <c r="AG134" s="53"/>
      <c r="AH134" s="53"/>
      <c r="AI134" s="53"/>
      <c r="AJ134" s="53"/>
      <c r="AK134" s="53"/>
      <c r="AL134" s="3"/>
      <c r="AM134" s="3"/>
    </row>
    <row r="135" spans="1:39" ht="12.75" customHeight="1">
      <c r="A135" s="31" t="s">
        <v>13</v>
      </c>
      <c r="B135" s="13">
        <v>49</v>
      </c>
      <c r="C135" s="13"/>
      <c r="D135" s="13"/>
      <c r="E135" s="13"/>
      <c r="F135" s="13"/>
      <c r="G135" s="13"/>
      <c r="H135" s="13"/>
      <c r="I135" s="13"/>
      <c r="J135" s="13"/>
      <c r="K135" s="19"/>
      <c r="L135" s="48"/>
      <c r="M135" s="15"/>
      <c r="N135" s="16"/>
      <c r="O135" s="17"/>
      <c r="P135" s="20">
        <f>B135</f>
        <v>49</v>
      </c>
      <c r="Q135" s="6"/>
      <c r="R135" s="5"/>
      <c r="Z135" s="26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</row>
    <row r="136" spans="1:39" ht="12.75" customHeight="1">
      <c r="A136" s="31" t="s">
        <v>14</v>
      </c>
      <c r="B136" s="13"/>
      <c r="C136" s="13">
        <v>37</v>
      </c>
      <c r="D136" s="13"/>
      <c r="E136" s="13"/>
      <c r="F136" s="13"/>
      <c r="G136" s="13"/>
      <c r="H136" s="13"/>
      <c r="I136" s="13"/>
      <c r="J136" s="13"/>
      <c r="K136" s="19"/>
      <c r="L136" s="48"/>
      <c r="M136" s="15"/>
      <c r="N136" s="16"/>
      <c r="O136" s="17">
        <f>C136/B135</f>
        <v>0.75510204081632648</v>
      </c>
      <c r="P136" s="20">
        <v>42</v>
      </c>
      <c r="Q136" s="3">
        <f t="shared" ref="Q136:Q142" si="29">P136/P135</f>
        <v>0.8571428571428571</v>
      </c>
      <c r="R136" s="5">
        <f t="shared" ref="R136:R142" si="30">100%-Q136</f>
        <v>0.1428571428571429</v>
      </c>
      <c r="Z136" s="4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3"/>
      <c r="AM136" s="3"/>
    </row>
    <row r="137" spans="1:39" ht="12.75" customHeight="1">
      <c r="A137" s="31" t="s">
        <v>15</v>
      </c>
      <c r="B137" s="13"/>
      <c r="C137" s="13"/>
      <c r="D137" s="13">
        <v>33</v>
      </c>
      <c r="E137" s="13"/>
      <c r="F137" s="13"/>
      <c r="G137" s="13"/>
      <c r="H137" s="13"/>
      <c r="I137" s="13"/>
      <c r="J137" s="13"/>
      <c r="K137" s="19"/>
      <c r="L137" s="48"/>
      <c r="M137" s="15"/>
      <c r="N137" s="16"/>
      <c r="O137" s="17">
        <f>D137/C136</f>
        <v>0.89189189189189189</v>
      </c>
      <c r="P137" s="20">
        <v>37</v>
      </c>
      <c r="Q137" s="3">
        <f t="shared" si="29"/>
        <v>0.88095238095238093</v>
      </c>
      <c r="R137" s="5">
        <f t="shared" si="30"/>
        <v>0.11904761904761907</v>
      </c>
      <c r="Z137" s="34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"/>
      <c r="AM137" s="3"/>
    </row>
    <row r="138" spans="1:39" ht="12.75" customHeight="1">
      <c r="A138" s="31" t="s">
        <v>16</v>
      </c>
      <c r="B138" s="13"/>
      <c r="C138" s="13"/>
      <c r="D138" s="13"/>
      <c r="E138" s="13">
        <v>27</v>
      </c>
      <c r="F138" s="13"/>
      <c r="G138" s="13"/>
      <c r="H138" s="13"/>
      <c r="I138" s="13"/>
      <c r="J138" s="13"/>
      <c r="K138" s="19"/>
      <c r="L138" s="48"/>
      <c r="M138" s="15"/>
      <c r="N138" s="16"/>
      <c r="O138" s="17">
        <f>E138/D137</f>
        <v>0.81818181818181823</v>
      </c>
      <c r="P138" s="20">
        <v>29</v>
      </c>
      <c r="Q138" s="3">
        <f t="shared" si="29"/>
        <v>0.78378378378378377</v>
      </c>
      <c r="R138" s="5">
        <f t="shared" si="30"/>
        <v>0.21621621621621623</v>
      </c>
      <c r="Z138" s="34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"/>
      <c r="AM138" s="3"/>
    </row>
    <row r="139" spans="1:39" ht="12.75" customHeight="1">
      <c r="A139" s="31" t="s">
        <v>17</v>
      </c>
      <c r="B139" s="13"/>
      <c r="C139" s="13"/>
      <c r="D139" s="13"/>
      <c r="E139" s="13"/>
      <c r="F139" s="13">
        <v>27</v>
      </c>
      <c r="G139" s="13"/>
      <c r="H139" s="13"/>
      <c r="I139" s="13"/>
      <c r="J139" s="13"/>
      <c r="K139" s="19"/>
      <c r="L139" s="48"/>
      <c r="M139" s="15"/>
      <c r="N139" s="16"/>
      <c r="O139" s="17">
        <f>F139/E138</f>
        <v>1</v>
      </c>
      <c r="P139" s="20">
        <v>29</v>
      </c>
      <c r="Q139" s="3">
        <f t="shared" si="29"/>
        <v>1</v>
      </c>
      <c r="R139" s="5">
        <f t="shared" si="30"/>
        <v>0</v>
      </c>
      <c r="Z139" s="34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"/>
      <c r="AM139" s="3"/>
    </row>
    <row r="140" spans="1:39" ht="12.75" customHeight="1">
      <c r="A140" s="31" t="s">
        <v>18</v>
      </c>
      <c r="B140" s="13"/>
      <c r="C140" s="13"/>
      <c r="D140" s="13"/>
      <c r="E140" s="13"/>
      <c r="F140" s="13"/>
      <c r="G140" s="13">
        <v>27</v>
      </c>
      <c r="H140" s="13"/>
      <c r="I140" s="13"/>
      <c r="J140" s="13"/>
      <c r="K140" s="19"/>
      <c r="L140" s="48"/>
      <c r="M140" s="15"/>
      <c r="N140" s="16"/>
      <c r="O140" s="17">
        <f>G140/F139</f>
        <v>1</v>
      </c>
      <c r="P140" s="20">
        <v>29</v>
      </c>
      <c r="Q140" s="3">
        <f t="shared" si="29"/>
        <v>1</v>
      </c>
      <c r="R140" s="5">
        <f t="shared" si="30"/>
        <v>0</v>
      </c>
      <c r="Z140" s="34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"/>
      <c r="AM140" s="3"/>
    </row>
    <row r="141" spans="1:39" ht="12.75" customHeight="1">
      <c r="A141" s="31" t="s">
        <v>19</v>
      </c>
      <c r="B141" s="26"/>
      <c r="C141" s="26"/>
      <c r="D141" s="26"/>
      <c r="E141" s="26"/>
      <c r="F141" s="26"/>
      <c r="G141" s="26"/>
      <c r="H141" s="26">
        <v>27</v>
      </c>
      <c r="I141" s="26"/>
      <c r="J141" s="26"/>
      <c r="K141" s="38"/>
      <c r="L141" s="5"/>
      <c r="M141" s="5"/>
      <c r="N141" s="26"/>
      <c r="O141" s="17">
        <f>H141/G140</f>
        <v>1</v>
      </c>
      <c r="P141" s="20">
        <v>29</v>
      </c>
      <c r="Q141" s="3">
        <f t="shared" si="29"/>
        <v>1</v>
      </c>
      <c r="R141" s="5">
        <f t="shared" si="30"/>
        <v>0</v>
      </c>
      <c r="Z141" s="34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"/>
      <c r="AM141" s="3"/>
    </row>
    <row r="142" spans="1:39" ht="12.75" customHeight="1">
      <c r="A142" s="31" t="s">
        <v>20</v>
      </c>
      <c r="B142" s="26"/>
      <c r="C142" s="26"/>
      <c r="D142" s="26"/>
      <c r="E142" s="26"/>
      <c r="F142" s="26"/>
      <c r="G142" s="26"/>
      <c r="H142" s="26"/>
      <c r="I142" s="26">
        <v>27</v>
      </c>
      <c r="J142" s="26"/>
      <c r="K142" s="38">
        <v>36</v>
      </c>
      <c r="L142" s="5"/>
      <c r="M142" s="5"/>
      <c r="N142" s="26"/>
      <c r="O142" s="17">
        <f>I142/H141</f>
        <v>1</v>
      </c>
      <c r="P142" s="20">
        <v>29</v>
      </c>
      <c r="Q142" s="3">
        <f t="shared" si="29"/>
        <v>1</v>
      </c>
      <c r="R142" s="5">
        <f t="shared" si="30"/>
        <v>0</v>
      </c>
      <c r="Z142" s="34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"/>
      <c r="AM142" s="3"/>
    </row>
    <row r="143" spans="1:39" ht="12.75" customHeight="1">
      <c r="L143" s="5"/>
      <c r="M143" s="5"/>
      <c r="O143" s="5"/>
      <c r="P143" s="6"/>
      <c r="Q143" s="6"/>
      <c r="R143" s="5"/>
      <c r="Z143" s="34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"/>
      <c r="AM143" s="3"/>
    </row>
    <row r="144" spans="1:39" ht="12.75" customHeight="1">
      <c r="L144" s="5"/>
      <c r="M144" s="5"/>
      <c r="O144" s="5"/>
      <c r="P144" s="6"/>
      <c r="Q144" s="6"/>
      <c r="R144" s="5"/>
      <c r="Z144" s="34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"/>
      <c r="AM144" s="3"/>
    </row>
    <row r="145" spans="1:39" ht="12.75" customHeight="1">
      <c r="L145" s="5"/>
      <c r="M145" s="5"/>
      <c r="O145" s="5"/>
      <c r="P145" s="6"/>
      <c r="Q145" s="6"/>
      <c r="R145" s="5"/>
      <c r="Z145" s="26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</row>
    <row r="146" spans="1:39" ht="12.75" customHeight="1">
      <c r="A146" s="63" t="s">
        <v>61</v>
      </c>
      <c r="L146" s="5"/>
      <c r="M146" s="5"/>
      <c r="O146" s="5"/>
      <c r="P146" s="6"/>
      <c r="Q146" s="6"/>
      <c r="R146" s="5"/>
      <c r="Z146" s="26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</row>
    <row r="147" spans="1:39" ht="25.5" customHeight="1">
      <c r="B147" s="1" t="s">
        <v>1</v>
      </c>
      <c r="C147" s="1"/>
      <c r="D147" s="1"/>
      <c r="E147" s="1"/>
      <c r="F147" s="1"/>
      <c r="G147" s="1"/>
      <c r="H147" s="1"/>
      <c r="I147" s="1"/>
      <c r="J147" s="1"/>
      <c r="L147" s="7" t="s">
        <v>2</v>
      </c>
      <c r="M147" s="7" t="s">
        <v>3</v>
      </c>
      <c r="N147" s="8" t="s">
        <v>4</v>
      </c>
      <c r="O147" s="7" t="s">
        <v>5</v>
      </c>
      <c r="P147" s="9" t="s">
        <v>6</v>
      </c>
      <c r="Q147" s="9" t="s">
        <v>7</v>
      </c>
      <c r="R147" s="10" t="s">
        <v>8</v>
      </c>
      <c r="Z147" s="26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</row>
    <row r="148" spans="1:39" ht="12.75" customHeight="1">
      <c r="A148" s="12" t="s">
        <v>9</v>
      </c>
      <c r="B148" s="13">
        <v>1</v>
      </c>
      <c r="C148" s="13">
        <v>2</v>
      </c>
      <c r="D148" s="13">
        <v>3</v>
      </c>
      <c r="E148" s="13">
        <v>4</v>
      </c>
      <c r="F148" s="13">
        <v>5</v>
      </c>
      <c r="G148" s="13">
        <v>6</v>
      </c>
      <c r="H148" s="13">
        <v>7</v>
      </c>
      <c r="I148" s="13">
        <v>8</v>
      </c>
      <c r="J148" s="13">
        <v>9</v>
      </c>
      <c r="K148" s="14" t="s">
        <v>10</v>
      </c>
      <c r="L148" s="48"/>
      <c r="M148" s="15"/>
      <c r="N148" s="16"/>
      <c r="O148" s="17"/>
      <c r="P148" s="6"/>
      <c r="Q148" s="6"/>
      <c r="R148" s="5"/>
      <c r="Z148" s="52"/>
      <c r="AA148" s="53"/>
      <c r="AB148" s="53"/>
      <c r="AC148" s="53"/>
      <c r="AD148" s="53"/>
      <c r="AE148" s="53"/>
      <c r="AF148" s="53"/>
      <c r="AG148" s="53"/>
      <c r="AH148" s="53"/>
      <c r="AI148" s="53"/>
      <c r="AJ148" s="53"/>
      <c r="AK148" s="53"/>
      <c r="AL148" s="3"/>
      <c r="AM148" s="3"/>
    </row>
    <row r="149" spans="1:39" ht="12.75" customHeight="1">
      <c r="A149" s="31" t="s">
        <v>14</v>
      </c>
      <c r="B149" s="13">
        <v>59</v>
      </c>
      <c r="C149" s="13"/>
      <c r="D149" s="13"/>
      <c r="E149" s="13"/>
      <c r="F149" s="13"/>
      <c r="G149" s="13"/>
      <c r="H149" s="13"/>
      <c r="I149" s="13"/>
      <c r="J149" s="13"/>
      <c r="K149" s="19"/>
      <c r="L149" s="48"/>
      <c r="M149" s="15"/>
      <c r="N149" s="16"/>
      <c r="O149" s="17"/>
      <c r="P149" s="20">
        <f>B149</f>
        <v>59</v>
      </c>
      <c r="Q149" s="6"/>
      <c r="R149" s="5"/>
      <c r="Z149" s="26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</row>
    <row r="150" spans="1:39" ht="12.75" customHeight="1">
      <c r="A150" s="31" t="s">
        <v>15</v>
      </c>
      <c r="B150" s="13"/>
      <c r="C150" s="13">
        <v>41</v>
      </c>
      <c r="D150" s="13"/>
      <c r="E150" s="13"/>
      <c r="F150" s="13"/>
      <c r="G150" s="13"/>
      <c r="H150" s="13"/>
      <c r="I150" s="13"/>
      <c r="J150" s="13"/>
      <c r="K150" s="19"/>
      <c r="L150" s="48"/>
      <c r="M150" s="15"/>
      <c r="N150" s="16"/>
      <c r="O150" s="17">
        <f>C150/B149</f>
        <v>0.69491525423728817</v>
      </c>
      <c r="P150" s="20">
        <v>41</v>
      </c>
      <c r="Q150" s="3">
        <f t="shared" ref="Q150:Q153" si="31">P150/P149</f>
        <v>0.69491525423728817</v>
      </c>
      <c r="R150" s="5">
        <f t="shared" ref="R150:R153" si="32">100%-Q150</f>
        <v>0.30508474576271183</v>
      </c>
      <c r="Z150" s="4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3"/>
      <c r="AM150" s="3"/>
    </row>
    <row r="151" spans="1:39" ht="12.75" customHeight="1">
      <c r="A151" s="31" t="s">
        <v>16</v>
      </c>
      <c r="B151" s="13"/>
      <c r="C151" s="13"/>
      <c r="D151" s="13"/>
      <c r="E151" s="13"/>
      <c r="F151" s="13"/>
      <c r="G151" s="13"/>
      <c r="H151" s="13"/>
      <c r="I151" s="13"/>
      <c r="J151" s="13"/>
      <c r="K151" s="19"/>
      <c r="L151" s="48"/>
      <c r="M151" s="15"/>
      <c r="N151" s="16"/>
      <c r="O151" s="17">
        <f>D151/C150</f>
        <v>0</v>
      </c>
      <c r="P151" s="20"/>
      <c r="Q151" s="3">
        <f t="shared" si="31"/>
        <v>0</v>
      </c>
      <c r="R151" s="5">
        <f t="shared" si="32"/>
        <v>1</v>
      </c>
      <c r="Z151" s="34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"/>
      <c r="AM151" s="3"/>
    </row>
    <row r="152" spans="1:39" ht="12.75" customHeight="1">
      <c r="A152" s="31" t="s">
        <v>17</v>
      </c>
      <c r="B152" s="13"/>
      <c r="C152" s="13"/>
      <c r="D152" s="13"/>
      <c r="E152" s="13"/>
      <c r="F152" s="13"/>
      <c r="G152" s="13"/>
      <c r="H152" s="13"/>
      <c r="I152" s="13"/>
      <c r="J152" s="13"/>
      <c r="K152" s="19"/>
      <c r="L152" s="48"/>
      <c r="M152" s="15"/>
      <c r="N152" s="16"/>
      <c r="O152" s="17"/>
      <c r="P152" s="20"/>
      <c r="Q152" s="3" t="e">
        <f t="shared" si="31"/>
        <v>#DIV/0!</v>
      </c>
      <c r="R152" s="5" t="e">
        <f t="shared" si="32"/>
        <v>#DIV/0!</v>
      </c>
      <c r="Z152" s="34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"/>
      <c r="AM152" s="3"/>
    </row>
    <row r="153" spans="1:39" ht="12.75" customHeight="1">
      <c r="A153" s="31" t="s">
        <v>18</v>
      </c>
      <c r="B153" s="13"/>
      <c r="C153" s="13"/>
      <c r="D153" s="13"/>
      <c r="E153" s="13"/>
      <c r="F153" s="13"/>
      <c r="G153" s="13"/>
      <c r="H153" s="13"/>
      <c r="I153" s="13"/>
      <c r="J153" s="13"/>
      <c r="K153" s="19"/>
      <c r="L153" s="48"/>
      <c r="M153" s="15"/>
      <c r="N153" s="16"/>
      <c r="O153" s="17"/>
      <c r="P153" s="20"/>
      <c r="Q153" s="3" t="e">
        <f t="shared" si="31"/>
        <v>#DIV/0!</v>
      </c>
      <c r="R153" s="5" t="e">
        <f t="shared" si="32"/>
        <v>#DIV/0!</v>
      </c>
      <c r="Z153" s="34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"/>
      <c r="AM153" s="3"/>
    </row>
    <row r="154" spans="1:39" ht="12.75" customHeight="1">
      <c r="A154" s="31" t="s">
        <v>19</v>
      </c>
      <c r="B154" s="26"/>
      <c r="C154" s="26"/>
      <c r="D154" s="26"/>
      <c r="E154" s="26"/>
      <c r="F154" s="26"/>
      <c r="G154" s="26"/>
      <c r="H154" s="26"/>
      <c r="I154" s="26"/>
      <c r="J154" s="26"/>
      <c r="K154" s="38"/>
      <c r="L154" s="5"/>
      <c r="M154" s="5"/>
      <c r="N154" s="26"/>
      <c r="O154" s="5"/>
      <c r="P154" s="20"/>
      <c r="Q154" s="3"/>
      <c r="R154" s="5"/>
      <c r="Z154" s="34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"/>
      <c r="AM154" s="3"/>
    </row>
    <row r="155" spans="1:39" ht="12.75" customHeight="1">
      <c r="A155" s="31" t="s">
        <v>20</v>
      </c>
      <c r="B155" s="26"/>
      <c r="C155" s="26"/>
      <c r="D155" s="26"/>
      <c r="E155" s="26"/>
      <c r="F155" s="26"/>
      <c r="G155" s="26"/>
      <c r="H155" s="26">
        <v>109</v>
      </c>
      <c r="I155" s="26"/>
      <c r="J155" s="26"/>
      <c r="K155" s="38"/>
      <c r="L155" s="5"/>
      <c r="M155" s="5"/>
      <c r="N155" s="26"/>
      <c r="O155" s="5"/>
      <c r="P155" s="20">
        <v>124</v>
      </c>
      <c r="Q155" s="3"/>
      <c r="R155" s="5"/>
      <c r="Z155" s="34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"/>
      <c r="AM155" s="3"/>
    </row>
    <row r="156" spans="1:39" ht="12.75" customHeight="1">
      <c r="L156" s="5"/>
      <c r="M156" s="5"/>
      <c r="O156" s="5"/>
      <c r="P156" s="6"/>
      <c r="Q156" s="6"/>
      <c r="R156" s="5"/>
      <c r="Z156" s="34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"/>
      <c r="AM156" s="3"/>
    </row>
    <row r="157" spans="1:39" ht="12.75" customHeight="1">
      <c r="L157" s="5"/>
      <c r="M157" s="5"/>
      <c r="O157" s="5"/>
      <c r="P157" s="6"/>
      <c r="Q157" s="6"/>
      <c r="R157" s="5"/>
      <c r="Z157" s="34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"/>
      <c r="AM157" s="3"/>
    </row>
    <row r="158" spans="1:39" ht="12.75" customHeight="1">
      <c r="A158" s="52" t="s">
        <v>62</v>
      </c>
      <c r="L158" s="5"/>
      <c r="M158" s="5"/>
      <c r="O158" s="5"/>
      <c r="P158" s="6"/>
      <c r="Q158" s="6"/>
      <c r="R158" s="5"/>
      <c r="Z158" s="26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</row>
    <row r="159" spans="1:39" ht="25.5" customHeight="1">
      <c r="B159" s="1" t="s">
        <v>1</v>
      </c>
      <c r="C159" s="1"/>
      <c r="D159" s="1"/>
      <c r="E159" s="1"/>
      <c r="F159" s="1"/>
      <c r="G159" s="1"/>
      <c r="H159" s="1"/>
      <c r="I159" s="1"/>
      <c r="J159" s="1"/>
      <c r="L159" s="7" t="s">
        <v>2</v>
      </c>
      <c r="M159" s="7" t="s">
        <v>3</v>
      </c>
      <c r="N159" s="8" t="s">
        <v>4</v>
      </c>
      <c r="O159" s="7" t="s">
        <v>5</v>
      </c>
      <c r="P159" s="9" t="s">
        <v>6</v>
      </c>
      <c r="Q159" s="9" t="s">
        <v>7</v>
      </c>
      <c r="R159" s="10" t="s">
        <v>8</v>
      </c>
      <c r="Z159" s="26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</row>
    <row r="160" spans="1:39" ht="12.75" customHeight="1">
      <c r="A160" s="12" t="s">
        <v>9</v>
      </c>
      <c r="B160" s="13">
        <v>1</v>
      </c>
      <c r="C160" s="13">
        <v>2</v>
      </c>
      <c r="D160" s="13">
        <v>3</v>
      </c>
      <c r="E160" s="13">
        <v>4</v>
      </c>
      <c r="F160" s="13">
        <v>5</v>
      </c>
      <c r="G160" s="13">
        <v>6</v>
      </c>
      <c r="H160" s="13">
        <v>7</v>
      </c>
      <c r="I160" s="13">
        <v>8</v>
      </c>
      <c r="J160" s="13">
        <v>9</v>
      </c>
      <c r="K160" s="14" t="s">
        <v>10</v>
      </c>
      <c r="L160" s="48"/>
      <c r="M160" s="15"/>
      <c r="N160" s="16"/>
      <c r="O160" s="17"/>
      <c r="P160" s="6"/>
      <c r="Q160" s="6"/>
      <c r="R160" s="5"/>
      <c r="Z160" s="52"/>
      <c r="AA160" s="53"/>
      <c r="AB160" s="53"/>
      <c r="AC160" s="53"/>
      <c r="AD160" s="53"/>
      <c r="AE160" s="53"/>
      <c r="AF160" s="53"/>
      <c r="AG160" s="53"/>
      <c r="AH160" s="53"/>
      <c r="AI160" s="53"/>
      <c r="AJ160" s="53"/>
      <c r="AK160" s="53"/>
      <c r="AL160" s="3"/>
      <c r="AM160" s="3"/>
    </row>
    <row r="161" spans="1:39" ht="12.75" customHeight="1">
      <c r="A161" s="31" t="s">
        <v>15</v>
      </c>
      <c r="B161" s="13"/>
      <c r="C161" s="13"/>
      <c r="D161" s="13"/>
      <c r="E161" s="13"/>
      <c r="F161" s="13"/>
      <c r="G161" s="13"/>
      <c r="H161" s="13"/>
      <c r="I161" s="13"/>
      <c r="J161" s="13"/>
      <c r="K161" s="19"/>
      <c r="L161" s="48"/>
      <c r="M161" s="15"/>
      <c r="N161" s="16"/>
      <c r="O161" s="17"/>
      <c r="P161" s="20">
        <f>B161</f>
        <v>0</v>
      </c>
      <c r="Q161" s="6"/>
      <c r="R161" s="5"/>
      <c r="Z161" s="26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</row>
    <row r="162" spans="1:39" ht="12.75" customHeight="1">
      <c r="A162" s="31" t="s">
        <v>16</v>
      </c>
      <c r="B162" s="13"/>
      <c r="C162" s="13"/>
      <c r="D162" s="13"/>
      <c r="E162" s="13"/>
      <c r="F162" s="13"/>
      <c r="G162" s="13"/>
      <c r="H162" s="13"/>
      <c r="I162" s="13"/>
      <c r="J162" s="13"/>
      <c r="K162" s="19"/>
      <c r="L162" s="48"/>
      <c r="M162" s="15"/>
      <c r="N162" s="16"/>
      <c r="O162" s="17"/>
      <c r="P162" s="20"/>
      <c r="Q162" s="3" t="e">
        <f t="shared" ref="Q162:Q164" si="33">P162/P161</f>
        <v>#DIV/0!</v>
      </c>
      <c r="R162" s="5" t="e">
        <f t="shared" ref="R162:R164" si="34">100%-Q162</f>
        <v>#DIV/0!</v>
      </c>
      <c r="Z162" s="4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3"/>
      <c r="AM162" s="3"/>
    </row>
    <row r="163" spans="1:39" ht="12.75" customHeight="1">
      <c r="A163" s="31" t="s">
        <v>17</v>
      </c>
      <c r="B163" s="13"/>
      <c r="C163" s="13"/>
      <c r="D163" s="13"/>
      <c r="E163" s="13"/>
      <c r="F163" s="13"/>
      <c r="G163" s="13"/>
      <c r="H163" s="13"/>
      <c r="I163" s="13"/>
      <c r="J163" s="13"/>
      <c r="K163" s="19"/>
      <c r="L163" s="48"/>
      <c r="M163" s="15"/>
      <c r="N163" s="16"/>
      <c r="O163" s="17"/>
      <c r="P163" s="20"/>
      <c r="Q163" s="3" t="e">
        <f t="shared" si="33"/>
        <v>#DIV/0!</v>
      </c>
      <c r="R163" s="5" t="e">
        <f t="shared" si="34"/>
        <v>#DIV/0!</v>
      </c>
      <c r="Z163" s="34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"/>
      <c r="AM163" s="3"/>
    </row>
    <row r="164" spans="1:39" ht="12.75" customHeight="1">
      <c r="A164" s="31" t="s">
        <v>18</v>
      </c>
      <c r="B164" s="13"/>
      <c r="C164" s="13"/>
      <c r="D164" s="13"/>
      <c r="E164" s="13"/>
      <c r="F164" s="13"/>
      <c r="G164" s="13"/>
      <c r="H164" s="13"/>
      <c r="I164" s="13"/>
      <c r="J164" s="13"/>
      <c r="K164" s="19"/>
      <c r="L164" s="48"/>
      <c r="M164" s="15"/>
      <c r="N164" s="16"/>
      <c r="O164" s="17"/>
      <c r="P164" s="20"/>
      <c r="Q164" s="3" t="e">
        <f t="shared" si="33"/>
        <v>#DIV/0!</v>
      </c>
      <c r="R164" s="5" t="e">
        <f t="shared" si="34"/>
        <v>#DIV/0!</v>
      </c>
      <c r="Z164" s="34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"/>
      <c r="AM164" s="3"/>
    </row>
    <row r="165" spans="1:39" ht="12.75" customHeight="1">
      <c r="A165" s="49" t="s">
        <v>19</v>
      </c>
      <c r="L165" s="5"/>
      <c r="M165" s="5"/>
      <c r="O165" s="5"/>
      <c r="P165" s="6"/>
      <c r="Q165" s="6"/>
      <c r="R165" s="5"/>
      <c r="Z165" s="34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"/>
      <c r="AM165" s="3"/>
    </row>
    <row r="166" spans="1:39" ht="12.75" customHeight="1">
      <c r="A166" s="49" t="s">
        <v>20</v>
      </c>
      <c r="G166" s="26">
        <v>25</v>
      </c>
      <c r="L166" s="5"/>
      <c r="M166" s="5"/>
      <c r="O166" s="5"/>
      <c r="P166" s="6">
        <v>28</v>
      </c>
      <c r="Q166" s="6"/>
      <c r="R166" s="5"/>
      <c r="Z166" s="34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"/>
      <c r="AM166" s="3"/>
    </row>
    <row r="167" spans="1:39" ht="12.75" customHeight="1">
      <c r="A167" s="49"/>
      <c r="L167" s="5"/>
      <c r="M167" s="5"/>
      <c r="O167" s="5"/>
      <c r="P167" s="6"/>
      <c r="Q167" s="6"/>
      <c r="R167" s="5"/>
      <c r="Z167" s="26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</row>
    <row r="168" spans="1:39" ht="12.75" customHeight="1">
      <c r="A168" s="49"/>
      <c r="L168" s="5"/>
      <c r="M168" s="5"/>
      <c r="O168" s="5"/>
      <c r="P168" s="6"/>
      <c r="Q168" s="6"/>
      <c r="R168" s="5"/>
      <c r="Z168" s="26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</row>
    <row r="169" spans="1:39" ht="12.75" customHeight="1">
      <c r="L169" s="5"/>
      <c r="M169" s="5"/>
      <c r="O169" s="5"/>
      <c r="P169" s="6"/>
      <c r="Q169" s="6"/>
      <c r="R169" s="5"/>
      <c r="Z169" s="26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</row>
    <row r="170" spans="1:39" ht="12.75" customHeight="1">
      <c r="A170" s="52" t="s">
        <v>63</v>
      </c>
      <c r="L170" s="5"/>
      <c r="M170" s="5"/>
      <c r="O170" s="5"/>
      <c r="P170" s="6"/>
      <c r="Q170" s="6"/>
      <c r="R170" s="5"/>
      <c r="Z170" s="26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</row>
    <row r="171" spans="1:39" ht="25.5" customHeight="1">
      <c r="B171" s="1" t="s">
        <v>1</v>
      </c>
      <c r="C171" s="1"/>
      <c r="D171" s="1"/>
      <c r="E171" s="1"/>
      <c r="F171" s="1"/>
      <c r="G171" s="1"/>
      <c r="H171" s="1"/>
      <c r="I171" s="1"/>
      <c r="J171" s="1"/>
      <c r="L171" s="7" t="s">
        <v>2</v>
      </c>
      <c r="M171" s="7" t="s">
        <v>3</v>
      </c>
      <c r="N171" s="8" t="s">
        <v>4</v>
      </c>
      <c r="O171" s="7" t="s">
        <v>5</v>
      </c>
      <c r="P171" s="9" t="s">
        <v>6</v>
      </c>
      <c r="Q171" s="9" t="s">
        <v>7</v>
      </c>
      <c r="R171" s="10" t="s">
        <v>8</v>
      </c>
      <c r="Z171" s="26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</row>
    <row r="172" spans="1:39" ht="12.75" customHeight="1">
      <c r="A172" s="12" t="s">
        <v>9</v>
      </c>
      <c r="B172" s="13">
        <v>1</v>
      </c>
      <c r="C172" s="13">
        <v>2</v>
      </c>
      <c r="D172" s="13">
        <v>3</v>
      </c>
      <c r="E172" s="13">
        <v>4</v>
      </c>
      <c r="F172" s="13">
        <v>5</v>
      </c>
      <c r="G172" s="13">
        <v>6</v>
      </c>
      <c r="H172" s="13">
        <v>7</v>
      </c>
      <c r="I172" s="13">
        <v>8</v>
      </c>
      <c r="J172" s="13">
        <v>9</v>
      </c>
      <c r="K172" s="14" t="s">
        <v>10</v>
      </c>
      <c r="L172" s="48"/>
      <c r="M172" s="15"/>
      <c r="N172" s="16"/>
      <c r="O172" s="17"/>
      <c r="P172" s="6"/>
      <c r="Q172" s="6"/>
      <c r="R172" s="5"/>
      <c r="Z172" s="52"/>
      <c r="AA172" s="53"/>
      <c r="AB172" s="53"/>
      <c r="AC172" s="53"/>
      <c r="AD172" s="53"/>
      <c r="AE172" s="53"/>
      <c r="AF172" s="53"/>
      <c r="AG172" s="53"/>
      <c r="AH172" s="53"/>
      <c r="AI172" s="53"/>
      <c r="AJ172" s="53"/>
      <c r="AK172" s="53"/>
      <c r="AL172" s="3"/>
      <c r="AM172" s="3"/>
    </row>
    <row r="173" spans="1:39" ht="12.75" customHeight="1">
      <c r="A173" s="31" t="s">
        <v>16</v>
      </c>
      <c r="B173" s="13"/>
      <c r="C173" s="13"/>
      <c r="D173" s="13"/>
      <c r="E173" s="13"/>
      <c r="F173" s="13"/>
      <c r="G173" s="13"/>
      <c r="H173" s="13"/>
      <c r="I173" s="13"/>
      <c r="J173" s="13"/>
      <c r="K173" s="19"/>
      <c r="L173" s="48"/>
      <c r="M173" s="15"/>
      <c r="N173" s="16"/>
      <c r="O173" s="17"/>
      <c r="P173" s="20">
        <f>B173</f>
        <v>0</v>
      </c>
      <c r="Q173" s="6"/>
      <c r="R173" s="5"/>
      <c r="Z173" s="26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</row>
    <row r="174" spans="1:39" ht="12.75" customHeight="1">
      <c r="A174" s="31" t="s">
        <v>17</v>
      </c>
      <c r="B174" s="13"/>
      <c r="C174" s="13"/>
      <c r="D174" s="13"/>
      <c r="E174" s="13"/>
      <c r="F174" s="13"/>
      <c r="G174" s="13"/>
      <c r="H174" s="13"/>
      <c r="I174" s="13"/>
      <c r="J174" s="13"/>
      <c r="K174" s="19"/>
      <c r="L174" s="48"/>
      <c r="M174" s="15"/>
      <c r="N174" s="16"/>
      <c r="O174" s="17" t="e">
        <f>C174/B173</f>
        <v>#DIV/0!</v>
      </c>
      <c r="P174" s="20"/>
      <c r="Q174" s="3" t="e">
        <f t="shared" ref="Q174:Q175" si="35">P174/P173</f>
        <v>#DIV/0!</v>
      </c>
      <c r="R174" s="5" t="e">
        <f t="shared" ref="R174:R175" si="36">100%-Q174</f>
        <v>#DIV/0!</v>
      </c>
      <c r="Z174" s="4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3"/>
      <c r="AM174" s="3"/>
    </row>
    <row r="175" spans="1:39" ht="12.75" customHeight="1">
      <c r="A175" s="31" t="s">
        <v>18</v>
      </c>
      <c r="B175" s="13"/>
      <c r="C175" s="13"/>
      <c r="D175" s="13"/>
      <c r="E175" s="13"/>
      <c r="F175" s="13"/>
      <c r="G175" s="13"/>
      <c r="H175" s="13"/>
      <c r="I175" s="13"/>
      <c r="J175" s="13"/>
      <c r="K175" s="19"/>
      <c r="L175" s="48"/>
      <c r="M175" s="15"/>
      <c r="N175" s="16"/>
      <c r="O175" s="17" t="e">
        <f>D175/C174</f>
        <v>#DIV/0!</v>
      </c>
      <c r="P175" s="20"/>
      <c r="Q175" s="3" t="e">
        <f t="shared" si="35"/>
        <v>#DIV/0!</v>
      </c>
      <c r="R175" s="5" t="e">
        <f t="shared" si="36"/>
        <v>#DIV/0!</v>
      </c>
      <c r="Z175" s="34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"/>
      <c r="AM175" s="3"/>
    </row>
    <row r="176" spans="1:39" ht="12.75" customHeight="1">
      <c r="A176" s="34" t="s">
        <v>19</v>
      </c>
      <c r="B176" s="26"/>
      <c r="C176" s="26"/>
      <c r="D176" s="26"/>
      <c r="E176" s="26"/>
      <c r="F176" s="26"/>
      <c r="G176" s="26"/>
      <c r="H176" s="26"/>
      <c r="I176" s="26"/>
      <c r="J176" s="26"/>
      <c r="K176" s="38"/>
      <c r="L176" s="5"/>
      <c r="M176" s="5"/>
      <c r="N176" s="26"/>
      <c r="O176" s="5"/>
      <c r="P176" s="20"/>
      <c r="Q176" s="3"/>
      <c r="R176" s="5"/>
      <c r="Z176" s="34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"/>
      <c r="AM176" s="3"/>
    </row>
    <row r="177" spans="1:39" ht="12.75" customHeight="1">
      <c r="A177" s="34" t="s">
        <v>20</v>
      </c>
      <c r="B177" s="26"/>
      <c r="C177" s="26"/>
      <c r="D177" s="26"/>
      <c r="E177" s="26"/>
      <c r="F177" s="26">
        <v>111</v>
      </c>
      <c r="G177" s="26"/>
      <c r="H177" s="26"/>
      <c r="I177" s="26"/>
      <c r="J177" s="26"/>
      <c r="K177" s="38"/>
      <c r="L177" s="5"/>
      <c r="M177" s="5"/>
      <c r="N177" s="26"/>
      <c r="O177" s="5"/>
      <c r="P177" s="20">
        <v>111</v>
      </c>
      <c r="Q177" s="3"/>
      <c r="R177" s="5"/>
      <c r="Z177" s="34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"/>
      <c r="AM177" s="3"/>
    </row>
    <row r="178" spans="1:39" ht="12.75" customHeight="1">
      <c r="L178" s="5"/>
      <c r="M178" s="5"/>
      <c r="O178" s="5"/>
      <c r="P178" s="6"/>
      <c r="Q178" s="6"/>
      <c r="R178" s="5"/>
      <c r="Z178" s="34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"/>
      <c r="AM178" s="3"/>
    </row>
    <row r="179" spans="1:39" ht="12.75" customHeight="1">
      <c r="L179" s="5"/>
      <c r="M179" s="5"/>
      <c r="O179" s="5"/>
      <c r="P179" s="6"/>
      <c r="Q179" s="6"/>
      <c r="R179" s="5"/>
      <c r="Z179" s="34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"/>
      <c r="AM179" s="3"/>
    </row>
    <row r="180" spans="1:39" ht="12.75" customHeight="1">
      <c r="A180" s="52" t="s">
        <v>65</v>
      </c>
      <c r="L180" s="5"/>
      <c r="M180" s="5"/>
      <c r="O180" s="5"/>
      <c r="P180" s="6"/>
      <c r="Q180" s="6"/>
      <c r="R180" s="5"/>
      <c r="Z180" s="26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</row>
    <row r="181" spans="1:39" ht="25.5" customHeight="1">
      <c r="B181" s="1" t="s">
        <v>1</v>
      </c>
      <c r="C181" s="1"/>
      <c r="D181" s="1"/>
      <c r="E181" s="1"/>
      <c r="F181" s="1"/>
      <c r="G181" s="1"/>
      <c r="H181" s="1"/>
      <c r="I181" s="1"/>
      <c r="J181" s="1"/>
      <c r="L181" s="7" t="s">
        <v>2</v>
      </c>
      <c r="M181" s="7" t="s">
        <v>3</v>
      </c>
      <c r="N181" s="8" t="s">
        <v>4</v>
      </c>
      <c r="O181" s="7" t="s">
        <v>5</v>
      </c>
      <c r="P181" s="9" t="s">
        <v>6</v>
      </c>
      <c r="Q181" s="9" t="s">
        <v>7</v>
      </c>
      <c r="R181" s="10" t="s">
        <v>8</v>
      </c>
      <c r="Z181" s="26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</row>
    <row r="182" spans="1:39" ht="12.75" customHeight="1">
      <c r="A182" s="12" t="s">
        <v>9</v>
      </c>
      <c r="B182" s="13">
        <v>1</v>
      </c>
      <c r="C182" s="13">
        <v>2</v>
      </c>
      <c r="D182" s="13">
        <v>3</v>
      </c>
      <c r="E182" s="13">
        <v>4</v>
      </c>
      <c r="F182" s="13">
        <v>5</v>
      </c>
      <c r="G182" s="13">
        <v>6</v>
      </c>
      <c r="H182" s="13">
        <v>7</v>
      </c>
      <c r="I182" s="13">
        <v>8</v>
      </c>
      <c r="J182" s="13">
        <v>9</v>
      </c>
      <c r="K182" s="14" t="s">
        <v>10</v>
      </c>
      <c r="L182" s="48"/>
      <c r="M182" s="15"/>
      <c r="N182" s="16"/>
      <c r="O182" s="17"/>
      <c r="P182" s="6"/>
      <c r="Q182" s="6"/>
      <c r="R182" s="5"/>
      <c r="Z182" s="52"/>
      <c r="AA182" s="53"/>
      <c r="AB182" s="53"/>
      <c r="AC182" s="53"/>
      <c r="AD182" s="53"/>
      <c r="AE182" s="53"/>
      <c r="AF182" s="53"/>
      <c r="AG182" s="53"/>
      <c r="AH182" s="53"/>
      <c r="AI182" s="53"/>
      <c r="AJ182" s="53"/>
      <c r="AK182" s="53"/>
      <c r="AL182" s="3"/>
      <c r="AM182" s="3"/>
    </row>
    <row r="183" spans="1:39" ht="12.75" customHeight="1">
      <c r="A183" s="31" t="s">
        <v>17</v>
      </c>
      <c r="B183" s="13"/>
      <c r="C183" s="13"/>
      <c r="D183" s="13"/>
      <c r="E183" s="13"/>
      <c r="F183" s="13"/>
      <c r="G183" s="13"/>
      <c r="H183" s="13"/>
      <c r="I183" s="13"/>
      <c r="J183" s="13"/>
      <c r="K183" s="19"/>
      <c r="L183" s="48"/>
      <c r="M183" s="15"/>
      <c r="N183" s="16"/>
      <c r="O183" s="17"/>
      <c r="P183" s="20">
        <f>B183</f>
        <v>0</v>
      </c>
      <c r="Q183" s="6"/>
      <c r="R183" s="5"/>
      <c r="Z183" s="26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</row>
    <row r="184" spans="1:39" ht="12.75" customHeight="1">
      <c r="A184" s="31" t="s">
        <v>18</v>
      </c>
      <c r="B184" s="13"/>
      <c r="C184" s="13"/>
      <c r="D184" s="13"/>
      <c r="E184" s="13"/>
      <c r="F184" s="13"/>
      <c r="G184" s="13"/>
      <c r="H184" s="13"/>
      <c r="I184" s="13"/>
      <c r="J184" s="13"/>
      <c r="K184" s="19"/>
      <c r="L184" s="48"/>
      <c r="M184" s="15"/>
      <c r="N184" s="16"/>
      <c r="O184" s="17" t="e">
        <f>C184/B183</f>
        <v>#DIV/0!</v>
      </c>
      <c r="P184" s="20"/>
      <c r="Q184" s="3" t="e">
        <f>P184/P183</f>
        <v>#DIV/0!</v>
      </c>
      <c r="R184" s="5" t="e">
        <f>100%-Q184</f>
        <v>#DIV/0!</v>
      </c>
      <c r="Z184" s="4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3"/>
      <c r="AM184" s="3"/>
    </row>
    <row r="185" spans="1:39" ht="12.75" customHeight="1">
      <c r="A185" s="34" t="s">
        <v>19</v>
      </c>
      <c r="B185" s="26"/>
      <c r="C185" s="26"/>
      <c r="D185" s="26"/>
      <c r="E185" s="26"/>
      <c r="F185" s="26"/>
      <c r="G185" s="26"/>
      <c r="H185" s="26"/>
      <c r="I185" s="26"/>
      <c r="J185" s="26"/>
      <c r="K185" s="38"/>
      <c r="L185" s="5"/>
      <c r="M185" s="5"/>
      <c r="N185" s="26"/>
      <c r="O185" s="5"/>
      <c r="P185" s="20"/>
      <c r="Q185" s="3"/>
      <c r="R185" s="5"/>
      <c r="Z185" s="34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"/>
      <c r="AM185" s="3"/>
    </row>
    <row r="186" spans="1:39" ht="12.75" customHeight="1">
      <c r="A186" s="34" t="s">
        <v>20</v>
      </c>
      <c r="B186" s="26"/>
      <c r="C186" s="26"/>
      <c r="D186" s="26"/>
      <c r="E186" s="26">
        <v>67</v>
      </c>
      <c r="F186" s="26"/>
      <c r="G186" s="26"/>
      <c r="H186" s="26"/>
      <c r="I186" s="26"/>
      <c r="J186" s="26"/>
      <c r="K186" s="38"/>
      <c r="L186" s="5"/>
      <c r="M186" s="5"/>
      <c r="N186" s="26"/>
      <c r="O186" s="5"/>
      <c r="P186" s="20">
        <v>81</v>
      </c>
      <c r="Q186" s="3"/>
      <c r="R186" s="5"/>
      <c r="Z186" s="34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"/>
      <c r="AM186" s="3"/>
    </row>
    <row r="187" spans="1:39" ht="12.75" customHeight="1">
      <c r="L187" s="5"/>
      <c r="M187" s="5"/>
      <c r="O187" s="5"/>
      <c r="P187" s="6"/>
      <c r="Q187" s="6"/>
      <c r="R187" s="5"/>
      <c r="Z187" s="34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"/>
      <c r="AM187" s="3"/>
    </row>
    <row r="188" spans="1:39" ht="12.75" customHeight="1">
      <c r="L188" s="5"/>
      <c r="M188" s="5"/>
      <c r="O188" s="5"/>
      <c r="P188" s="6"/>
      <c r="Q188" s="6"/>
      <c r="R188" s="5"/>
      <c r="Z188" s="34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"/>
      <c r="AM188" s="3"/>
    </row>
    <row r="189" spans="1:39" ht="12.75" customHeight="1">
      <c r="A189" s="52" t="s">
        <v>67</v>
      </c>
      <c r="L189" s="5"/>
      <c r="M189" s="5"/>
      <c r="O189" s="5"/>
      <c r="P189" s="6"/>
      <c r="Q189" s="6"/>
      <c r="R189" s="5"/>
      <c r="Z189" s="26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</row>
    <row r="190" spans="1:39" ht="25.5" customHeight="1">
      <c r="B190" s="1" t="s">
        <v>1</v>
      </c>
      <c r="C190" s="1"/>
      <c r="D190" s="1"/>
      <c r="E190" s="1"/>
      <c r="F190" s="1"/>
      <c r="G190" s="1"/>
      <c r="H190" s="1"/>
      <c r="I190" s="1"/>
      <c r="J190" s="1"/>
      <c r="L190" s="7" t="s">
        <v>2</v>
      </c>
      <c r="M190" s="7" t="s">
        <v>3</v>
      </c>
      <c r="N190" s="8" t="s">
        <v>4</v>
      </c>
      <c r="O190" s="7" t="s">
        <v>5</v>
      </c>
      <c r="P190" s="9" t="s">
        <v>6</v>
      </c>
      <c r="Q190" s="9" t="s">
        <v>7</v>
      </c>
      <c r="R190" s="10" t="s">
        <v>8</v>
      </c>
      <c r="Z190" s="26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</row>
    <row r="191" spans="1:39" ht="12.75" customHeight="1">
      <c r="A191" s="12" t="s">
        <v>9</v>
      </c>
      <c r="B191" s="13">
        <v>1</v>
      </c>
      <c r="C191" s="13">
        <v>2</v>
      </c>
      <c r="D191" s="13">
        <v>3</v>
      </c>
      <c r="E191" s="13">
        <v>4</v>
      </c>
      <c r="F191" s="13">
        <v>5</v>
      </c>
      <c r="G191" s="13">
        <v>6</v>
      </c>
      <c r="H191" s="13">
        <v>7</v>
      </c>
      <c r="I191" s="13">
        <v>8</v>
      </c>
      <c r="J191" s="13">
        <v>9</v>
      </c>
      <c r="K191" s="14" t="s">
        <v>10</v>
      </c>
      <c r="L191" s="48"/>
      <c r="M191" s="15"/>
      <c r="N191" s="16"/>
      <c r="O191" s="17"/>
      <c r="P191" s="6"/>
      <c r="Q191" s="6"/>
      <c r="R191" s="5"/>
      <c r="Z191" s="52"/>
      <c r="AA191" s="53"/>
      <c r="AB191" s="53"/>
      <c r="AC191" s="53"/>
      <c r="AD191" s="53"/>
      <c r="AE191" s="53"/>
      <c r="AF191" s="53"/>
      <c r="AG191" s="53"/>
      <c r="AH191" s="53"/>
      <c r="AI191" s="53"/>
      <c r="AJ191" s="53"/>
      <c r="AK191" s="53"/>
      <c r="AL191" s="3"/>
      <c r="AM191" s="3"/>
    </row>
    <row r="192" spans="1:39" ht="12.75" customHeight="1">
      <c r="A192" s="31" t="s">
        <v>18</v>
      </c>
      <c r="B192" s="13"/>
      <c r="C192" s="13"/>
      <c r="D192" s="13"/>
      <c r="E192" s="13"/>
      <c r="F192" s="13"/>
      <c r="G192" s="13"/>
      <c r="H192" s="13"/>
      <c r="I192" s="13"/>
      <c r="J192" s="13"/>
      <c r="K192" s="19"/>
      <c r="L192" s="48"/>
      <c r="M192" s="15"/>
      <c r="N192" s="16"/>
      <c r="O192" s="17"/>
      <c r="P192" s="20">
        <f>B192</f>
        <v>0</v>
      </c>
      <c r="Q192" s="6"/>
      <c r="R192" s="5"/>
      <c r="Z192" s="26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</row>
    <row r="193" spans="1:39" ht="12.75" customHeight="1">
      <c r="A193" s="49" t="s">
        <v>19</v>
      </c>
      <c r="L193" s="5"/>
      <c r="M193" s="5"/>
      <c r="O193" s="5"/>
      <c r="P193" s="6"/>
      <c r="Q193" s="6"/>
      <c r="R193" s="5"/>
      <c r="Z193" s="4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3"/>
      <c r="AM193" s="3"/>
    </row>
    <row r="194" spans="1:39" ht="12.75" customHeight="1">
      <c r="A194" s="49" t="s">
        <v>20</v>
      </c>
      <c r="D194" s="26">
        <v>137</v>
      </c>
      <c r="L194" s="5"/>
      <c r="M194" s="5"/>
      <c r="O194" s="5"/>
      <c r="P194" s="6">
        <v>140</v>
      </c>
      <c r="Q194" s="6"/>
      <c r="R194" s="5"/>
      <c r="Z194" s="34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"/>
      <c r="AM194" s="3"/>
    </row>
    <row r="195" spans="1:39" ht="12.75" customHeight="1">
      <c r="A195" s="49"/>
      <c r="L195" s="5"/>
      <c r="M195" s="5"/>
      <c r="O195" s="5"/>
      <c r="P195" s="6"/>
      <c r="Q195" s="6"/>
      <c r="R195" s="5"/>
      <c r="Z195" s="26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</row>
    <row r="196" spans="1:39" ht="12.75" customHeight="1">
      <c r="A196" s="49"/>
      <c r="L196" s="5"/>
      <c r="M196" s="5"/>
      <c r="O196" s="5"/>
      <c r="P196" s="6"/>
      <c r="Q196" s="6"/>
      <c r="R196" s="5"/>
      <c r="Z196" s="26"/>
      <c r="AL196" s="3"/>
      <c r="AM196" s="3"/>
    </row>
    <row r="197" spans="1:39" ht="12.75" customHeight="1">
      <c r="A197" s="49"/>
      <c r="L197" s="5"/>
      <c r="M197" s="5"/>
      <c r="O197" s="5"/>
      <c r="P197" s="6"/>
      <c r="Q197" s="6"/>
      <c r="R197" s="5"/>
      <c r="Z197" s="26"/>
      <c r="AL197" s="3"/>
      <c r="AM197" s="3"/>
    </row>
    <row r="198" spans="1:39" ht="12.75" customHeight="1">
      <c r="A198" s="49"/>
      <c r="L198" s="5"/>
      <c r="M198" s="5"/>
      <c r="O198" s="5"/>
      <c r="P198" s="6"/>
      <c r="Q198" s="6"/>
      <c r="R198" s="5"/>
      <c r="Z198" s="26"/>
      <c r="AL198" s="3"/>
      <c r="AM198" s="3"/>
    </row>
    <row r="199" spans="1:39" ht="12.75" customHeight="1">
      <c r="A199" s="52" t="s">
        <v>67</v>
      </c>
      <c r="B199" s="4" t="s">
        <v>19</v>
      </c>
      <c r="L199" s="5"/>
      <c r="M199" s="5"/>
      <c r="O199" s="5"/>
      <c r="P199" s="6"/>
      <c r="Q199" s="6"/>
      <c r="R199" s="5"/>
      <c r="Z199" s="26"/>
      <c r="AL199" s="3"/>
      <c r="AM199" s="3"/>
    </row>
    <row r="200" spans="1:39" ht="25.5" customHeight="1">
      <c r="B200" s="200" t="s">
        <v>1</v>
      </c>
      <c r="C200" s="200"/>
      <c r="D200" s="200"/>
      <c r="E200" s="200"/>
      <c r="F200" s="200"/>
      <c r="G200" s="200"/>
      <c r="H200" s="200"/>
      <c r="I200" s="200"/>
      <c r="J200" s="200"/>
      <c r="L200" s="7" t="s">
        <v>2</v>
      </c>
      <c r="M200" s="7" t="s">
        <v>3</v>
      </c>
      <c r="N200" s="8" t="s">
        <v>4</v>
      </c>
      <c r="O200" s="7" t="s">
        <v>5</v>
      </c>
      <c r="P200" s="9" t="s">
        <v>6</v>
      </c>
      <c r="Q200" s="9" t="s">
        <v>7</v>
      </c>
      <c r="R200" s="10" t="s">
        <v>8</v>
      </c>
      <c r="Z200" s="26"/>
      <c r="AL200" s="3"/>
      <c r="AM200" s="3"/>
    </row>
    <row r="201" spans="1:39" ht="12.75" customHeight="1">
      <c r="A201" s="12" t="s">
        <v>9</v>
      </c>
      <c r="B201" s="13">
        <v>1</v>
      </c>
      <c r="C201" s="13">
        <v>2</v>
      </c>
      <c r="D201" s="13">
        <v>3</v>
      </c>
      <c r="E201" s="13">
        <v>4</v>
      </c>
      <c r="F201" s="13">
        <v>5</v>
      </c>
      <c r="G201" s="13">
        <v>6</v>
      </c>
      <c r="H201" s="13">
        <v>7</v>
      </c>
      <c r="I201" s="13">
        <v>8</v>
      </c>
      <c r="J201" s="13">
        <v>9</v>
      </c>
      <c r="K201" s="14" t="s">
        <v>10</v>
      </c>
      <c r="L201" s="48"/>
      <c r="M201" s="15"/>
      <c r="N201" s="16"/>
      <c r="O201" s="17"/>
      <c r="P201" s="6"/>
      <c r="Q201" s="6"/>
      <c r="R201" s="5"/>
      <c r="Z201" s="52"/>
      <c r="AA201" s="53"/>
      <c r="AB201" s="53"/>
      <c r="AC201" s="53"/>
      <c r="AD201" s="53"/>
      <c r="AE201" s="53"/>
      <c r="AF201" s="53"/>
      <c r="AG201" s="53"/>
      <c r="AH201" s="53"/>
      <c r="AI201" s="53"/>
      <c r="AJ201" s="53"/>
      <c r="AK201" s="53"/>
      <c r="AL201" s="3"/>
      <c r="AM201" s="3"/>
    </row>
    <row r="202" spans="1:39" ht="12.75" customHeight="1">
      <c r="A202" s="49" t="s">
        <v>19</v>
      </c>
      <c r="L202" s="5"/>
      <c r="M202" s="5"/>
      <c r="O202" s="5"/>
      <c r="P202" s="6"/>
      <c r="Q202" s="6"/>
      <c r="R202" s="5"/>
      <c r="Z202" s="26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</row>
    <row r="203" spans="1:39" ht="12.75" customHeight="1">
      <c r="A203" s="49" t="s">
        <v>20</v>
      </c>
      <c r="C203" s="26">
        <v>90</v>
      </c>
      <c r="L203" s="5"/>
      <c r="M203" s="5"/>
      <c r="O203" s="5"/>
      <c r="P203" s="6"/>
      <c r="Q203" s="6"/>
      <c r="R203" s="5"/>
      <c r="Z203" s="4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3"/>
      <c r="AM203" s="3"/>
    </row>
    <row r="204" spans="1:39" ht="12.75" customHeight="1">
      <c r="A204" s="49"/>
      <c r="L204" s="5"/>
      <c r="M204" s="5"/>
      <c r="O204" s="5"/>
      <c r="P204" s="6"/>
      <c r="Q204" s="6"/>
      <c r="R204" s="5"/>
      <c r="Z204" s="26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</row>
    <row r="205" spans="1:39" ht="12.75" customHeight="1">
      <c r="A205" s="52" t="s">
        <v>69</v>
      </c>
      <c r="L205" s="5"/>
      <c r="M205" s="5"/>
      <c r="O205" s="5"/>
      <c r="Z205" s="26"/>
      <c r="AL205" s="3"/>
      <c r="AM205" s="3"/>
    </row>
    <row r="206" spans="1:39" ht="25.5" customHeight="1">
      <c r="B206" s="243" t="s">
        <v>1</v>
      </c>
      <c r="C206" s="244"/>
      <c r="D206" s="244"/>
      <c r="E206" s="244"/>
      <c r="F206" s="244"/>
      <c r="G206" s="244"/>
      <c r="H206" s="244"/>
      <c r="I206" s="244"/>
      <c r="J206" s="244"/>
      <c r="L206" s="10" t="s">
        <v>2</v>
      </c>
      <c r="M206" s="10" t="s">
        <v>3</v>
      </c>
      <c r="N206" s="70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Z206" s="26"/>
      <c r="AL206" s="3"/>
      <c r="AM206" s="3"/>
    </row>
    <row r="207" spans="1:39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2">
        <v>9</v>
      </c>
      <c r="K207" s="73" t="s">
        <v>10</v>
      </c>
      <c r="L207" s="5"/>
      <c r="M207" s="5"/>
      <c r="O207" s="5"/>
      <c r="P207" s="6"/>
      <c r="Q207" s="6"/>
      <c r="R207" s="5"/>
      <c r="Z207" s="26"/>
      <c r="AL207" s="3"/>
      <c r="AM207" s="3"/>
    </row>
    <row r="208" spans="1:39" ht="12.75" customHeight="1">
      <c r="A208" s="34" t="s">
        <v>20</v>
      </c>
      <c r="K208" s="38"/>
      <c r="L208" s="5"/>
      <c r="M208" s="5"/>
      <c r="O208" s="5"/>
      <c r="P208" s="20">
        <f>B208</f>
        <v>0</v>
      </c>
      <c r="Q208" s="6"/>
      <c r="R208" s="5"/>
      <c r="Z208" s="26"/>
      <c r="AL208" s="3"/>
      <c r="AM208" s="3"/>
    </row>
    <row r="209" spans="1:39" ht="12.75" customHeight="1">
      <c r="K209" s="38"/>
      <c r="L209" s="5"/>
      <c r="M209" s="5"/>
      <c r="N209" s="5"/>
      <c r="O209" s="5" t="e">
        <f>C209/B208</f>
        <v>#DIV/0!</v>
      </c>
      <c r="P209" s="74"/>
      <c r="Q209" s="25" t="e">
        <f t="shared" ref="Q209:Q210" si="37">P209/P208</f>
        <v>#DIV/0!</v>
      </c>
      <c r="R209" s="5" t="e">
        <f t="shared" ref="R209:R210" si="38">100%-Q209</f>
        <v>#DIV/0!</v>
      </c>
      <c r="Z209" s="26"/>
      <c r="AL209" s="3"/>
      <c r="AM209" s="3"/>
    </row>
    <row r="210" spans="1:39" ht="12.75" customHeight="1">
      <c r="A210" s="34"/>
      <c r="K210" s="38"/>
      <c r="L210" s="5"/>
      <c r="M210" s="5"/>
      <c r="N210" s="5"/>
      <c r="O210" s="5"/>
      <c r="P210" s="74"/>
      <c r="Q210" s="25" t="e">
        <f t="shared" si="37"/>
        <v>#DIV/0!</v>
      </c>
      <c r="R210" s="5" t="e">
        <f t="shared" si="38"/>
        <v>#DIV/0!</v>
      </c>
      <c r="Z210" s="26"/>
      <c r="AL210" s="3"/>
      <c r="AM210" s="3"/>
    </row>
    <row r="211" spans="1:39" ht="12.75" customHeight="1">
      <c r="L211" s="5"/>
      <c r="M211" s="5"/>
      <c r="O211" s="5"/>
      <c r="Z211" s="26"/>
      <c r="AL211" s="3"/>
      <c r="AM211" s="3"/>
    </row>
    <row r="212" spans="1:39" ht="12.75" customHeight="1">
      <c r="A212" s="52" t="s">
        <v>70</v>
      </c>
      <c r="L212" s="5"/>
      <c r="M212" s="5"/>
      <c r="O212" s="5"/>
      <c r="Z212" s="26"/>
      <c r="AL212" s="3"/>
      <c r="AM212" s="3"/>
    </row>
    <row r="213" spans="1:39" ht="25.5" customHeight="1">
      <c r="B213" s="243" t="s">
        <v>1</v>
      </c>
      <c r="C213" s="244"/>
      <c r="D213" s="244"/>
      <c r="E213" s="244"/>
      <c r="F213" s="244"/>
      <c r="G213" s="244"/>
      <c r="H213" s="244"/>
      <c r="I213" s="244"/>
      <c r="J213" s="244"/>
      <c r="L213" s="10" t="s">
        <v>2</v>
      </c>
      <c r="M213" s="10" t="s">
        <v>3</v>
      </c>
      <c r="N213" s="70" t="s">
        <v>4</v>
      </c>
      <c r="O213" s="10" t="s">
        <v>5</v>
      </c>
      <c r="P213" s="9" t="s">
        <v>6</v>
      </c>
      <c r="Q213" s="9" t="s">
        <v>7</v>
      </c>
      <c r="R213" s="10" t="s">
        <v>8</v>
      </c>
      <c r="Z213" s="26"/>
      <c r="AL213" s="3"/>
      <c r="AM213" s="3"/>
    </row>
    <row r="214" spans="1:39" ht="12.75" customHeight="1">
      <c r="A214" s="71" t="s">
        <v>9</v>
      </c>
      <c r="B214" s="72">
        <v>1</v>
      </c>
      <c r="C214" s="72">
        <v>2</v>
      </c>
      <c r="D214" s="72">
        <v>3</v>
      </c>
      <c r="E214" s="72">
        <v>4</v>
      </c>
      <c r="F214" s="72">
        <v>5</v>
      </c>
      <c r="G214" s="72">
        <v>6</v>
      </c>
      <c r="H214" s="72">
        <v>7</v>
      </c>
      <c r="I214" s="72">
        <v>8</v>
      </c>
      <c r="J214" s="72">
        <v>9</v>
      </c>
      <c r="K214" s="73" t="s">
        <v>10</v>
      </c>
      <c r="L214" s="5"/>
      <c r="M214" s="5"/>
      <c r="O214" s="5"/>
      <c r="P214" s="6"/>
      <c r="Q214" s="6"/>
      <c r="R214" s="5"/>
      <c r="Z214" s="26"/>
      <c r="AL214" s="3"/>
      <c r="AM214" s="3"/>
    </row>
    <row r="215" spans="1:39" ht="12.75" customHeight="1">
      <c r="A215" s="34" t="s">
        <v>21</v>
      </c>
      <c r="K215" s="38"/>
      <c r="L215" s="5"/>
      <c r="M215" s="5"/>
      <c r="O215" s="5"/>
      <c r="P215" s="20">
        <f>B215</f>
        <v>0</v>
      </c>
      <c r="Q215" s="6"/>
      <c r="R215" s="5"/>
      <c r="Z215" s="26"/>
      <c r="AL215" s="3"/>
      <c r="AM215" s="3"/>
    </row>
    <row r="216" spans="1:39" ht="12.75" customHeight="1">
      <c r="K216" s="38"/>
      <c r="L216" s="5"/>
      <c r="M216" s="5"/>
      <c r="N216" s="5"/>
      <c r="O216" s="5" t="e">
        <f>C216/B215</f>
        <v>#DIV/0!</v>
      </c>
      <c r="P216" s="74"/>
      <c r="Q216" s="25" t="e">
        <f>P216/P215</f>
        <v>#DIV/0!</v>
      </c>
      <c r="R216" s="5" t="e">
        <f>100%-Q216</f>
        <v>#DIV/0!</v>
      </c>
      <c r="Z216" s="26"/>
      <c r="AL216" s="3"/>
      <c r="AM216" s="3"/>
    </row>
    <row r="217" spans="1:39" ht="12.75" customHeight="1">
      <c r="L217" s="5"/>
      <c r="M217" s="5"/>
      <c r="O217" s="5"/>
      <c r="Z217" s="26"/>
      <c r="AL217" s="3"/>
      <c r="AM217" s="3"/>
    </row>
    <row r="218" spans="1:39" ht="12.75" customHeight="1">
      <c r="A218" s="49"/>
      <c r="L218" s="5"/>
      <c r="M218" s="5"/>
      <c r="O218" s="5"/>
      <c r="P218" s="20"/>
      <c r="Q218" s="6"/>
      <c r="R218" s="5"/>
      <c r="Z218" s="26"/>
      <c r="AL218" s="3"/>
      <c r="AM218" s="3"/>
    </row>
    <row r="219" spans="1:39" ht="12.75" customHeight="1">
      <c r="A219" s="57"/>
      <c r="B219" s="201"/>
      <c r="C219" s="38"/>
      <c r="L219" s="5"/>
      <c r="M219" s="5"/>
      <c r="O219" s="5"/>
      <c r="P219" s="6"/>
      <c r="Q219" s="6"/>
      <c r="R219" s="5"/>
      <c r="Z219" s="26"/>
      <c r="AL219" s="3"/>
      <c r="AM219" s="3"/>
    </row>
    <row r="220" spans="1:39" ht="12.75" customHeight="1">
      <c r="A220" s="202"/>
      <c r="B220" s="202"/>
      <c r="C220" s="38"/>
      <c r="L220" s="5"/>
      <c r="M220" s="5"/>
      <c r="O220" s="5"/>
      <c r="P220" s="6"/>
      <c r="Q220" s="6"/>
      <c r="R220" s="5"/>
      <c r="Z220" s="26"/>
      <c r="AL220" s="3"/>
      <c r="AM220" s="3"/>
    </row>
    <row r="221" spans="1:39" ht="12.75" customHeight="1">
      <c r="A221" s="202"/>
      <c r="B221" s="202"/>
      <c r="C221" s="38"/>
      <c r="L221" s="5"/>
      <c r="M221" s="5"/>
      <c r="O221" s="5"/>
      <c r="P221" s="6"/>
      <c r="Q221" s="6"/>
      <c r="R221" s="5"/>
      <c r="Z221" s="26"/>
      <c r="AL221" s="3"/>
      <c r="AM221" s="3"/>
    </row>
    <row r="222" spans="1:39" ht="12.75" customHeight="1">
      <c r="A222" s="201" t="s">
        <v>138</v>
      </c>
      <c r="B222" s="201"/>
      <c r="C222" s="38"/>
      <c r="L222" s="5"/>
      <c r="M222" s="5"/>
      <c r="O222" s="5"/>
      <c r="P222" s="6"/>
      <c r="Q222" s="6"/>
      <c r="R222" s="5"/>
      <c r="Z222" s="26"/>
      <c r="AL222" s="3"/>
      <c r="AM222" s="3"/>
    </row>
    <row r="223" spans="1:39" ht="12.75" customHeight="1">
      <c r="A223" s="202"/>
      <c r="B223" s="202"/>
      <c r="C223" s="38"/>
      <c r="L223" s="5"/>
      <c r="M223" s="5"/>
      <c r="O223" s="5"/>
      <c r="P223" s="6"/>
      <c r="Q223" s="6"/>
      <c r="R223" s="5"/>
      <c r="Z223" s="26"/>
      <c r="AL223" s="3"/>
      <c r="AM223" s="3"/>
    </row>
    <row r="224" spans="1:39" ht="12.75" customHeight="1">
      <c r="A224" s="203"/>
      <c r="B224" s="204"/>
      <c r="C224" s="38"/>
      <c r="L224" s="5"/>
      <c r="M224" s="5"/>
      <c r="O224" s="5"/>
      <c r="P224" s="6"/>
      <c r="Q224" s="6"/>
      <c r="R224" s="5"/>
      <c r="Z224" s="26"/>
      <c r="AL224" s="3"/>
      <c r="AM224" s="3"/>
    </row>
    <row r="225" spans="12:39" ht="12.75" customHeight="1">
      <c r="L225" s="5"/>
      <c r="M225" s="5"/>
      <c r="O225" s="5"/>
      <c r="P225" s="6"/>
      <c r="Q225" s="6"/>
      <c r="R225" s="5"/>
      <c r="Z225" s="26"/>
      <c r="AL225" s="3"/>
      <c r="AM225" s="3"/>
    </row>
    <row r="226" spans="12:39" ht="12.75" customHeight="1">
      <c r="L226" s="5"/>
      <c r="M226" s="5"/>
      <c r="O226" s="5"/>
      <c r="P226" s="6"/>
      <c r="Q226" s="6"/>
      <c r="R226" s="5"/>
      <c r="Z226" s="26"/>
      <c r="AL226" s="3"/>
      <c r="AM226" s="3"/>
    </row>
    <row r="227" spans="12:39" ht="12.75" customHeight="1">
      <c r="L227" s="5"/>
      <c r="M227" s="5"/>
      <c r="O227" s="5"/>
      <c r="P227" s="6"/>
      <c r="Q227" s="6"/>
      <c r="R227" s="5"/>
      <c r="Z227" s="26"/>
      <c r="AL227" s="3"/>
      <c r="AM227" s="3"/>
    </row>
    <row r="228" spans="12:39" ht="12.75" customHeight="1">
      <c r="L228" s="5"/>
      <c r="M228" s="5"/>
      <c r="O228" s="5"/>
      <c r="P228" s="6"/>
      <c r="Q228" s="6"/>
      <c r="R228" s="5"/>
      <c r="Z228" s="26"/>
      <c r="AL228" s="3"/>
      <c r="AM228" s="3"/>
    </row>
    <row r="229" spans="12:39" ht="12.75" customHeight="1">
      <c r="L229" s="5"/>
      <c r="M229" s="5"/>
      <c r="O229" s="5"/>
      <c r="P229" s="6"/>
      <c r="Q229" s="6"/>
      <c r="R229" s="5"/>
      <c r="Z229" s="26"/>
      <c r="AL229" s="3"/>
      <c r="AM229" s="3"/>
    </row>
    <row r="230" spans="12:39" ht="12.75" customHeight="1">
      <c r="L230" s="5"/>
      <c r="M230" s="5"/>
      <c r="O230" s="5"/>
      <c r="P230" s="6"/>
      <c r="Q230" s="6"/>
      <c r="R230" s="5"/>
      <c r="Z230" s="26"/>
      <c r="AL230" s="3"/>
      <c r="AM230" s="3"/>
    </row>
    <row r="231" spans="12:39" ht="12.75" customHeight="1">
      <c r="L231" s="5"/>
      <c r="M231" s="5"/>
      <c r="O231" s="5"/>
      <c r="P231" s="6"/>
      <c r="Q231" s="6"/>
      <c r="R231" s="5"/>
      <c r="Z231" s="26"/>
      <c r="AL231" s="3"/>
      <c r="AM231" s="3"/>
    </row>
    <row r="232" spans="12:39" ht="12.75" customHeight="1">
      <c r="L232" s="5"/>
      <c r="M232" s="5"/>
      <c r="O232" s="5"/>
      <c r="P232" s="6"/>
      <c r="Q232" s="6"/>
      <c r="R232" s="5"/>
      <c r="Z232" s="26"/>
      <c r="AL232" s="3"/>
      <c r="AM232" s="3"/>
    </row>
    <row r="233" spans="12:39" ht="12.75" customHeight="1">
      <c r="L233" s="5"/>
      <c r="M233" s="5"/>
      <c r="O233" s="5"/>
      <c r="P233" s="6"/>
      <c r="Q233" s="6"/>
      <c r="R233" s="5"/>
      <c r="Z233" s="26"/>
      <c r="AL233" s="3"/>
      <c r="AM233" s="3"/>
    </row>
    <row r="234" spans="12:39" ht="12.75" customHeight="1">
      <c r="L234" s="5"/>
      <c r="M234" s="5"/>
      <c r="O234" s="5"/>
      <c r="P234" s="6"/>
      <c r="Q234" s="6"/>
      <c r="R234" s="5"/>
      <c r="Z234" s="26"/>
      <c r="AL234" s="3"/>
      <c r="AM234" s="3"/>
    </row>
    <row r="235" spans="12:39" ht="12.75" customHeight="1">
      <c r="L235" s="5"/>
      <c r="M235" s="5"/>
      <c r="O235" s="5"/>
      <c r="P235" s="6"/>
      <c r="Q235" s="6"/>
      <c r="R235" s="5"/>
      <c r="Z235" s="26"/>
      <c r="AL235" s="3"/>
      <c r="AM235" s="3"/>
    </row>
    <row r="236" spans="12:39" ht="12.75" customHeight="1">
      <c r="L236" s="5"/>
      <c r="M236" s="5"/>
      <c r="O236" s="5"/>
      <c r="P236" s="6"/>
      <c r="Q236" s="6"/>
      <c r="R236" s="5"/>
      <c r="Z236" s="26"/>
      <c r="AL236" s="3"/>
      <c r="AM236" s="3"/>
    </row>
    <row r="237" spans="12:39" ht="12.75" customHeight="1">
      <c r="L237" s="5"/>
      <c r="M237" s="5"/>
      <c r="O237" s="5"/>
      <c r="P237" s="6"/>
      <c r="Q237" s="6"/>
      <c r="R237" s="5"/>
      <c r="Z237" s="26"/>
      <c r="AL237" s="3"/>
      <c r="AM237" s="3"/>
    </row>
    <row r="238" spans="12:39" ht="12.75" customHeight="1">
      <c r="L238" s="5"/>
      <c r="M238" s="5"/>
      <c r="O238" s="5"/>
      <c r="P238" s="6"/>
      <c r="Q238" s="6"/>
      <c r="R238" s="5"/>
      <c r="Z238" s="26"/>
      <c r="AL238" s="3"/>
      <c r="AM238" s="3"/>
    </row>
    <row r="239" spans="12:39" ht="12.75" customHeight="1">
      <c r="L239" s="5"/>
      <c r="M239" s="5"/>
      <c r="O239" s="5"/>
      <c r="P239" s="6"/>
      <c r="Q239" s="6"/>
      <c r="R239" s="5"/>
      <c r="Z239" s="26"/>
      <c r="AL239" s="3"/>
      <c r="AM239" s="3"/>
    </row>
    <row r="240" spans="12:39" ht="12.75" customHeight="1">
      <c r="L240" s="5"/>
      <c r="M240" s="5"/>
      <c r="O240" s="5"/>
      <c r="P240" s="6"/>
      <c r="Q240" s="6"/>
      <c r="R240" s="5"/>
      <c r="Z240" s="26"/>
      <c r="AL240" s="3"/>
      <c r="AM240" s="3"/>
    </row>
    <row r="241" spans="12:39" ht="12.75" customHeight="1">
      <c r="L241" s="5"/>
      <c r="M241" s="5"/>
      <c r="O241" s="5"/>
      <c r="P241" s="6"/>
      <c r="Q241" s="6"/>
      <c r="R241" s="5"/>
      <c r="Z241" s="26"/>
      <c r="AL241" s="3"/>
      <c r="AM241" s="3"/>
    </row>
    <row r="242" spans="12:39" ht="12.75" customHeight="1">
      <c r="L242" s="5"/>
      <c r="M242" s="5"/>
      <c r="O242" s="5"/>
      <c r="P242" s="6"/>
      <c r="Q242" s="6"/>
      <c r="R242" s="5"/>
      <c r="Z242" s="26"/>
      <c r="AL242" s="3"/>
      <c r="AM242" s="3"/>
    </row>
    <row r="243" spans="12:39" ht="12.75" customHeight="1">
      <c r="L243" s="5"/>
      <c r="M243" s="5"/>
      <c r="O243" s="5"/>
      <c r="P243" s="6"/>
      <c r="Q243" s="6"/>
      <c r="R243" s="5"/>
      <c r="Z243" s="26"/>
      <c r="AL243" s="3"/>
      <c r="AM243" s="3"/>
    </row>
    <row r="244" spans="12:39" ht="12.75" customHeight="1">
      <c r="L244" s="5"/>
      <c r="M244" s="5"/>
      <c r="O244" s="5"/>
      <c r="P244" s="6"/>
      <c r="Q244" s="6"/>
      <c r="R244" s="5"/>
      <c r="Z244" s="26"/>
      <c r="AL244" s="3"/>
      <c r="AM244" s="3"/>
    </row>
    <row r="245" spans="12:39" ht="12.75" customHeight="1">
      <c r="L245" s="5"/>
      <c r="M245" s="5"/>
      <c r="O245" s="5"/>
      <c r="P245" s="6"/>
      <c r="Q245" s="6"/>
      <c r="R245" s="5"/>
      <c r="Z245" s="26"/>
      <c r="AL245" s="3"/>
      <c r="AM245" s="3"/>
    </row>
    <row r="246" spans="12:39" ht="12.75" customHeight="1">
      <c r="L246" s="5"/>
      <c r="M246" s="5"/>
      <c r="O246" s="5"/>
      <c r="P246" s="6"/>
      <c r="Q246" s="6"/>
      <c r="R246" s="5"/>
      <c r="Z246" s="26"/>
      <c r="AL246" s="3"/>
      <c r="AM246" s="3"/>
    </row>
    <row r="247" spans="12:39" ht="12.75" customHeight="1">
      <c r="L247" s="5"/>
      <c r="M247" s="5"/>
      <c r="O247" s="5"/>
      <c r="P247" s="6"/>
      <c r="Q247" s="6"/>
      <c r="R247" s="5"/>
      <c r="Z247" s="26"/>
      <c r="AL247" s="3"/>
      <c r="AM247" s="3"/>
    </row>
    <row r="248" spans="12:39" ht="12.75" customHeight="1">
      <c r="L248" s="5"/>
      <c r="M248" s="5"/>
      <c r="O248" s="5"/>
      <c r="P248" s="6"/>
      <c r="Q248" s="6"/>
      <c r="R248" s="5"/>
      <c r="Z248" s="26"/>
      <c r="AL248" s="3"/>
      <c r="AM248" s="3"/>
    </row>
    <row r="249" spans="12:39" ht="12.75" customHeight="1">
      <c r="L249" s="5"/>
      <c r="M249" s="5"/>
      <c r="O249" s="5"/>
      <c r="P249" s="6"/>
      <c r="Q249" s="6"/>
      <c r="R249" s="5"/>
      <c r="Z249" s="26"/>
      <c r="AL249" s="3"/>
      <c r="AM249" s="3"/>
    </row>
    <row r="250" spans="12:39" ht="12.75" customHeight="1">
      <c r="L250" s="5"/>
      <c r="M250" s="5"/>
      <c r="O250" s="5"/>
      <c r="P250" s="6"/>
      <c r="Q250" s="6"/>
      <c r="R250" s="5"/>
      <c r="Z250" s="26"/>
      <c r="AL250" s="3"/>
      <c r="AM250" s="3"/>
    </row>
    <row r="251" spans="12:39" ht="12.75" customHeight="1">
      <c r="L251" s="5"/>
      <c r="M251" s="5"/>
      <c r="O251" s="5"/>
      <c r="P251" s="6"/>
      <c r="Q251" s="6"/>
      <c r="R251" s="5"/>
      <c r="Z251" s="26"/>
      <c r="AL251" s="3"/>
      <c r="AM251" s="3"/>
    </row>
    <row r="252" spans="12:39" ht="12.75" customHeight="1">
      <c r="L252" s="5"/>
      <c r="M252" s="5"/>
      <c r="O252" s="5"/>
      <c r="P252" s="6"/>
      <c r="Q252" s="6"/>
      <c r="R252" s="5"/>
      <c r="Z252" s="26"/>
      <c r="AL252" s="3"/>
      <c r="AM252" s="3"/>
    </row>
    <row r="253" spans="12:39" ht="12.75" customHeight="1">
      <c r="L253" s="5"/>
      <c r="M253" s="5"/>
      <c r="O253" s="5"/>
      <c r="P253" s="6"/>
      <c r="Q253" s="6"/>
      <c r="R253" s="5"/>
      <c r="Z253" s="26"/>
      <c r="AL253" s="3"/>
      <c r="AM253" s="3"/>
    </row>
    <row r="254" spans="12:39" ht="12.75" customHeight="1">
      <c r="L254" s="5"/>
      <c r="M254" s="5"/>
      <c r="O254" s="5"/>
      <c r="P254" s="6"/>
      <c r="Q254" s="6"/>
      <c r="R254" s="5"/>
      <c r="Z254" s="26"/>
      <c r="AL254" s="3"/>
      <c r="AM254" s="3"/>
    </row>
    <row r="255" spans="12:39" ht="12.75" customHeight="1">
      <c r="L255" s="5"/>
      <c r="M255" s="5"/>
      <c r="O255" s="5"/>
      <c r="P255" s="6"/>
      <c r="Q255" s="6"/>
      <c r="R255" s="5"/>
      <c r="Z255" s="26"/>
      <c r="AL255" s="3"/>
      <c r="AM255" s="3"/>
    </row>
    <row r="256" spans="12:39" ht="12.75" customHeight="1">
      <c r="L256" s="5"/>
      <c r="M256" s="5"/>
      <c r="O256" s="5"/>
      <c r="P256" s="6"/>
      <c r="Q256" s="6"/>
      <c r="R256" s="5"/>
      <c r="Z256" s="26"/>
      <c r="AL256" s="3"/>
      <c r="AM256" s="3"/>
    </row>
    <row r="257" spans="12:39" ht="12.75" customHeight="1">
      <c r="L257" s="5"/>
      <c r="M257" s="5"/>
      <c r="O257" s="5"/>
      <c r="P257" s="6"/>
      <c r="Q257" s="6"/>
      <c r="R257" s="5"/>
      <c r="Z257" s="26"/>
      <c r="AL257" s="3"/>
      <c r="AM257" s="3"/>
    </row>
    <row r="258" spans="12:39" ht="12.75" customHeight="1">
      <c r="L258" s="5"/>
      <c r="M258" s="5"/>
      <c r="O258" s="5"/>
      <c r="P258" s="6"/>
      <c r="Q258" s="6"/>
      <c r="R258" s="5"/>
      <c r="Z258" s="26"/>
      <c r="AL258" s="3"/>
      <c r="AM258" s="3"/>
    </row>
    <row r="259" spans="12:39" ht="12.75" customHeight="1">
      <c r="L259" s="5"/>
      <c r="M259" s="5"/>
      <c r="O259" s="5"/>
      <c r="P259" s="6"/>
      <c r="Q259" s="6"/>
      <c r="R259" s="5"/>
      <c r="Z259" s="26"/>
      <c r="AL259" s="3"/>
      <c r="AM259" s="3"/>
    </row>
    <row r="260" spans="12:39" ht="12.75" customHeight="1">
      <c r="L260" s="5"/>
      <c r="M260" s="5"/>
      <c r="O260" s="5"/>
      <c r="P260" s="6"/>
      <c r="Q260" s="6"/>
      <c r="R260" s="5"/>
      <c r="Z260" s="26"/>
      <c r="AL260" s="3"/>
      <c r="AM260" s="3"/>
    </row>
    <row r="261" spans="12:39" ht="12.75" customHeight="1">
      <c r="L261" s="5"/>
      <c r="M261" s="5"/>
      <c r="O261" s="5"/>
      <c r="P261" s="6"/>
      <c r="Q261" s="6"/>
      <c r="R261" s="5"/>
      <c r="Z261" s="26"/>
      <c r="AL261" s="3"/>
      <c r="AM261" s="3"/>
    </row>
    <row r="262" spans="12:39" ht="12.75" customHeight="1">
      <c r="L262" s="5"/>
      <c r="M262" s="5"/>
      <c r="O262" s="5"/>
      <c r="P262" s="6"/>
      <c r="Q262" s="6"/>
      <c r="R262" s="5"/>
      <c r="Z262" s="26"/>
      <c r="AL262" s="3"/>
      <c r="AM262" s="3"/>
    </row>
    <row r="263" spans="12:39" ht="12.75" customHeight="1">
      <c r="L263" s="5"/>
      <c r="M263" s="5"/>
      <c r="O263" s="5"/>
      <c r="P263" s="6"/>
      <c r="Q263" s="6"/>
      <c r="R263" s="5"/>
      <c r="Z263" s="26"/>
      <c r="AL263" s="3"/>
      <c r="AM263" s="3"/>
    </row>
    <row r="264" spans="12:39" ht="12.75" customHeight="1">
      <c r="L264" s="5"/>
      <c r="M264" s="5"/>
      <c r="O264" s="5"/>
      <c r="P264" s="6"/>
      <c r="Q264" s="6"/>
      <c r="R264" s="5"/>
      <c r="Z264" s="26"/>
      <c r="AL264" s="3"/>
      <c r="AM264" s="3"/>
    </row>
    <row r="265" spans="12:39" ht="12.75" customHeight="1">
      <c r="L265" s="5"/>
      <c r="M265" s="5"/>
      <c r="O265" s="5"/>
      <c r="P265" s="6"/>
      <c r="Q265" s="6"/>
      <c r="R265" s="5"/>
      <c r="Z265" s="26"/>
      <c r="AL265" s="3"/>
      <c r="AM265" s="3"/>
    </row>
    <row r="266" spans="12:39" ht="12.75" customHeight="1">
      <c r="L266" s="5"/>
      <c r="M266" s="5"/>
      <c r="O266" s="5"/>
      <c r="P266" s="6"/>
      <c r="Q266" s="6"/>
      <c r="R266" s="5"/>
      <c r="AL266" s="3"/>
      <c r="AM266" s="3"/>
    </row>
    <row r="267" spans="12:39" ht="12.75" customHeight="1">
      <c r="L267" s="5"/>
      <c r="M267" s="5"/>
      <c r="O267" s="5"/>
      <c r="P267" s="6"/>
      <c r="Q267" s="6"/>
      <c r="R267" s="5"/>
      <c r="AL267" s="3"/>
      <c r="AM267" s="3"/>
    </row>
    <row r="268" spans="12:39" ht="12.75" customHeight="1">
      <c r="L268" s="5"/>
      <c r="M268" s="5"/>
      <c r="O268" s="5"/>
      <c r="P268" s="6"/>
      <c r="Q268" s="6"/>
      <c r="R268" s="5"/>
      <c r="AL268" s="3"/>
      <c r="AM268" s="3"/>
    </row>
    <row r="269" spans="12:39" ht="12.75" customHeight="1">
      <c r="L269" s="5"/>
      <c r="M269" s="5"/>
      <c r="O269" s="5"/>
      <c r="P269" s="6"/>
      <c r="Q269" s="6"/>
      <c r="R269" s="5"/>
      <c r="AL269" s="3"/>
      <c r="AM269" s="3"/>
    </row>
    <row r="270" spans="12:39" ht="12.75" customHeight="1">
      <c r="L270" s="5"/>
      <c r="M270" s="5"/>
      <c r="O270" s="5"/>
      <c r="P270" s="6"/>
      <c r="Q270" s="6"/>
      <c r="R270" s="5"/>
      <c r="AL270" s="3"/>
      <c r="AM270" s="3"/>
    </row>
    <row r="271" spans="12:39" ht="12.75" customHeight="1">
      <c r="L271" s="5"/>
      <c r="M271" s="5"/>
      <c r="O271" s="5"/>
      <c r="P271" s="6"/>
      <c r="Q271" s="6"/>
      <c r="R271" s="5"/>
      <c r="AL271" s="3"/>
      <c r="AM271" s="3"/>
    </row>
    <row r="272" spans="12:39" ht="12.75" customHeight="1">
      <c r="L272" s="5"/>
      <c r="M272" s="5"/>
      <c r="O272" s="5"/>
      <c r="P272" s="6"/>
      <c r="Q272" s="6"/>
      <c r="R272" s="5"/>
      <c r="AL272" s="3"/>
      <c r="AM272" s="3"/>
    </row>
    <row r="273" spans="12:39" ht="12.75" customHeight="1">
      <c r="L273" s="5"/>
      <c r="M273" s="5"/>
      <c r="O273" s="5"/>
      <c r="P273" s="6"/>
      <c r="Q273" s="6"/>
      <c r="R273" s="5"/>
      <c r="AL273" s="3"/>
      <c r="AM273" s="3"/>
    </row>
    <row r="274" spans="12:39" ht="12.75" customHeight="1">
      <c r="L274" s="5"/>
      <c r="M274" s="5"/>
      <c r="O274" s="5"/>
      <c r="P274" s="6"/>
      <c r="Q274" s="6"/>
      <c r="R274" s="5"/>
      <c r="AL274" s="3"/>
      <c r="AM274" s="3"/>
    </row>
    <row r="275" spans="12:39" ht="12.75" customHeight="1">
      <c r="L275" s="5"/>
      <c r="M275" s="5"/>
      <c r="O275" s="5"/>
      <c r="P275" s="6"/>
      <c r="Q275" s="6"/>
      <c r="R275" s="5"/>
      <c r="AL275" s="3"/>
      <c r="AM275" s="3"/>
    </row>
    <row r="276" spans="12:39" ht="12.75" customHeight="1">
      <c r="L276" s="5"/>
      <c r="M276" s="5"/>
      <c r="O276" s="5"/>
      <c r="P276" s="6"/>
      <c r="Q276" s="6"/>
      <c r="R276" s="5"/>
      <c r="AL276" s="3"/>
      <c r="AM276" s="3"/>
    </row>
    <row r="277" spans="12:39" ht="12.75" customHeight="1">
      <c r="L277" s="5"/>
      <c r="M277" s="5"/>
      <c r="O277" s="5"/>
      <c r="P277" s="6"/>
      <c r="Q277" s="6"/>
      <c r="R277" s="5"/>
      <c r="AL277" s="3"/>
      <c r="AM277" s="3"/>
    </row>
    <row r="278" spans="12:39" ht="12.75" customHeight="1">
      <c r="L278" s="5"/>
      <c r="M278" s="5"/>
      <c r="O278" s="5"/>
      <c r="P278" s="6"/>
      <c r="Q278" s="6"/>
      <c r="R278" s="5"/>
      <c r="AL278" s="3"/>
      <c r="AM278" s="3"/>
    </row>
    <row r="279" spans="12:39" ht="12.75" customHeight="1">
      <c r="L279" s="5"/>
      <c r="M279" s="5"/>
      <c r="O279" s="5"/>
      <c r="P279" s="6"/>
      <c r="Q279" s="6"/>
      <c r="R279" s="5"/>
      <c r="AL279" s="3"/>
      <c r="AM279" s="3"/>
    </row>
    <row r="280" spans="12:39" ht="12.75" customHeight="1">
      <c r="L280" s="5"/>
      <c r="M280" s="5"/>
      <c r="O280" s="5"/>
      <c r="P280" s="6"/>
      <c r="Q280" s="6"/>
      <c r="R280" s="5"/>
      <c r="AL280" s="3"/>
      <c r="AM280" s="3"/>
    </row>
    <row r="281" spans="12:39" ht="12.75" customHeight="1">
      <c r="L281" s="5"/>
      <c r="M281" s="5"/>
      <c r="O281" s="5"/>
      <c r="P281" s="6"/>
      <c r="Q281" s="6"/>
      <c r="R281" s="5"/>
      <c r="AL281" s="3"/>
      <c r="AM281" s="3"/>
    </row>
    <row r="282" spans="12:39" ht="12.75" customHeight="1">
      <c r="L282" s="5"/>
      <c r="M282" s="5"/>
      <c r="O282" s="5"/>
      <c r="P282" s="6"/>
      <c r="Q282" s="6"/>
      <c r="R282" s="5"/>
      <c r="AL282" s="3"/>
      <c r="AM282" s="3"/>
    </row>
    <row r="283" spans="12:39" ht="12.75" customHeight="1">
      <c r="L283" s="5"/>
      <c r="M283" s="5"/>
      <c r="O283" s="5"/>
      <c r="P283" s="6"/>
      <c r="Q283" s="6"/>
      <c r="R283" s="5"/>
      <c r="AL283" s="3"/>
      <c r="AM283" s="3"/>
    </row>
    <row r="284" spans="12:39" ht="12.75" customHeight="1">
      <c r="L284" s="5"/>
      <c r="M284" s="5"/>
      <c r="O284" s="5"/>
      <c r="P284" s="6"/>
      <c r="Q284" s="6"/>
      <c r="R284" s="5"/>
      <c r="AL284" s="3"/>
      <c r="AM284" s="3"/>
    </row>
    <row r="285" spans="12:39" ht="12.75" customHeight="1">
      <c r="L285" s="5"/>
      <c r="M285" s="5"/>
      <c r="O285" s="5"/>
      <c r="P285" s="6"/>
      <c r="Q285" s="6"/>
      <c r="R285" s="5"/>
      <c r="AL285" s="3"/>
      <c r="AM285" s="3"/>
    </row>
    <row r="286" spans="12:39" ht="12.75" customHeight="1">
      <c r="L286" s="5"/>
      <c r="M286" s="5"/>
      <c r="O286" s="5"/>
      <c r="P286" s="6"/>
      <c r="Q286" s="6"/>
      <c r="R286" s="5"/>
      <c r="AL286" s="3"/>
      <c r="AM286" s="3"/>
    </row>
    <row r="287" spans="12:39" ht="12.75" customHeight="1">
      <c r="L287" s="5"/>
      <c r="M287" s="5"/>
      <c r="O287" s="5"/>
      <c r="P287" s="6"/>
      <c r="Q287" s="6"/>
      <c r="R287" s="5"/>
      <c r="AL287" s="3"/>
      <c r="AM287" s="3"/>
    </row>
    <row r="288" spans="12:39" ht="12.75" customHeight="1">
      <c r="L288" s="5"/>
      <c r="M288" s="5"/>
      <c r="O288" s="5"/>
      <c r="P288" s="6"/>
      <c r="Q288" s="6"/>
      <c r="R288" s="5"/>
      <c r="AL288" s="3"/>
      <c r="AM288" s="3"/>
    </row>
    <row r="289" spans="12:39" ht="12.75" customHeight="1">
      <c r="L289" s="5"/>
      <c r="M289" s="5"/>
      <c r="O289" s="5"/>
      <c r="P289" s="6"/>
      <c r="Q289" s="6"/>
      <c r="R289" s="5"/>
      <c r="AL289" s="3"/>
      <c r="AM289" s="3"/>
    </row>
    <row r="290" spans="12:39" ht="12.75" customHeight="1">
      <c r="L290" s="5"/>
      <c r="M290" s="5"/>
      <c r="O290" s="5"/>
      <c r="P290" s="6"/>
      <c r="Q290" s="6"/>
      <c r="R290" s="5"/>
      <c r="AL290" s="3"/>
      <c r="AM290" s="3"/>
    </row>
    <row r="291" spans="12:39" ht="12.75" customHeight="1">
      <c r="L291" s="5"/>
      <c r="M291" s="5"/>
      <c r="O291" s="5"/>
      <c r="P291" s="6"/>
      <c r="Q291" s="6"/>
      <c r="R291" s="5"/>
      <c r="AL291" s="3"/>
      <c r="AM291" s="3"/>
    </row>
    <row r="292" spans="12:39" ht="12.75" customHeight="1">
      <c r="L292" s="5"/>
      <c r="M292" s="5"/>
      <c r="O292" s="5"/>
      <c r="P292" s="6"/>
      <c r="Q292" s="6"/>
      <c r="R292" s="5"/>
      <c r="AL292" s="3"/>
      <c r="AM292" s="3"/>
    </row>
    <row r="293" spans="12:39" ht="12.75" customHeight="1">
      <c r="L293" s="5"/>
      <c r="M293" s="5"/>
      <c r="O293" s="5"/>
      <c r="P293" s="6"/>
      <c r="Q293" s="6"/>
      <c r="R293" s="5"/>
      <c r="AL293" s="3"/>
      <c r="AM293" s="3"/>
    </row>
    <row r="294" spans="12:39" ht="12.75" customHeight="1">
      <c r="L294" s="5"/>
      <c r="M294" s="5"/>
      <c r="O294" s="5"/>
      <c r="P294" s="6"/>
      <c r="Q294" s="6"/>
      <c r="R294" s="5"/>
      <c r="AL294" s="3"/>
      <c r="AM294" s="3"/>
    </row>
    <row r="295" spans="12:39" ht="12.75" customHeight="1">
      <c r="L295" s="5"/>
      <c r="M295" s="5"/>
      <c r="O295" s="5"/>
      <c r="P295" s="6"/>
      <c r="Q295" s="6"/>
      <c r="R295" s="5"/>
      <c r="AL295" s="3"/>
      <c r="AM295" s="3"/>
    </row>
    <row r="296" spans="12:39" ht="12.75" customHeight="1">
      <c r="L296" s="5"/>
      <c r="M296" s="5"/>
      <c r="O296" s="5"/>
      <c r="P296" s="6"/>
      <c r="Q296" s="6"/>
      <c r="R296" s="5"/>
      <c r="AL296" s="3"/>
      <c r="AM296" s="3"/>
    </row>
    <row r="297" spans="12:39" ht="12.75" customHeight="1">
      <c r="L297" s="5"/>
      <c r="M297" s="5"/>
      <c r="O297" s="5"/>
      <c r="P297" s="6"/>
      <c r="Q297" s="6"/>
      <c r="R297" s="5"/>
      <c r="AL297" s="3"/>
      <c r="AM297" s="3"/>
    </row>
    <row r="298" spans="12:39" ht="12.75" customHeight="1">
      <c r="L298" s="5"/>
      <c r="M298" s="5"/>
      <c r="O298" s="5"/>
      <c r="P298" s="6"/>
      <c r="Q298" s="6"/>
      <c r="R298" s="5"/>
      <c r="AL298" s="3"/>
      <c r="AM298" s="3"/>
    </row>
    <row r="299" spans="12:39" ht="12.75" customHeight="1">
      <c r="L299" s="5"/>
      <c r="M299" s="5"/>
      <c r="O299" s="5"/>
      <c r="P299" s="6"/>
      <c r="Q299" s="6"/>
      <c r="R299" s="5"/>
      <c r="AL299" s="3"/>
      <c r="AM299" s="3"/>
    </row>
    <row r="300" spans="12:39" ht="12.75" customHeight="1">
      <c r="L300" s="5"/>
      <c r="M300" s="5"/>
      <c r="O300" s="5"/>
      <c r="P300" s="6"/>
      <c r="Q300" s="6"/>
      <c r="R300" s="5"/>
      <c r="AL300" s="3"/>
      <c r="AM300" s="3"/>
    </row>
    <row r="301" spans="12:39" ht="12.75" customHeight="1">
      <c r="L301" s="5"/>
      <c r="M301" s="5"/>
      <c r="O301" s="5"/>
      <c r="P301" s="6"/>
      <c r="Q301" s="6"/>
      <c r="R301" s="5"/>
      <c r="AL301" s="3"/>
      <c r="AM301" s="3"/>
    </row>
    <row r="302" spans="12:39" ht="12.75" customHeight="1">
      <c r="L302" s="5"/>
      <c r="M302" s="5"/>
      <c r="O302" s="5"/>
      <c r="P302" s="6"/>
      <c r="Q302" s="6"/>
      <c r="R302" s="5"/>
      <c r="AL302" s="3"/>
      <c r="AM302" s="3"/>
    </row>
    <row r="303" spans="12:39" ht="12.75" customHeight="1">
      <c r="L303" s="5"/>
      <c r="M303" s="5"/>
      <c r="O303" s="5"/>
      <c r="P303" s="6"/>
      <c r="Q303" s="6"/>
      <c r="R303" s="5"/>
      <c r="AL303" s="3"/>
      <c r="AM303" s="3"/>
    </row>
    <row r="304" spans="12:39" ht="12.75" customHeight="1">
      <c r="L304" s="5"/>
      <c r="M304" s="5"/>
      <c r="O304" s="5"/>
      <c r="P304" s="6"/>
      <c r="Q304" s="6"/>
      <c r="R304" s="5"/>
      <c r="AL304" s="3"/>
      <c r="AM304" s="3"/>
    </row>
    <row r="305" spans="12:39" ht="12.75" customHeight="1">
      <c r="L305" s="5"/>
      <c r="M305" s="5"/>
      <c r="O305" s="5"/>
      <c r="P305" s="6"/>
      <c r="Q305" s="6"/>
      <c r="R305" s="5"/>
      <c r="AL305" s="3"/>
      <c r="AM305" s="3"/>
    </row>
    <row r="306" spans="12:39" ht="12.75" customHeight="1">
      <c r="L306" s="5"/>
      <c r="M306" s="5"/>
      <c r="O306" s="5"/>
      <c r="P306" s="6"/>
      <c r="Q306" s="6"/>
      <c r="R306" s="5"/>
      <c r="AL306" s="3"/>
      <c r="AM306" s="3"/>
    </row>
    <row r="307" spans="12:39" ht="12.75" customHeight="1">
      <c r="L307" s="5"/>
      <c r="M307" s="5"/>
      <c r="O307" s="5"/>
      <c r="P307" s="6"/>
      <c r="Q307" s="6"/>
      <c r="R307" s="5"/>
      <c r="AL307" s="3"/>
      <c r="AM307" s="3"/>
    </row>
    <row r="308" spans="12:39" ht="12.75" customHeight="1">
      <c r="L308" s="5"/>
      <c r="M308" s="5"/>
      <c r="O308" s="5"/>
      <c r="P308" s="6"/>
      <c r="Q308" s="6"/>
      <c r="R308" s="5"/>
      <c r="AL308" s="3"/>
      <c r="AM308" s="3"/>
    </row>
    <row r="309" spans="12:39" ht="12.75" customHeight="1">
      <c r="L309" s="5"/>
      <c r="M309" s="5"/>
      <c r="O309" s="5"/>
      <c r="P309" s="6"/>
      <c r="Q309" s="6"/>
      <c r="R309" s="5"/>
      <c r="AL309" s="3"/>
      <c r="AM309" s="3"/>
    </row>
    <row r="310" spans="12:39" ht="12.75" customHeight="1">
      <c r="L310" s="5"/>
      <c r="M310" s="5"/>
      <c r="O310" s="5"/>
      <c r="P310" s="6"/>
      <c r="Q310" s="6"/>
      <c r="R310" s="5"/>
      <c r="AL310" s="3"/>
      <c r="AM310" s="3"/>
    </row>
    <row r="311" spans="12:39" ht="12.75" customHeight="1">
      <c r="L311" s="5"/>
      <c r="M311" s="5"/>
      <c r="O311" s="5"/>
      <c r="P311" s="6"/>
      <c r="Q311" s="6"/>
      <c r="R311" s="5"/>
      <c r="AL311" s="3"/>
      <c r="AM311" s="3"/>
    </row>
    <row r="312" spans="12:39" ht="12.75" customHeight="1">
      <c r="L312" s="5"/>
      <c r="M312" s="5"/>
      <c r="O312" s="5"/>
      <c r="P312" s="6"/>
      <c r="Q312" s="6"/>
      <c r="R312" s="5"/>
      <c r="AL312" s="3"/>
      <c r="AM312" s="3"/>
    </row>
    <row r="313" spans="12:39" ht="12.75" customHeight="1">
      <c r="L313" s="5"/>
      <c r="M313" s="5"/>
      <c r="O313" s="5"/>
      <c r="P313" s="6"/>
      <c r="Q313" s="6"/>
      <c r="R313" s="5"/>
      <c r="AL313" s="3"/>
      <c r="AM313" s="3"/>
    </row>
    <row r="314" spans="12:39" ht="12.75" customHeight="1">
      <c r="L314" s="5"/>
      <c r="M314" s="5"/>
      <c r="O314" s="5"/>
      <c r="P314" s="6"/>
      <c r="Q314" s="6"/>
      <c r="R314" s="5"/>
      <c r="AL314" s="3"/>
      <c r="AM314" s="3"/>
    </row>
    <row r="315" spans="12:39" ht="12.75" customHeight="1">
      <c r="L315" s="5"/>
      <c r="M315" s="5"/>
      <c r="O315" s="5"/>
      <c r="P315" s="6"/>
      <c r="Q315" s="6"/>
      <c r="R315" s="5"/>
      <c r="AL315" s="3"/>
      <c r="AM315" s="3"/>
    </row>
    <row r="316" spans="12:39" ht="12.75" customHeight="1">
      <c r="L316" s="5"/>
      <c r="M316" s="5"/>
      <c r="O316" s="5"/>
      <c r="P316" s="6"/>
      <c r="Q316" s="6"/>
      <c r="R316" s="5"/>
      <c r="AL316" s="3"/>
      <c r="AM316" s="3"/>
    </row>
    <row r="317" spans="12:39" ht="12.75" customHeight="1">
      <c r="L317" s="5"/>
      <c r="M317" s="5"/>
      <c r="O317" s="5"/>
      <c r="P317" s="6"/>
      <c r="Q317" s="6"/>
      <c r="R317" s="5"/>
      <c r="AL317" s="3"/>
      <c r="AM317" s="3"/>
    </row>
    <row r="318" spans="12:39" ht="12.75" customHeight="1">
      <c r="L318" s="5"/>
      <c r="M318" s="5"/>
      <c r="O318" s="5"/>
      <c r="P318" s="6"/>
      <c r="Q318" s="6"/>
      <c r="R318" s="5"/>
      <c r="AL318" s="3"/>
      <c r="AM318" s="3"/>
    </row>
    <row r="319" spans="12:39" ht="12.75" customHeight="1">
      <c r="L319" s="5"/>
      <c r="M319" s="5"/>
      <c r="O319" s="5"/>
      <c r="P319" s="6"/>
      <c r="Q319" s="6"/>
      <c r="R319" s="5"/>
      <c r="AL319" s="3"/>
      <c r="AM319" s="3"/>
    </row>
    <row r="320" spans="12:39" ht="12.75" customHeight="1">
      <c r="L320" s="5"/>
      <c r="M320" s="5"/>
      <c r="O320" s="5"/>
      <c r="P320" s="6"/>
      <c r="Q320" s="6"/>
      <c r="R320" s="5"/>
      <c r="AL320" s="3"/>
      <c r="AM320" s="3"/>
    </row>
    <row r="321" spans="12:39" ht="12.75" customHeight="1">
      <c r="L321" s="5"/>
      <c r="M321" s="5"/>
      <c r="O321" s="5"/>
      <c r="P321" s="6"/>
      <c r="Q321" s="6"/>
      <c r="R321" s="5"/>
      <c r="AL321" s="3"/>
      <c r="AM321" s="3"/>
    </row>
    <row r="322" spans="12:39" ht="12.75" customHeight="1">
      <c r="L322" s="5"/>
      <c r="M322" s="5"/>
      <c r="O322" s="5"/>
      <c r="P322" s="6"/>
      <c r="Q322" s="6"/>
      <c r="R322" s="5"/>
      <c r="AL322" s="3"/>
      <c r="AM322" s="3"/>
    </row>
    <row r="323" spans="12:39" ht="12.75" customHeight="1">
      <c r="L323" s="5"/>
      <c r="M323" s="5"/>
      <c r="O323" s="5"/>
      <c r="P323" s="6"/>
      <c r="Q323" s="6"/>
      <c r="R323" s="5"/>
      <c r="AL323" s="3"/>
      <c r="AM323" s="3"/>
    </row>
    <row r="324" spans="12:39" ht="12.75" customHeight="1">
      <c r="L324" s="5"/>
      <c r="M324" s="5"/>
      <c r="O324" s="5"/>
      <c r="P324" s="6"/>
      <c r="Q324" s="6"/>
      <c r="R324" s="5"/>
      <c r="AL324" s="3"/>
      <c r="AM324" s="3"/>
    </row>
    <row r="325" spans="12:39" ht="12.75" customHeight="1">
      <c r="L325" s="5"/>
      <c r="M325" s="5"/>
      <c r="O325" s="5"/>
      <c r="P325" s="6"/>
      <c r="Q325" s="6"/>
      <c r="R325" s="5"/>
      <c r="AL325" s="3"/>
      <c r="AM325" s="3"/>
    </row>
    <row r="326" spans="12:39" ht="12.75" customHeight="1">
      <c r="L326" s="5"/>
      <c r="M326" s="5"/>
      <c r="O326" s="5"/>
      <c r="P326" s="6"/>
      <c r="Q326" s="6"/>
      <c r="R326" s="5"/>
      <c r="AL326" s="3"/>
      <c r="AM326" s="3"/>
    </row>
    <row r="327" spans="12:39" ht="12.75" customHeight="1">
      <c r="L327" s="5"/>
      <c r="M327" s="5"/>
      <c r="O327" s="5"/>
      <c r="P327" s="6"/>
      <c r="Q327" s="6"/>
      <c r="R327" s="5"/>
      <c r="AL327" s="3"/>
      <c r="AM327" s="3"/>
    </row>
    <row r="328" spans="12:39" ht="12.75" customHeight="1">
      <c r="L328" s="5"/>
      <c r="M328" s="5"/>
      <c r="O328" s="5"/>
      <c r="P328" s="6"/>
      <c r="Q328" s="6"/>
      <c r="R328" s="5"/>
      <c r="AL328" s="3"/>
      <c r="AM328" s="3"/>
    </row>
    <row r="329" spans="12:39" ht="12.75" customHeight="1">
      <c r="L329" s="5"/>
      <c r="M329" s="5"/>
      <c r="O329" s="5"/>
      <c r="P329" s="6"/>
      <c r="Q329" s="6"/>
      <c r="R329" s="5"/>
      <c r="AL329" s="3"/>
      <c r="AM329" s="3"/>
    </row>
    <row r="330" spans="12:39" ht="12.75" customHeight="1">
      <c r="L330" s="5"/>
      <c r="M330" s="5"/>
      <c r="O330" s="5"/>
      <c r="P330" s="6"/>
      <c r="Q330" s="6"/>
      <c r="R330" s="5"/>
      <c r="AL330" s="3"/>
      <c r="AM330" s="3"/>
    </row>
    <row r="331" spans="12:39" ht="12.75" customHeight="1">
      <c r="L331" s="5"/>
      <c r="M331" s="5"/>
      <c r="O331" s="5"/>
      <c r="P331" s="6"/>
      <c r="Q331" s="6"/>
      <c r="R331" s="5"/>
      <c r="AL331" s="3"/>
      <c r="AM331" s="3"/>
    </row>
    <row r="332" spans="12:39" ht="12.75" customHeight="1">
      <c r="L332" s="5"/>
      <c r="M332" s="5"/>
      <c r="O332" s="5"/>
      <c r="P332" s="6"/>
      <c r="Q332" s="6"/>
      <c r="R332" s="5"/>
      <c r="AL332" s="3"/>
      <c r="AM332" s="3"/>
    </row>
    <row r="333" spans="12:39" ht="12.75" customHeight="1">
      <c r="L333" s="5"/>
      <c r="M333" s="5"/>
      <c r="O333" s="5"/>
      <c r="P333" s="6"/>
      <c r="Q333" s="6"/>
      <c r="R333" s="5"/>
      <c r="AL333" s="3"/>
      <c r="AM333" s="3"/>
    </row>
    <row r="334" spans="12:39" ht="12.75" customHeight="1">
      <c r="L334" s="5"/>
      <c r="M334" s="5"/>
      <c r="O334" s="5"/>
      <c r="P334" s="6"/>
      <c r="Q334" s="6"/>
      <c r="R334" s="5"/>
      <c r="AL334" s="3"/>
      <c r="AM334" s="3"/>
    </row>
    <row r="335" spans="12:39" ht="12.75" customHeight="1">
      <c r="L335" s="5"/>
      <c r="M335" s="5"/>
      <c r="O335" s="5"/>
      <c r="P335" s="6"/>
      <c r="Q335" s="6"/>
      <c r="R335" s="5"/>
      <c r="AL335" s="3"/>
      <c r="AM335" s="3"/>
    </row>
    <row r="336" spans="12:39" ht="12.75" customHeight="1">
      <c r="L336" s="5"/>
      <c r="M336" s="5"/>
      <c r="O336" s="5"/>
      <c r="P336" s="6"/>
      <c r="Q336" s="6"/>
      <c r="R336" s="5"/>
      <c r="AL336" s="3"/>
      <c r="AM336" s="3"/>
    </row>
    <row r="337" spans="12:39" ht="12.75" customHeight="1">
      <c r="L337" s="5"/>
      <c r="M337" s="5"/>
      <c r="O337" s="5"/>
      <c r="P337" s="6"/>
      <c r="Q337" s="6"/>
      <c r="R337" s="5"/>
      <c r="AL337" s="3"/>
      <c r="AM337" s="3"/>
    </row>
    <row r="338" spans="12:39" ht="12.75" customHeight="1">
      <c r="L338" s="5"/>
      <c r="M338" s="5"/>
      <c r="O338" s="5"/>
      <c r="P338" s="6"/>
      <c r="Q338" s="6"/>
      <c r="R338" s="5"/>
      <c r="AL338" s="3"/>
      <c r="AM338" s="3"/>
    </row>
    <row r="339" spans="12:39" ht="12.75" customHeight="1">
      <c r="L339" s="5"/>
      <c r="M339" s="5"/>
      <c r="O339" s="5"/>
      <c r="P339" s="6"/>
      <c r="Q339" s="6"/>
      <c r="R339" s="5"/>
      <c r="AL339" s="3"/>
      <c r="AM339" s="3"/>
    </row>
    <row r="340" spans="12:39" ht="12.75" customHeight="1">
      <c r="L340" s="5"/>
      <c r="M340" s="5"/>
      <c r="O340" s="5"/>
      <c r="P340" s="6"/>
      <c r="Q340" s="6"/>
      <c r="R340" s="5"/>
      <c r="AL340" s="3"/>
      <c r="AM340" s="3"/>
    </row>
    <row r="341" spans="12:39" ht="12.75" customHeight="1">
      <c r="L341" s="5"/>
      <c r="M341" s="5"/>
      <c r="O341" s="5"/>
      <c r="P341" s="6"/>
      <c r="Q341" s="6"/>
      <c r="R341" s="5"/>
      <c r="AL341" s="3"/>
      <c r="AM341" s="3"/>
    </row>
    <row r="342" spans="12:39" ht="12.75" customHeight="1">
      <c r="L342" s="5"/>
      <c r="M342" s="5"/>
      <c r="O342" s="5"/>
      <c r="P342" s="6"/>
      <c r="Q342" s="6"/>
      <c r="R342" s="5"/>
      <c r="AL342" s="3"/>
      <c r="AM342" s="3"/>
    </row>
    <row r="343" spans="12:39" ht="12.75" customHeight="1">
      <c r="L343" s="5"/>
      <c r="M343" s="5"/>
      <c r="O343" s="5"/>
      <c r="P343" s="6"/>
      <c r="Q343" s="6"/>
      <c r="R343" s="5"/>
      <c r="AL343" s="3"/>
      <c r="AM343" s="3"/>
    </row>
    <row r="344" spans="12:39" ht="12.75" customHeight="1">
      <c r="L344" s="5"/>
      <c r="M344" s="5"/>
      <c r="O344" s="5"/>
      <c r="P344" s="6"/>
      <c r="Q344" s="6"/>
      <c r="R344" s="5"/>
      <c r="AL344" s="3"/>
      <c r="AM344" s="3"/>
    </row>
    <row r="345" spans="12:39" ht="12.75" customHeight="1">
      <c r="L345" s="5"/>
      <c r="M345" s="5"/>
      <c r="O345" s="5"/>
      <c r="P345" s="6"/>
      <c r="Q345" s="6"/>
      <c r="R345" s="5"/>
      <c r="AL345" s="3"/>
      <c r="AM345" s="3"/>
    </row>
    <row r="346" spans="12:39" ht="12.75" customHeight="1">
      <c r="L346" s="5"/>
      <c r="M346" s="5"/>
      <c r="O346" s="5"/>
      <c r="P346" s="6"/>
      <c r="Q346" s="6"/>
      <c r="R346" s="5"/>
      <c r="AL346" s="3"/>
      <c r="AM346" s="3"/>
    </row>
    <row r="347" spans="12:39" ht="12.75" customHeight="1">
      <c r="L347" s="5"/>
      <c r="M347" s="5"/>
      <c r="O347" s="5"/>
      <c r="P347" s="6"/>
      <c r="Q347" s="6"/>
      <c r="R347" s="5"/>
      <c r="AL347" s="3"/>
      <c r="AM347" s="3"/>
    </row>
    <row r="348" spans="12:39" ht="12.75" customHeight="1">
      <c r="L348" s="5"/>
      <c r="M348" s="5"/>
      <c r="O348" s="5"/>
      <c r="P348" s="6"/>
      <c r="Q348" s="6"/>
      <c r="R348" s="5"/>
      <c r="AL348" s="3"/>
      <c r="AM348" s="3"/>
    </row>
    <row r="349" spans="12:39" ht="12.75" customHeight="1">
      <c r="L349" s="5"/>
      <c r="M349" s="5"/>
      <c r="O349" s="5"/>
      <c r="P349" s="6"/>
      <c r="Q349" s="6"/>
      <c r="R349" s="5"/>
      <c r="AL349" s="3"/>
      <c r="AM349" s="3"/>
    </row>
    <row r="350" spans="12:39" ht="12.75" customHeight="1">
      <c r="L350" s="5"/>
      <c r="M350" s="5"/>
      <c r="O350" s="5"/>
      <c r="P350" s="6"/>
      <c r="Q350" s="6"/>
      <c r="R350" s="5"/>
      <c r="AL350" s="3"/>
      <c r="AM350" s="3"/>
    </row>
    <row r="351" spans="12:39" ht="12.75" customHeight="1">
      <c r="L351" s="5"/>
      <c r="M351" s="5"/>
      <c r="O351" s="5"/>
      <c r="P351" s="6"/>
      <c r="Q351" s="6"/>
      <c r="R351" s="5"/>
      <c r="AL351" s="3"/>
      <c r="AM351" s="3"/>
    </row>
    <row r="352" spans="12:39" ht="12.75" customHeight="1">
      <c r="L352" s="5"/>
      <c r="M352" s="5"/>
      <c r="O352" s="5"/>
      <c r="P352" s="6"/>
      <c r="Q352" s="6"/>
      <c r="R352" s="5"/>
      <c r="AL352" s="3"/>
      <c r="AM352" s="3"/>
    </row>
    <row r="353" spans="12:39" ht="12.75" customHeight="1">
      <c r="L353" s="5"/>
      <c r="M353" s="5"/>
      <c r="O353" s="5"/>
      <c r="P353" s="6"/>
      <c r="Q353" s="6"/>
      <c r="R353" s="5"/>
      <c r="AL353" s="3"/>
      <c r="AM353" s="3"/>
    </row>
    <row r="354" spans="12:39" ht="12.75" customHeight="1">
      <c r="L354" s="5"/>
      <c r="M354" s="5"/>
      <c r="O354" s="5"/>
      <c r="P354" s="6"/>
      <c r="Q354" s="6"/>
      <c r="R354" s="5"/>
      <c r="AL354" s="3"/>
      <c r="AM354" s="3"/>
    </row>
    <row r="355" spans="12:39" ht="12.75" customHeight="1">
      <c r="L355" s="5"/>
      <c r="M355" s="5"/>
      <c r="O355" s="5"/>
      <c r="P355" s="6"/>
      <c r="Q355" s="6"/>
      <c r="R355" s="5"/>
      <c r="AL355" s="3"/>
      <c r="AM355" s="3"/>
    </row>
    <row r="356" spans="12:39" ht="12.75" customHeight="1">
      <c r="L356" s="5"/>
      <c r="M356" s="5"/>
      <c r="O356" s="5"/>
      <c r="P356" s="6"/>
      <c r="Q356" s="6"/>
      <c r="R356" s="5"/>
      <c r="AL356" s="3"/>
      <c r="AM356" s="3"/>
    </row>
    <row r="357" spans="12:39" ht="12.75" customHeight="1">
      <c r="L357" s="5"/>
      <c r="M357" s="5"/>
      <c r="O357" s="5"/>
      <c r="P357" s="6"/>
      <c r="Q357" s="6"/>
      <c r="R357" s="5"/>
      <c r="AL357" s="3"/>
      <c r="AM357" s="3"/>
    </row>
    <row r="358" spans="12:39" ht="12.75" customHeight="1">
      <c r="L358" s="5"/>
      <c r="M358" s="5"/>
      <c r="O358" s="5"/>
      <c r="P358" s="6"/>
      <c r="Q358" s="6"/>
      <c r="R358" s="5"/>
      <c r="AL358" s="3"/>
      <c r="AM358" s="3"/>
    </row>
    <row r="359" spans="12:39" ht="12.75" customHeight="1">
      <c r="L359" s="5"/>
      <c r="M359" s="5"/>
      <c r="O359" s="5"/>
      <c r="P359" s="6"/>
      <c r="Q359" s="6"/>
      <c r="R359" s="5"/>
      <c r="AL359" s="3"/>
      <c r="AM359" s="3"/>
    </row>
    <row r="360" spans="12:39" ht="12.75" customHeight="1">
      <c r="L360" s="5"/>
      <c r="M360" s="5"/>
      <c r="O360" s="5"/>
      <c r="P360" s="6"/>
      <c r="Q360" s="6"/>
      <c r="R360" s="5"/>
      <c r="AL360" s="3"/>
      <c r="AM360" s="3"/>
    </row>
    <row r="361" spans="12:39" ht="12.75" customHeight="1">
      <c r="L361" s="5"/>
      <c r="M361" s="5"/>
      <c r="O361" s="5"/>
      <c r="P361" s="6"/>
      <c r="Q361" s="6"/>
      <c r="R361" s="5"/>
      <c r="AL361" s="3"/>
      <c r="AM361" s="3"/>
    </row>
    <row r="362" spans="12:39" ht="12.75" customHeight="1">
      <c r="L362" s="5"/>
      <c r="M362" s="5"/>
      <c r="O362" s="5"/>
      <c r="P362" s="6"/>
      <c r="Q362" s="6"/>
      <c r="R362" s="5"/>
      <c r="AL362" s="3"/>
      <c r="AM362" s="3"/>
    </row>
    <row r="363" spans="12:39" ht="12.75" customHeight="1">
      <c r="L363" s="5"/>
      <c r="M363" s="5"/>
      <c r="O363" s="5"/>
      <c r="P363" s="6"/>
      <c r="Q363" s="6"/>
      <c r="R363" s="5"/>
      <c r="AL363" s="3"/>
      <c r="AM363" s="3"/>
    </row>
    <row r="364" spans="12:39" ht="12.75" customHeight="1">
      <c r="L364" s="5"/>
      <c r="M364" s="5"/>
      <c r="O364" s="5"/>
      <c r="P364" s="6"/>
      <c r="Q364" s="6"/>
      <c r="R364" s="5"/>
      <c r="AL364" s="3"/>
      <c r="AM364" s="3"/>
    </row>
    <row r="365" spans="12:39" ht="12.75" customHeight="1">
      <c r="L365" s="5"/>
      <c r="M365" s="5"/>
      <c r="O365" s="5"/>
      <c r="P365" s="6"/>
      <c r="Q365" s="6"/>
      <c r="R365" s="5"/>
      <c r="AL365" s="3"/>
      <c r="AM365" s="3"/>
    </row>
    <row r="366" spans="12:39" ht="12.75" customHeight="1">
      <c r="L366" s="5"/>
      <c r="M366" s="5"/>
      <c r="O366" s="5"/>
      <c r="P366" s="6"/>
      <c r="Q366" s="6"/>
      <c r="R366" s="5"/>
      <c r="AL366" s="3"/>
      <c r="AM366" s="3"/>
    </row>
    <row r="367" spans="12:39" ht="12.75" customHeight="1">
      <c r="L367" s="5"/>
      <c r="M367" s="5"/>
      <c r="O367" s="5"/>
      <c r="P367" s="6"/>
      <c r="Q367" s="6"/>
      <c r="R367" s="5"/>
      <c r="AL367" s="3"/>
      <c r="AM367" s="3"/>
    </row>
    <row r="368" spans="12:39" ht="12.75" customHeight="1">
      <c r="L368" s="5"/>
      <c r="M368" s="5"/>
      <c r="O368" s="5"/>
      <c r="P368" s="6"/>
      <c r="Q368" s="6"/>
      <c r="R368" s="5"/>
      <c r="AL368" s="3"/>
      <c r="AM368" s="3"/>
    </row>
    <row r="369" spans="12:39" ht="12.75" customHeight="1">
      <c r="L369" s="5"/>
      <c r="M369" s="5"/>
      <c r="O369" s="5"/>
      <c r="P369" s="6"/>
      <c r="Q369" s="6"/>
      <c r="R369" s="5"/>
      <c r="AL369" s="3"/>
      <c r="AM369" s="3"/>
    </row>
    <row r="370" spans="12:39" ht="12.75" customHeight="1">
      <c r="L370" s="5"/>
      <c r="M370" s="5"/>
      <c r="O370" s="5"/>
      <c r="P370" s="6"/>
      <c r="Q370" s="6"/>
      <c r="R370" s="5"/>
      <c r="AL370" s="3"/>
      <c r="AM370" s="3"/>
    </row>
    <row r="371" spans="12:39" ht="12.75" customHeight="1">
      <c r="L371" s="5"/>
      <c r="M371" s="5"/>
      <c r="O371" s="5"/>
      <c r="P371" s="6"/>
      <c r="Q371" s="6"/>
      <c r="R371" s="5"/>
      <c r="AL371" s="3"/>
      <c r="AM371" s="3"/>
    </row>
    <row r="372" spans="12:39" ht="12.75" customHeight="1">
      <c r="L372" s="5"/>
      <c r="M372" s="5"/>
      <c r="O372" s="5"/>
      <c r="P372" s="6"/>
      <c r="Q372" s="6"/>
      <c r="R372" s="5"/>
      <c r="AL372" s="3"/>
      <c r="AM372" s="3"/>
    </row>
    <row r="373" spans="12:39" ht="12.75" customHeight="1">
      <c r="L373" s="5"/>
      <c r="M373" s="5"/>
      <c r="O373" s="5"/>
      <c r="P373" s="6"/>
      <c r="Q373" s="6"/>
      <c r="R373" s="5"/>
      <c r="AL373" s="3"/>
      <c r="AM373" s="3"/>
    </row>
    <row r="374" spans="12:39" ht="12.75" customHeight="1">
      <c r="L374" s="5"/>
      <c r="M374" s="5"/>
      <c r="O374" s="5"/>
      <c r="P374" s="6"/>
      <c r="Q374" s="6"/>
      <c r="R374" s="5"/>
      <c r="AL374" s="3"/>
      <c r="AM374" s="3"/>
    </row>
    <row r="375" spans="12:39" ht="12.75" customHeight="1">
      <c r="L375" s="5"/>
      <c r="M375" s="5"/>
      <c r="O375" s="5"/>
      <c r="P375" s="6"/>
      <c r="Q375" s="6"/>
      <c r="R375" s="5"/>
      <c r="AL375" s="3"/>
      <c r="AM375" s="3"/>
    </row>
    <row r="376" spans="12:39" ht="12.75" customHeight="1">
      <c r="L376" s="5"/>
      <c r="M376" s="5"/>
      <c r="O376" s="5"/>
      <c r="P376" s="6"/>
      <c r="Q376" s="6"/>
      <c r="R376" s="5"/>
      <c r="AL376" s="3"/>
      <c r="AM376" s="3"/>
    </row>
    <row r="377" spans="12:39" ht="12.75" customHeight="1">
      <c r="L377" s="5"/>
      <c r="M377" s="5"/>
      <c r="O377" s="5"/>
      <c r="P377" s="6"/>
      <c r="Q377" s="6"/>
      <c r="R377" s="5"/>
      <c r="AL377" s="3"/>
      <c r="AM377" s="3"/>
    </row>
    <row r="378" spans="12:39" ht="12.75" customHeight="1">
      <c r="L378" s="5"/>
      <c r="M378" s="5"/>
      <c r="O378" s="5"/>
      <c r="P378" s="6"/>
      <c r="Q378" s="6"/>
      <c r="R378" s="5"/>
      <c r="AL378" s="3"/>
      <c r="AM378" s="3"/>
    </row>
    <row r="379" spans="12:39" ht="12.75" customHeight="1">
      <c r="L379" s="5"/>
      <c r="M379" s="5"/>
      <c r="O379" s="5"/>
      <c r="P379" s="6"/>
      <c r="Q379" s="6"/>
      <c r="R379" s="5"/>
      <c r="AL379" s="3"/>
      <c r="AM379" s="3"/>
    </row>
    <row r="380" spans="12:39" ht="12.75" customHeight="1">
      <c r="L380" s="5"/>
      <c r="M380" s="5"/>
      <c r="O380" s="5"/>
      <c r="P380" s="6"/>
      <c r="Q380" s="6"/>
      <c r="R380" s="5"/>
      <c r="AL380" s="3"/>
      <c r="AM380" s="3"/>
    </row>
    <row r="381" spans="12:39" ht="12.75" customHeight="1">
      <c r="L381" s="5"/>
      <c r="M381" s="5"/>
      <c r="O381" s="5"/>
      <c r="P381" s="6"/>
      <c r="Q381" s="6"/>
      <c r="R381" s="5"/>
      <c r="AL381" s="3"/>
      <c r="AM381" s="3"/>
    </row>
    <row r="382" spans="12:39" ht="12.75" customHeight="1">
      <c r="L382" s="5"/>
      <c r="M382" s="5"/>
      <c r="O382" s="5"/>
      <c r="P382" s="6"/>
      <c r="Q382" s="6"/>
      <c r="R382" s="5"/>
      <c r="AL382" s="3"/>
      <c r="AM382" s="3"/>
    </row>
    <row r="383" spans="12:39" ht="12.75" customHeight="1">
      <c r="L383" s="5"/>
      <c r="M383" s="5"/>
      <c r="O383" s="5"/>
      <c r="P383" s="6"/>
      <c r="Q383" s="6"/>
      <c r="R383" s="5"/>
      <c r="AL383" s="3"/>
      <c r="AM383" s="3"/>
    </row>
    <row r="384" spans="12:39" ht="12.75" customHeight="1">
      <c r="L384" s="5"/>
      <c r="M384" s="5"/>
      <c r="O384" s="5"/>
      <c r="P384" s="6"/>
      <c r="Q384" s="6"/>
      <c r="R384" s="5"/>
      <c r="AL384" s="3"/>
      <c r="AM384" s="3"/>
    </row>
    <row r="385" spans="12:39" ht="12.75" customHeight="1">
      <c r="L385" s="5"/>
      <c r="M385" s="5"/>
      <c r="O385" s="5"/>
      <c r="P385" s="6"/>
      <c r="Q385" s="6"/>
      <c r="R385" s="5"/>
      <c r="AL385" s="3"/>
      <c r="AM385" s="3"/>
    </row>
    <row r="386" spans="12:39" ht="12.75" customHeight="1">
      <c r="L386" s="5"/>
      <c r="M386" s="5"/>
      <c r="O386" s="5"/>
      <c r="P386" s="6"/>
      <c r="Q386" s="6"/>
      <c r="R386" s="5"/>
      <c r="AL386" s="3"/>
      <c r="AM386" s="3"/>
    </row>
    <row r="387" spans="12:39" ht="12.75" customHeight="1">
      <c r="L387" s="5"/>
      <c r="M387" s="5"/>
      <c r="O387" s="5"/>
      <c r="P387" s="6"/>
      <c r="Q387" s="6"/>
      <c r="R387" s="5"/>
      <c r="AL387" s="3"/>
      <c r="AM387" s="3"/>
    </row>
    <row r="388" spans="12:39" ht="12.75" customHeight="1">
      <c r="L388" s="5"/>
      <c r="M388" s="5"/>
      <c r="O388" s="5"/>
      <c r="P388" s="6"/>
      <c r="Q388" s="6"/>
      <c r="R388" s="5"/>
      <c r="AL388" s="3"/>
      <c r="AM388" s="3"/>
    </row>
    <row r="389" spans="12:39" ht="12.75" customHeight="1">
      <c r="L389" s="5"/>
      <c r="M389" s="5"/>
      <c r="O389" s="5"/>
      <c r="P389" s="6"/>
      <c r="Q389" s="6"/>
      <c r="R389" s="5"/>
      <c r="AL389" s="3"/>
      <c r="AM389" s="3"/>
    </row>
    <row r="390" spans="12:39" ht="12.75" customHeight="1">
      <c r="L390" s="5"/>
      <c r="M390" s="5"/>
      <c r="O390" s="5"/>
      <c r="P390" s="6"/>
      <c r="Q390" s="6"/>
      <c r="R390" s="5"/>
      <c r="AL390" s="3"/>
      <c r="AM390" s="3"/>
    </row>
    <row r="391" spans="12:39" ht="12.75" customHeight="1">
      <c r="L391" s="5"/>
      <c r="M391" s="5"/>
      <c r="O391" s="5"/>
      <c r="P391" s="6"/>
      <c r="Q391" s="6"/>
      <c r="R391" s="5"/>
      <c r="AL391" s="3"/>
      <c r="AM391" s="3"/>
    </row>
    <row r="392" spans="12:39" ht="12.75" customHeight="1">
      <c r="L392" s="5"/>
      <c r="M392" s="5"/>
      <c r="O392" s="5"/>
      <c r="P392" s="6"/>
      <c r="Q392" s="6"/>
      <c r="R392" s="5"/>
      <c r="AL392" s="3"/>
      <c r="AM392" s="3"/>
    </row>
    <row r="393" spans="12:39" ht="12.75" customHeight="1">
      <c r="L393" s="5"/>
      <c r="M393" s="5"/>
      <c r="O393" s="5"/>
      <c r="P393" s="6"/>
      <c r="Q393" s="6"/>
      <c r="R393" s="5"/>
      <c r="AL393" s="3"/>
      <c r="AM393" s="3"/>
    </row>
    <row r="394" spans="12:39" ht="12.75" customHeight="1">
      <c r="L394" s="5"/>
      <c r="M394" s="5"/>
      <c r="O394" s="5"/>
      <c r="P394" s="6"/>
      <c r="Q394" s="6"/>
      <c r="R394" s="5"/>
      <c r="AL394" s="3"/>
      <c r="AM394" s="3"/>
    </row>
    <row r="395" spans="12:39" ht="12.75" customHeight="1">
      <c r="L395" s="5"/>
      <c r="M395" s="5"/>
      <c r="O395" s="5"/>
      <c r="P395" s="6"/>
      <c r="Q395" s="6"/>
      <c r="R395" s="5"/>
      <c r="AL395" s="3"/>
      <c r="AM395" s="3"/>
    </row>
    <row r="396" spans="12:39" ht="12.75" customHeight="1">
      <c r="L396" s="5"/>
      <c r="M396" s="5"/>
      <c r="O396" s="5"/>
      <c r="P396" s="6"/>
      <c r="Q396" s="6"/>
      <c r="R396" s="5"/>
      <c r="AL396" s="3"/>
      <c r="AM396" s="3"/>
    </row>
    <row r="397" spans="12:39" ht="12.75" customHeight="1">
      <c r="L397" s="5"/>
      <c r="M397" s="5"/>
      <c r="O397" s="5"/>
      <c r="P397" s="6"/>
      <c r="Q397" s="6"/>
      <c r="R397" s="5"/>
      <c r="AL397" s="3"/>
      <c r="AM397" s="3"/>
    </row>
    <row r="398" spans="12:39" ht="12.75" customHeight="1">
      <c r="L398" s="5"/>
      <c r="M398" s="5"/>
      <c r="O398" s="5"/>
      <c r="P398" s="6"/>
      <c r="Q398" s="6"/>
      <c r="R398" s="5"/>
      <c r="AL398" s="3"/>
      <c r="AM398" s="3"/>
    </row>
    <row r="399" spans="12:39" ht="12.75" customHeight="1">
      <c r="L399" s="5"/>
      <c r="M399" s="5"/>
      <c r="O399" s="5"/>
      <c r="P399" s="6"/>
      <c r="Q399" s="6"/>
      <c r="R399" s="5"/>
      <c r="AL399" s="3"/>
      <c r="AM399" s="3"/>
    </row>
    <row r="400" spans="12:39" ht="12.75" customHeight="1">
      <c r="L400" s="5"/>
      <c r="M400" s="5"/>
      <c r="O400" s="5"/>
      <c r="P400" s="6"/>
      <c r="Q400" s="6"/>
      <c r="R400" s="5"/>
      <c r="AL400" s="3"/>
      <c r="AM400" s="3"/>
    </row>
    <row r="401" spans="12:39" ht="12.75" customHeight="1">
      <c r="L401" s="5"/>
      <c r="M401" s="5"/>
      <c r="O401" s="5"/>
      <c r="P401" s="6"/>
      <c r="Q401" s="6"/>
      <c r="R401" s="5"/>
      <c r="AL401" s="3"/>
      <c r="AM401" s="3"/>
    </row>
    <row r="402" spans="12:39" ht="12.75" customHeight="1">
      <c r="L402" s="5"/>
      <c r="M402" s="5"/>
      <c r="O402" s="5"/>
      <c r="P402" s="6"/>
      <c r="Q402" s="6"/>
      <c r="R402" s="5"/>
      <c r="AL402" s="3"/>
      <c r="AM402" s="3"/>
    </row>
    <row r="403" spans="12:39" ht="12.75" customHeight="1">
      <c r="L403" s="5"/>
      <c r="M403" s="5"/>
      <c r="O403" s="5"/>
      <c r="P403" s="6"/>
      <c r="Q403" s="6"/>
      <c r="R403" s="5"/>
      <c r="AL403" s="3"/>
      <c r="AM403" s="3"/>
    </row>
    <row r="404" spans="12:39" ht="12.75" customHeight="1">
      <c r="L404" s="5"/>
      <c r="M404" s="5"/>
      <c r="O404" s="5"/>
      <c r="P404" s="6"/>
      <c r="Q404" s="6"/>
      <c r="R404" s="5"/>
      <c r="AL404" s="3"/>
      <c r="AM404" s="3"/>
    </row>
    <row r="405" spans="12:39" ht="12.75" customHeight="1">
      <c r="L405" s="5"/>
      <c r="M405" s="5"/>
      <c r="O405" s="5"/>
      <c r="P405" s="6"/>
      <c r="Q405" s="6"/>
      <c r="R405" s="5"/>
      <c r="AL405" s="3"/>
      <c r="AM405" s="3"/>
    </row>
    <row r="406" spans="12:39" ht="12.75" customHeight="1">
      <c r="L406" s="5"/>
      <c r="M406" s="5"/>
      <c r="O406" s="5"/>
      <c r="P406" s="6"/>
      <c r="Q406" s="6"/>
      <c r="R406" s="5"/>
      <c r="AL406" s="3"/>
      <c r="AM406" s="3"/>
    </row>
    <row r="407" spans="12:39" ht="12.75" customHeight="1">
      <c r="L407" s="5"/>
      <c r="M407" s="5"/>
      <c r="O407" s="5"/>
      <c r="P407" s="6"/>
      <c r="Q407" s="6"/>
      <c r="R407" s="5"/>
      <c r="AL407" s="3"/>
      <c r="AM407" s="3"/>
    </row>
    <row r="408" spans="12:39" ht="12.75" customHeight="1">
      <c r="L408" s="5"/>
      <c r="M408" s="5"/>
      <c r="O408" s="5"/>
      <c r="P408" s="6"/>
      <c r="Q408" s="6"/>
      <c r="R408" s="5"/>
      <c r="AL408" s="3"/>
      <c r="AM408" s="3"/>
    </row>
    <row r="409" spans="12:39" ht="12.75" customHeight="1">
      <c r="L409" s="5"/>
      <c r="M409" s="5"/>
      <c r="O409" s="5"/>
      <c r="P409" s="6"/>
      <c r="Q409" s="6"/>
      <c r="R409" s="5"/>
      <c r="AL409" s="3"/>
      <c r="AM409" s="3"/>
    </row>
    <row r="410" spans="12:39" ht="12.75" customHeight="1">
      <c r="L410" s="5"/>
      <c r="M410" s="5"/>
      <c r="O410" s="5"/>
      <c r="P410" s="6"/>
      <c r="Q410" s="6"/>
      <c r="R410" s="5"/>
      <c r="AL410" s="3"/>
      <c r="AM410" s="3"/>
    </row>
    <row r="411" spans="12:39" ht="12.75" customHeight="1">
      <c r="L411" s="5"/>
      <c r="M411" s="5"/>
      <c r="O411" s="5"/>
      <c r="P411" s="6"/>
      <c r="Q411" s="6"/>
      <c r="R411" s="5"/>
      <c r="AL411" s="3"/>
      <c r="AM411" s="3"/>
    </row>
    <row r="412" spans="12:39" ht="12.75" customHeight="1">
      <c r="L412" s="5"/>
      <c r="M412" s="5"/>
      <c r="O412" s="5"/>
      <c r="P412" s="6"/>
      <c r="Q412" s="6"/>
      <c r="R412" s="5"/>
      <c r="AL412" s="3"/>
      <c r="AM412" s="3"/>
    </row>
    <row r="413" spans="12:39" ht="12.75" customHeight="1">
      <c r="L413" s="5"/>
      <c r="M413" s="5"/>
      <c r="O413" s="5"/>
      <c r="P413" s="6"/>
      <c r="Q413" s="6"/>
      <c r="R413" s="5"/>
      <c r="AL413" s="3"/>
      <c r="AM413" s="3"/>
    </row>
    <row r="414" spans="12:39" ht="12.75" customHeight="1">
      <c r="L414" s="5"/>
      <c r="M414" s="5"/>
      <c r="O414" s="5"/>
      <c r="P414" s="6"/>
      <c r="Q414" s="6"/>
      <c r="R414" s="5"/>
      <c r="AL414" s="3"/>
      <c r="AM414" s="3"/>
    </row>
    <row r="415" spans="12:39" ht="12.75" customHeight="1">
      <c r="L415" s="5"/>
      <c r="M415" s="5"/>
      <c r="O415" s="5"/>
      <c r="P415" s="6"/>
      <c r="Q415" s="6"/>
      <c r="R415" s="5"/>
      <c r="AL415" s="3"/>
      <c r="AM415" s="3"/>
    </row>
    <row r="416" spans="12:39" ht="12.75" customHeight="1">
      <c r="L416" s="5"/>
      <c r="M416" s="5"/>
      <c r="O416" s="5"/>
      <c r="P416" s="6"/>
      <c r="Q416" s="6"/>
      <c r="R416" s="5"/>
      <c r="AL416" s="3"/>
      <c r="AM416" s="3"/>
    </row>
    <row r="417" spans="12:39" ht="12.75" customHeight="1">
      <c r="L417" s="5"/>
      <c r="M417" s="5"/>
      <c r="O417" s="5"/>
      <c r="P417" s="6"/>
      <c r="Q417" s="6"/>
      <c r="R417" s="5"/>
      <c r="AL417" s="3"/>
      <c r="AM417" s="3"/>
    </row>
    <row r="418" spans="12:39" ht="12.75" customHeight="1">
      <c r="L418" s="5"/>
      <c r="M418" s="5"/>
      <c r="O418" s="5"/>
      <c r="P418" s="6"/>
      <c r="Q418" s="6"/>
      <c r="R418" s="5"/>
      <c r="AL418" s="3"/>
      <c r="AM418" s="3"/>
    </row>
    <row r="419" spans="12:39" ht="12.75" customHeight="1">
      <c r="L419" s="5"/>
      <c r="M419" s="5"/>
      <c r="O419" s="5"/>
      <c r="P419" s="6"/>
      <c r="Q419" s="6"/>
      <c r="R419" s="5"/>
      <c r="AL419" s="3"/>
      <c r="AM419" s="3"/>
    </row>
    <row r="420" spans="12:39" ht="12.75" customHeight="1">
      <c r="L420" s="5"/>
      <c r="M420" s="5"/>
      <c r="O420" s="5"/>
      <c r="P420" s="6"/>
      <c r="Q420" s="6"/>
      <c r="R420" s="5"/>
      <c r="AL420" s="3"/>
      <c r="AM420" s="3"/>
    </row>
    <row r="421" spans="12:39" ht="12.75" customHeight="1">
      <c r="L421" s="5"/>
      <c r="M421" s="5"/>
      <c r="O421" s="5"/>
      <c r="P421" s="6"/>
      <c r="Q421" s="6"/>
      <c r="R421" s="5"/>
      <c r="AL421" s="3"/>
      <c r="AM421" s="3"/>
    </row>
    <row r="422" spans="12:39" ht="12.75" customHeight="1">
      <c r="L422" s="5"/>
      <c r="M422" s="5"/>
      <c r="O422" s="5"/>
      <c r="P422" s="6"/>
      <c r="Q422" s="6"/>
      <c r="R422" s="5"/>
      <c r="AL422" s="3"/>
      <c r="AM422" s="3"/>
    </row>
    <row r="423" spans="12:39" ht="12.75" customHeight="1">
      <c r="L423" s="5"/>
      <c r="M423" s="5"/>
      <c r="O423" s="5"/>
      <c r="P423" s="6"/>
      <c r="Q423" s="6"/>
      <c r="R423" s="5"/>
      <c r="AL423" s="3"/>
      <c r="AM423" s="3"/>
    </row>
    <row r="424" spans="12:39" ht="12.75" customHeight="1">
      <c r="L424" s="5"/>
      <c r="M424" s="5"/>
      <c r="O424" s="5"/>
      <c r="P424" s="6"/>
      <c r="Q424" s="6"/>
      <c r="R424" s="5"/>
      <c r="AL424" s="3"/>
      <c r="AM424" s="3"/>
    </row>
    <row r="425" spans="12:39" ht="12.75" customHeight="1">
      <c r="L425" s="5"/>
      <c r="M425" s="5"/>
      <c r="O425" s="5"/>
      <c r="P425" s="6"/>
      <c r="Q425" s="6"/>
      <c r="R425" s="5"/>
      <c r="AL425" s="3"/>
      <c r="AM425" s="3"/>
    </row>
    <row r="426" spans="12:39" ht="12.75" customHeight="1">
      <c r="L426" s="5"/>
      <c r="M426" s="5"/>
      <c r="O426" s="5"/>
      <c r="P426" s="6"/>
      <c r="Q426" s="6"/>
      <c r="R426" s="5"/>
      <c r="AL426" s="3"/>
      <c r="AM426" s="3"/>
    </row>
    <row r="427" spans="12:39" ht="12.75" customHeight="1">
      <c r="L427" s="5"/>
      <c r="M427" s="5"/>
      <c r="O427" s="5"/>
      <c r="P427" s="6"/>
      <c r="Q427" s="6"/>
      <c r="R427" s="5"/>
      <c r="AL427" s="3"/>
      <c r="AM427" s="3"/>
    </row>
    <row r="428" spans="12:39" ht="12.75" customHeight="1">
      <c r="L428" s="5"/>
      <c r="M428" s="5"/>
      <c r="O428" s="5"/>
      <c r="P428" s="6"/>
      <c r="Q428" s="6"/>
      <c r="R428" s="5"/>
      <c r="AL428" s="3"/>
      <c r="AM428" s="3"/>
    </row>
    <row r="429" spans="12:39" ht="12.75" customHeight="1">
      <c r="L429" s="5"/>
      <c r="M429" s="5"/>
      <c r="O429" s="5"/>
      <c r="P429" s="6"/>
      <c r="Q429" s="6"/>
      <c r="R429" s="5"/>
      <c r="AL429" s="3"/>
      <c r="AM429" s="3"/>
    </row>
    <row r="430" spans="12:39" ht="12.75" customHeight="1">
      <c r="L430" s="5"/>
      <c r="M430" s="5"/>
      <c r="O430" s="5"/>
      <c r="P430" s="6"/>
      <c r="Q430" s="6"/>
      <c r="R430" s="5"/>
      <c r="AL430" s="3"/>
      <c r="AM430" s="3"/>
    </row>
    <row r="431" spans="12:39" ht="12.75" customHeight="1">
      <c r="L431" s="5"/>
      <c r="M431" s="5"/>
      <c r="O431" s="5"/>
      <c r="P431" s="6"/>
      <c r="Q431" s="6"/>
      <c r="R431" s="5"/>
      <c r="AL431" s="3"/>
      <c r="AM431" s="3"/>
    </row>
    <row r="432" spans="12:39" ht="12.75" customHeight="1">
      <c r="L432" s="5"/>
      <c r="M432" s="5"/>
      <c r="O432" s="5"/>
      <c r="P432" s="6"/>
      <c r="Q432" s="6"/>
      <c r="R432" s="5"/>
      <c r="AL432" s="3"/>
      <c r="AM432" s="3"/>
    </row>
    <row r="433" spans="12:39" ht="12.75" customHeight="1">
      <c r="L433" s="5"/>
      <c r="M433" s="5"/>
      <c r="O433" s="5"/>
      <c r="P433" s="6"/>
      <c r="Q433" s="6"/>
      <c r="R433" s="5"/>
      <c r="AL433" s="3"/>
      <c r="AM433" s="3"/>
    </row>
    <row r="434" spans="12:39" ht="12.75" customHeight="1">
      <c r="L434" s="5"/>
      <c r="M434" s="5"/>
      <c r="O434" s="5"/>
      <c r="P434" s="6"/>
      <c r="Q434" s="6"/>
      <c r="R434" s="5"/>
      <c r="AL434" s="3"/>
      <c r="AM434" s="3"/>
    </row>
    <row r="435" spans="12:39" ht="12.75" customHeight="1">
      <c r="L435" s="5"/>
      <c r="M435" s="5"/>
      <c r="O435" s="5"/>
      <c r="P435" s="6"/>
      <c r="Q435" s="6"/>
      <c r="R435" s="5"/>
      <c r="AL435" s="3"/>
      <c r="AM435" s="3"/>
    </row>
    <row r="436" spans="12:39" ht="12.75" customHeight="1">
      <c r="L436" s="5"/>
      <c r="M436" s="5"/>
      <c r="O436" s="5"/>
      <c r="P436" s="6"/>
      <c r="Q436" s="6"/>
      <c r="R436" s="5"/>
      <c r="AL436" s="3"/>
      <c r="AM436" s="3"/>
    </row>
    <row r="437" spans="12:39" ht="12.75" customHeight="1">
      <c r="L437" s="5"/>
      <c r="M437" s="5"/>
      <c r="O437" s="5"/>
      <c r="P437" s="6"/>
      <c r="Q437" s="6"/>
      <c r="R437" s="5"/>
      <c r="AL437" s="3"/>
      <c r="AM437" s="3"/>
    </row>
    <row r="438" spans="12:39" ht="12.75" customHeight="1">
      <c r="L438" s="5"/>
      <c r="M438" s="5"/>
      <c r="O438" s="5"/>
      <c r="P438" s="6"/>
      <c r="Q438" s="6"/>
      <c r="R438" s="5"/>
      <c r="AL438" s="3"/>
      <c r="AM438" s="3"/>
    </row>
    <row r="439" spans="12:39" ht="12.75" customHeight="1">
      <c r="L439" s="5"/>
      <c r="M439" s="5"/>
      <c r="O439" s="5"/>
      <c r="P439" s="6"/>
      <c r="Q439" s="6"/>
      <c r="R439" s="5"/>
      <c r="AL439" s="3"/>
      <c r="AM439" s="3"/>
    </row>
    <row r="440" spans="12:39" ht="12.75" customHeight="1">
      <c r="L440" s="5"/>
      <c r="M440" s="5"/>
      <c r="O440" s="5"/>
      <c r="P440" s="6"/>
      <c r="Q440" s="6"/>
      <c r="R440" s="5"/>
      <c r="AL440" s="3"/>
      <c r="AM440" s="3"/>
    </row>
    <row r="441" spans="12:39" ht="12.75" customHeight="1">
      <c r="L441" s="5"/>
      <c r="M441" s="5"/>
      <c r="O441" s="5"/>
      <c r="P441" s="6"/>
      <c r="Q441" s="6"/>
      <c r="R441" s="5"/>
      <c r="AL441" s="3"/>
      <c r="AM441" s="3"/>
    </row>
    <row r="442" spans="12:39" ht="12.75" customHeight="1">
      <c r="L442" s="5"/>
      <c r="M442" s="5"/>
      <c r="O442" s="5"/>
      <c r="P442" s="6"/>
      <c r="Q442" s="6"/>
      <c r="R442" s="5"/>
      <c r="AL442" s="3"/>
      <c r="AM442" s="3"/>
    </row>
    <row r="443" spans="12:39" ht="12.75" customHeight="1">
      <c r="L443" s="5"/>
      <c r="M443" s="5"/>
      <c r="O443" s="5"/>
      <c r="P443" s="6"/>
      <c r="Q443" s="6"/>
      <c r="R443" s="5"/>
      <c r="AL443" s="3"/>
      <c r="AM443" s="3"/>
    </row>
    <row r="444" spans="12:39" ht="12.75" customHeight="1">
      <c r="L444" s="5"/>
      <c r="M444" s="5"/>
      <c r="O444" s="5"/>
      <c r="P444" s="6"/>
      <c r="Q444" s="6"/>
      <c r="R444" s="5"/>
      <c r="AL444" s="3"/>
      <c r="AM444" s="3"/>
    </row>
    <row r="445" spans="12:39" ht="12.75" customHeight="1">
      <c r="L445" s="5"/>
      <c r="M445" s="5"/>
      <c r="O445" s="5"/>
      <c r="P445" s="6"/>
      <c r="Q445" s="6"/>
      <c r="R445" s="5"/>
      <c r="AL445" s="3"/>
      <c r="AM445" s="3"/>
    </row>
    <row r="446" spans="12:39" ht="12.75" customHeight="1">
      <c r="L446" s="5"/>
      <c r="M446" s="5"/>
      <c r="O446" s="5"/>
      <c r="P446" s="6"/>
      <c r="Q446" s="6"/>
      <c r="R446" s="5"/>
      <c r="AL446" s="3"/>
      <c r="AM446" s="3"/>
    </row>
    <row r="447" spans="12:39" ht="12.75" customHeight="1">
      <c r="L447" s="5"/>
      <c r="M447" s="5"/>
      <c r="O447" s="5"/>
      <c r="P447" s="6"/>
      <c r="Q447" s="6"/>
      <c r="R447" s="5"/>
      <c r="AL447" s="3"/>
      <c r="AM447" s="3"/>
    </row>
    <row r="448" spans="12:39" ht="12.75" customHeight="1">
      <c r="L448" s="5"/>
      <c r="M448" s="5"/>
      <c r="O448" s="5"/>
      <c r="P448" s="6"/>
      <c r="Q448" s="6"/>
      <c r="R448" s="5"/>
      <c r="AL448" s="3"/>
      <c r="AM448" s="3"/>
    </row>
    <row r="449" spans="12:39" ht="12.75" customHeight="1">
      <c r="L449" s="5"/>
      <c r="M449" s="5"/>
      <c r="O449" s="5"/>
      <c r="P449" s="6"/>
      <c r="Q449" s="6"/>
      <c r="R449" s="5"/>
      <c r="AL449" s="3"/>
      <c r="AM449" s="3"/>
    </row>
    <row r="450" spans="12:39" ht="12.75" customHeight="1">
      <c r="L450" s="5"/>
      <c r="M450" s="5"/>
      <c r="O450" s="5"/>
      <c r="P450" s="6"/>
      <c r="Q450" s="6"/>
      <c r="R450" s="5"/>
      <c r="AL450" s="3"/>
      <c r="AM450" s="3"/>
    </row>
    <row r="451" spans="12:39" ht="12.75" customHeight="1">
      <c r="L451" s="5"/>
      <c r="M451" s="5"/>
      <c r="O451" s="5"/>
      <c r="P451" s="6"/>
      <c r="Q451" s="6"/>
      <c r="R451" s="5"/>
      <c r="AL451" s="3"/>
      <c r="AM451" s="3"/>
    </row>
    <row r="452" spans="12:39" ht="12.75" customHeight="1">
      <c r="L452" s="5"/>
      <c r="M452" s="5"/>
      <c r="O452" s="5"/>
      <c r="P452" s="6"/>
      <c r="Q452" s="6"/>
      <c r="R452" s="5"/>
      <c r="AL452" s="3"/>
      <c r="AM452" s="3"/>
    </row>
    <row r="453" spans="12:39" ht="12.75" customHeight="1">
      <c r="L453" s="5"/>
      <c r="M453" s="5"/>
      <c r="O453" s="5"/>
      <c r="P453" s="6"/>
      <c r="Q453" s="6"/>
      <c r="R453" s="5"/>
      <c r="AL453" s="3"/>
      <c r="AM453" s="3"/>
    </row>
    <row r="454" spans="12:39" ht="12.75" customHeight="1">
      <c r="L454" s="5"/>
      <c r="M454" s="5"/>
      <c r="O454" s="5"/>
      <c r="P454" s="6"/>
      <c r="Q454" s="6"/>
      <c r="R454" s="5"/>
      <c r="AL454" s="3"/>
      <c r="AM454" s="3"/>
    </row>
    <row r="455" spans="12:39" ht="12.75" customHeight="1">
      <c r="L455" s="5"/>
      <c r="M455" s="5"/>
      <c r="O455" s="5"/>
      <c r="P455" s="6"/>
      <c r="Q455" s="6"/>
      <c r="R455" s="5"/>
      <c r="AL455" s="3"/>
      <c r="AM455" s="3"/>
    </row>
    <row r="456" spans="12:39" ht="12.75" customHeight="1">
      <c r="L456" s="5"/>
      <c r="M456" s="5"/>
      <c r="O456" s="5"/>
      <c r="P456" s="6"/>
      <c r="Q456" s="6"/>
      <c r="R456" s="5"/>
      <c r="AL456" s="3"/>
      <c r="AM456" s="3"/>
    </row>
    <row r="457" spans="12:39" ht="12.75" customHeight="1">
      <c r="L457" s="5"/>
      <c r="M457" s="5"/>
      <c r="O457" s="5"/>
      <c r="P457" s="6"/>
      <c r="Q457" s="6"/>
      <c r="R457" s="5"/>
      <c r="AL457" s="3"/>
      <c r="AM457" s="3"/>
    </row>
    <row r="458" spans="12:39" ht="12.75" customHeight="1">
      <c r="L458" s="5"/>
      <c r="M458" s="5"/>
      <c r="O458" s="5"/>
      <c r="P458" s="6"/>
      <c r="Q458" s="6"/>
      <c r="R458" s="5"/>
      <c r="AL458" s="3"/>
      <c r="AM458" s="3"/>
    </row>
    <row r="459" spans="12:39" ht="12.75" customHeight="1">
      <c r="L459" s="5"/>
      <c r="M459" s="5"/>
      <c r="O459" s="5"/>
      <c r="P459" s="6"/>
      <c r="Q459" s="6"/>
      <c r="R459" s="5"/>
      <c r="AL459" s="3"/>
      <c r="AM459" s="3"/>
    </row>
    <row r="460" spans="12:39" ht="12.75" customHeight="1">
      <c r="L460" s="5"/>
      <c r="M460" s="5"/>
      <c r="O460" s="5"/>
      <c r="P460" s="6"/>
      <c r="Q460" s="6"/>
      <c r="R460" s="5"/>
      <c r="AL460" s="3"/>
      <c r="AM460" s="3"/>
    </row>
    <row r="461" spans="12:39" ht="12.75" customHeight="1">
      <c r="L461" s="5"/>
      <c r="M461" s="5"/>
      <c r="O461" s="5"/>
      <c r="P461" s="6"/>
      <c r="Q461" s="6"/>
      <c r="R461" s="5"/>
      <c r="AL461" s="3"/>
      <c r="AM461" s="3"/>
    </row>
    <row r="462" spans="12:39" ht="12.75" customHeight="1">
      <c r="L462" s="5"/>
      <c r="M462" s="5"/>
      <c r="O462" s="5"/>
      <c r="P462" s="6"/>
      <c r="Q462" s="6"/>
      <c r="R462" s="5"/>
      <c r="AL462" s="3"/>
      <c r="AM462" s="3"/>
    </row>
    <row r="463" spans="12:39" ht="12.75" customHeight="1">
      <c r="L463" s="5"/>
      <c r="M463" s="5"/>
      <c r="O463" s="5"/>
      <c r="P463" s="6"/>
      <c r="Q463" s="6"/>
      <c r="R463" s="5"/>
      <c r="AL463" s="3"/>
      <c r="AM463" s="3"/>
    </row>
    <row r="464" spans="12:39" ht="12.75" customHeight="1">
      <c r="L464" s="5"/>
      <c r="M464" s="5"/>
      <c r="O464" s="5"/>
      <c r="P464" s="6"/>
      <c r="Q464" s="6"/>
      <c r="R464" s="5"/>
      <c r="AL464" s="3"/>
      <c r="AM464" s="3"/>
    </row>
    <row r="465" spans="12:39" ht="12.75" customHeight="1">
      <c r="L465" s="5"/>
      <c r="M465" s="5"/>
      <c r="O465" s="5"/>
      <c r="P465" s="6"/>
      <c r="Q465" s="6"/>
      <c r="R465" s="5"/>
      <c r="AL465" s="3"/>
      <c r="AM465" s="3"/>
    </row>
    <row r="466" spans="12:39" ht="12.75" customHeight="1">
      <c r="L466" s="5"/>
      <c r="M466" s="5"/>
      <c r="O466" s="5"/>
      <c r="P466" s="6"/>
      <c r="Q466" s="6"/>
      <c r="R466" s="5"/>
      <c r="AL466" s="3"/>
      <c r="AM466" s="3"/>
    </row>
    <row r="467" spans="12:39" ht="12.75" customHeight="1">
      <c r="L467" s="5"/>
      <c r="M467" s="5"/>
      <c r="O467" s="5"/>
      <c r="P467" s="6"/>
      <c r="Q467" s="6"/>
      <c r="R467" s="5"/>
      <c r="AL467" s="3"/>
      <c r="AM467" s="3"/>
    </row>
    <row r="468" spans="12:39" ht="12.75" customHeight="1">
      <c r="L468" s="5"/>
      <c r="M468" s="5"/>
      <c r="O468" s="5"/>
      <c r="P468" s="6"/>
      <c r="Q468" s="6"/>
      <c r="R468" s="5"/>
      <c r="AL468" s="3"/>
      <c r="AM468" s="3"/>
    </row>
    <row r="469" spans="12:39" ht="12.75" customHeight="1">
      <c r="L469" s="5"/>
      <c r="M469" s="5"/>
      <c r="O469" s="5"/>
      <c r="P469" s="6"/>
      <c r="Q469" s="6"/>
      <c r="R469" s="5"/>
      <c r="AL469" s="3"/>
      <c r="AM469" s="3"/>
    </row>
    <row r="470" spans="12:39" ht="12.75" customHeight="1">
      <c r="L470" s="5"/>
      <c r="M470" s="5"/>
      <c r="O470" s="5"/>
      <c r="P470" s="6"/>
      <c r="Q470" s="6"/>
      <c r="R470" s="5"/>
      <c r="AL470" s="3"/>
      <c r="AM470" s="3"/>
    </row>
    <row r="471" spans="12:39" ht="12.75" customHeight="1">
      <c r="L471" s="5"/>
      <c r="M471" s="5"/>
      <c r="O471" s="5"/>
      <c r="P471" s="6"/>
      <c r="Q471" s="6"/>
      <c r="R471" s="5"/>
      <c r="AL471" s="3"/>
      <c r="AM471" s="3"/>
    </row>
    <row r="472" spans="12:39" ht="12.75" customHeight="1">
      <c r="L472" s="5"/>
      <c r="M472" s="5"/>
      <c r="O472" s="5"/>
      <c r="P472" s="6"/>
      <c r="Q472" s="6"/>
      <c r="R472" s="5"/>
      <c r="AL472" s="3"/>
      <c r="AM472" s="3"/>
    </row>
    <row r="473" spans="12:39" ht="12.75" customHeight="1">
      <c r="L473" s="5"/>
      <c r="M473" s="5"/>
      <c r="O473" s="5"/>
      <c r="P473" s="6"/>
      <c r="Q473" s="6"/>
      <c r="R473" s="5"/>
      <c r="AL473" s="3"/>
      <c r="AM473" s="3"/>
    </row>
    <row r="474" spans="12:39" ht="12.75" customHeight="1">
      <c r="L474" s="5"/>
      <c r="M474" s="5"/>
      <c r="O474" s="5"/>
      <c r="P474" s="6"/>
      <c r="Q474" s="6"/>
      <c r="R474" s="5"/>
      <c r="AL474" s="3"/>
      <c r="AM474" s="3"/>
    </row>
    <row r="475" spans="12:39" ht="12.75" customHeight="1">
      <c r="L475" s="5"/>
      <c r="M475" s="5"/>
      <c r="O475" s="5"/>
      <c r="P475" s="6"/>
      <c r="Q475" s="6"/>
      <c r="R475" s="5"/>
      <c r="AL475" s="3"/>
      <c r="AM475" s="3"/>
    </row>
    <row r="476" spans="12:39" ht="12.75" customHeight="1">
      <c r="L476" s="5"/>
      <c r="M476" s="5"/>
      <c r="O476" s="5"/>
      <c r="P476" s="6"/>
      <c r="Q476" s="6"/>
      <c r="R476" s="5"/>
      <c r="AL476" s="3"/>
      <c r="AM476" s="3"/>
    </row>
    <row r="477" spans="12:39" ht="12.75" customHeight="1">
      <c r="L477" s="5"/>
      <c r="M477" s="5"/>
      <c r="O477" s="5"/>
      <c r="P477" s="6"/>
      <c r="Q477" s="6"/>
      <c r="R477" s="5"/>
      <c r="AL477" s="3"/>
      <c r="AM477" s="3"/>
    </row>
    <row r="478" spans="12:39" ht="12.75" customHeight="1">
      <c r="L478" s="5"/>
      <c r="M478" s="5"/>
      <c r="O478" s="5"/>
      <c r="P478" s="6"/>
      <c r="Q478" s="6"/>
      <c r="R478" s="5"/>
      <c r="AL478" s="3"/>
      <c r="AM478" s="3"/>
    </row>
    <row r="479" spans="12:39" ht="12.75" customHeight="1">
      <c r="L479" s="5"/>
      <c r="M479" s="5"/>
      <c r="O479" s="5"/>
      <c r="P479" s="6"/>
      <c r="Q479" s="6"/>
      <c r="R479" s="5"/>
      <c r="AL479" s="3"/>
      <c r="AM479" s="3"/>
    </row>
    <row r="480" spans="12:39" ht="12.75" customHeight="1">
      <c r="L480" s="5"/>
      <c r="M480" s="5"/>
      <c r="O480" s="5"/>
      <c r="P480" s="6"/>
      <c r="Q480" s="6"/>
      <c r="R480" s="5"/>
      <c r="AL480" s="3"/>
      <c r="AM480" s="3"/>
    </row>
    <row r="481" spans="12:39" ht="12.75" customHeight="1">
      <c r="L481" s="5"/>
      <c r="M481" s="5"/>
      <c r="O481" s="5"/>
      <c r="P481" s="6"/>
      <c r="Q481" s="6"/>
      <c r="R481" s="5"/>
      <c r="AL481" s="3"/>
      <c r="AM481" s="3"/>
    </row>
    <row r="482" spans="12:39" ht="12.75" customHeight="1">
      <c r="L482" s="5"/>
      <c r="M482" s="5"/>
      <c r="O482" s="5"/>
      <c r="P482" s="6"/>
      <c r="Q482" s="6"/>
      <c r="R482" s="5"/>
      <c r="AL482" s="3"/>
      <c r="AM482" s="3"/>
    </row>
    <row r="483" spans="12:39" ht="12.75" customHeight="1">
      <c r="L483" s="5"/>
      <c r="M483" s="5"/>
      <c r="O483" s="5"/>
      <c r="P483" s="6"/>
      <c r="Q483" s="6"/>
      <c r="R483" s="5"/>
      <c r="AL483" s="3"/>
      <c r="AM483" s="3"/>
    </row>
    <row r="484" spans="12:39" ht="12.75" customHeight="1">
      <c r="L484" s="5"/>
      <c r="M484" s="5"/>
      <c r="O484" s="5"/>
      <c r="P484" s="6"/>
      <c r="Q484" s="6"/>
      <c r="R484" s="5"/>
      <c r="AL484" s="3"/>
      <c r="AM484" s="3"/>
    </row>
    <row r="485" spans="12:39" ht="12.75" customHeight="1">
      <c r="L485" s="5"/>
      <c r="M485" s="5"/>
      <c r="O485" s="5"/>
      <c r="P485" s="6"/>
      <c r="Q485" s="6"/>
      <c r="R485" s="5"/>
      <c r="AL485" s="3"/>
      <c r="AM485" s="3"/>
    </row>
    <row r="486" spans="12:39" ht="12.75" customHeight="1">
      <c r="L486" s="5"/>
      <c r="M486" s="5"/>
      <c r="O486" s="5"/>
      <c r="P486" s="6"/>
      <c r="Q486" s="6"/>
      <c r="R486" s="5"/>
      <c r="AL486" s="3"/>
      <c r="AM486" s="3"/>
    </row>
    <row r="487" spans="12:39" ht="12.75" customHeight="1">
      <c r="L487" s="5"/>
      <c r="M487" s="5"/>
      <c r="O487" s="5"/>
      <c r="P487" s="6"/>
      <c r="Q487" s="6"/>
      <c r="R487" s="5"/>
      <c r="AL487" s="3"/>
      <c r="AM487" s="3"/>
    </row>
    <row r="488" spans="12:39" ht="12.75" customHeight="1">
      <c r="L488" s="5"/>
      <c r="M488" s="5"/>
      <c r="O488" s="5"/>
      <c r="P488" s="6"/>
      <c r="Q488" s="6"/>
      <c r="R488" s="5"/>
      <c r="AL488" s="3"/>
      <c r="AM488" s="3"/>
    </row>
    <row r="489" spans="12:39" ht="12.75" customHeight="1">
      <c r="L489" s="5"/>
      <c r="M489" s="5"/>
      <c r="O489" s="5"/>
      <c r="P489" s="6"/>
      <c r="Q489" s="6"/>
      <c r="R489" s="5"/>
      <c r="AL489" s="3"/>
      <c r="AM489" s="3"/>
    </row>
    <row r="490" spans="12:39" ht="12.75" customHeight="1">
      <c r="L490" s="5"/>
      <c r="M490" s="5"/>
      <c r="O490" s="5"/>
      <c r="P490" s="6"/>
      <c r="Q490" s="6"/>
      <c r="R490" s="5"/>
      <c r="AL490" s="3"/>
      <c r="AM490" s="3"/>
    </row>
    <row r="491" spans="12:39" ht="12.75" customHeight="1">
      <c r="L491" s="5"/>
      <c r="M491" s="5"/>
      <c r="O491" s="5"/>
      <c r="P491" s="6"/>
      <c r="Q491" s="6"/>
      <c r="R491" s="5"/>
      <c r="AL491" s="3"/>
      <c r="AM491" s="3"/>
    </row>
    <row r="492" spans="12:39" ht="12.75" customHeight="1">
      <c r="L492" s="5"/>
      <c r="M492" s="5"/>
      <c r="O492" s="5"/>
      <c r="P492" s="6"/>
      <c r="Q492" s="6"/>
      <c r="R492" s="5"/>
      <c r="AL492" s="3"/>
      <c r="AM492" s="3"/>
    </row>
    <row r="493" spans="12:39" ht="12.75" customHeight="1">
      <c r="L493" s="5"/>
      <c r="M493" s="5"/>
      <c r="O493" s="5"/>
      <c r="P493" s="6"/>
      <c r="Q493" s="6"/>
      <c r="R493" s="5"/>
      <c r="AL493" s="3"/>
      <c r="AM493" s="3"/>
    </row>
    <row r="494" spans="12:39" ht="12.75" customHeight="1">
      <c r="L494" s="5"/>
      <c r="M494" s="5"/>
      <c r="O494" s="5"/>
      <c r="P494" s="6"/>
      <c r="Q494" s="6"/>
      <c r="R494" s="5"/>
      <c r="AL494" s="3"/>
      <c r="AM494" s="3"/>
    </row>
    <row r="495" spans="12:39" ht="12.75" customHeight="1">
      <c r="L495" s="5"/>
      <c r="M495" s="5"/>
      <c r="O495" s="5"/>
      <c r="P495" s="6"/>
      <c r="Q495" s="6"/>
      <c r="R495" s="5"/>
      <c r="AL495" s="3"/>
      <c r="AM495" s="3"/>
    </row>
    <row r="496" spans="12:39" ht="12.75" customHeight="1">
      <c r="L496" s="5"/>
      <c r="M496" s="5"/>
      <c r="O496" s="5"/>
      <c r="P496" s="6"/>
      <c r="Q496" s="6"/>
      <c r="R496" s="5"/>
      <c r="AL496" s="3"/>
      <c r="AM496" s="3"/>
    </row>
    <row r="497" spans="12:39" ht="12.75" customHeight="1">
      <c r="L497" s="5"/>
      <c r="M497" s="5"/>
      <c r="O497" s="5"/>
      <c r="P497" s="6"/>
      <c r="Q497" s="6"/>
      <c r="R497" s="5"/>
      <c r="AL497" s="3"/>
      <c r="AM497" s="3"/>
    </row>
    <row r="498" spans="12:39" ht="12.75" customHeight="1">
      <c r="L498" s="5"/>
      <c r="M498" s="5"/>
      <c r="O498" s="5"/>
      <c r="P498" s="6"/>
      <c r="Q498" s="6"/>
      <c r="R498" s="5"/>
      <c r="AL498" s="3"/>
      <c r="AM498" s="3"/>
    </row>
    <row r="499" spans="12:39" ht="12.75" customHeight="1">
      <c r="L499" s="5"/>
      <c r="M499" s="5"/>
      <c r="O499" s="5"/>
      <c r="P499" s="6"/>
      <c r="Q499" s="6"/>
      <c r="R499" s="5"/>
      <c r="AL499" s="3"/>
      <c r="AM499" s="3"/>
    </row>
    <row r="500" spans="12:39" ht="12.75" customHeight="1">
      <c r="L500" s="5"/>
      <c r="M500" s="5"/>
      <c r="O500" s="5"/>
      <c r="P500" s="6"/>
      <c r="Q500" s="6"/>
      <c r="R500" s="5"/>
      <c r="AL500" s="3"/>
      <c r="AM500" s="3"/>
    </row>
    <row r="501" spans="12:39" ht="12.75" customHeight="1">
      <c r="L501" s="5"/>
      <c r="M501" s="5"/>
      <c r="O501" s="5"/>
      <c r="P501" s="6"/>
      <c r="Q501" s="6"/>
      <c r="R501" s="5"/>
      <c r="AL501" s="3"/>
      <c r="AM501" s="3"/>
    </row>
    <row r="502" spans="12:39" ht="12.75" customHeight="1">
      <c r="L502" s="5"/>
      <c r="M502" s="5"/>
      <c r="O502" s="5"/>
      <c r="P502" s="6"/>
      <c r="Q502" s="6"/>
      <c r="R502" s="5"/>
      <c r="AL502" s="3"/>
      <c r="AM502" s="3"/>
    </row>
    <row r="503" spans="12:39" ht="12.75" customHeight="1">
      <c r="L503" s="5"/>
      <c r="M503" s="5"/>
      <c r="O503" s="5"/>
      <c r="P503" s="6"/>
      <c r="Q503" s="6"/>
      <c r="R503" s="5"/>
      <c r="AL503" s="3"/>
      <c r="AM503" s="3"/>
    </row>
    <row r="504" spans="12:39" ht="12.75" customHeight="1">
      <c r="L504" s="5"/>
      <c r="M504" s="5"/>
      <c r="O504" s="5"/>
      <c r="P504" s="6"/>
      <c r="Q504" s="6"/>
      <c r="R504" s="5"/>
      <c r="AL504" s="3"/>
      <c r="AM504" s="3"/>
    </row>
    <row r="505" spans="12:39" ht="12.75" customHeight="1">
      <c r="L505" s="5"/>
      <c r="M505" s="5"/>
      <c r="O505" s="5"/>
      <c r="P505" s="6"/>
      <c r="Q505" s="6"/>
      <c r="R505" s="5"/>
      <c r="AL505" s="3"/>
      <c r="AM505" s="3"/>
    </row>
    <row r="506" spans="12:39" ht="12.75" customHeight="1">
      <c r="L506" s="5"/>
      <c r="M506" s="5"/>
      <c r="O506" s="5"/>
      <c r="P506" s="6"/>
      <c r="Q506" s="6"/>
      <c r="R506" s="5"/>
      <c r="AL506" s="3"/>
      <c r="AM506" s="3"/>
    </row>
    <row r="507" spans="12:39" ht="12.75" customHeight="1">
      <c r="L507" s="5"/>
      <c r="M507" s="5"/>
      <c r="O507" s="5"/>
      <c r="P507" s="6"/>
      <c r="Q507" s="6"/>
      <c r="R507" s="5"/>
      <c r="AL507" s="3"/>
      <c r="AM507" s="3"/>
    </row>
    <row r="508" spans="12:39" ht="12.75" customHeight="1">
      <c r="L508" s="5"/>
      <c r="M508" s="5"/>
      <c r="O508" s="5"/>
      <c r="P508" s="6"/>
      <c r="Q508" s="6"/>
      <c r="R508" s="5"/>
      <c r="AL508" s="3"/>
      <c r="AM508" s="3"/>
    </row>
    <row r="509" spans="12:39" ht="12.75" customHeight="1">
      <c r="L509" s="5"/>
      <c r="M509" s="5"/>
      <c r="O509" s="5"/>
      <c r="P509" s="6"/>
      <c r="Q509" s="6"/>
      <c r="R509" s="5"/>
      <c r="AL509" s="3"/>
      <c r="AM509" s="3"/>
    </row>
    <row r="510" spans="12:39" ht="12.75" customHeight="1">
      <c r="L510" s="5"/>
      <c r="M510" s="5"/>
      <c r="O510" s="5"/>
      <c r="P510" s="6"/>
      <c r="Q510" s="6"/>
      <c r="R510" s="5"/>
      <c r="AL510" s="3"/>
      <c r="AM510" s="3"/>
    </row>
    <row r="511" spans="12:39" ht="12.75" customHeight="1">
      <c r="L511" s="5"/>
      <c r="M511" s="5"/>
      <c r="O511" s="5"/>
      <c r="P511" s="6"/>
      <c r="Q511" s="6"/>
      <c r="R511" s="5"/>
      <c r="AL511" s="3"/>
      <c r="AM511" s="3"/>
    </row>
    <row r="512" spans="12:39" ht="12.75" customHeight="1">
      <c r="L512" s="5"/>
      <c r="M512" s="5"/>
      <c r="O512" s="5"/>
      <c r="P512" s="6"/>
      <c r="Q512" s="6"/>
      <c r="R512" s="5"/>
      <c r="AL512" s="3"/>
      <c r="AM512" s="3"/>
    </row>
    <row r="513" spans="12:39" ht="12.75" customHeight="1">
      <c r="L513" s="5"/>
      <c r="M513" s="5"/>
      <c r="O513" s="5"/>
      <c r="P513" s="6"/>
      <c r="Q513" s="6"/>
      <c r="R513" s="5"/>
      <c r="AL513" s="3"/>
      <c r="AM513" s="3"/>
    </row>
    <row r="514" spans="12:39" ht="12.75" customHeight="1">
      <c r="L514" s="5"/>
      <c r="M514" s="5"/>
      <c r="O514" s="5"/>
      <c r="P514" s="6"/>
      <c r="Q514" s="6"/>
      <c r="R514" s="5"/>
      <c r="AL514" s="3"/>
      <c r="AM514" s="3"/>
    </row>
    <row r="515" spans="12:39" ht="12.75" customHeight="1">
      <c r="L515" s="5"/>
      <c r="M515" s="5"/>
      <c r="O515" s="5"/>
      <c r="P515" s="6"/>
      <c r="Q515" s="6"/>
      <c r="R515" s="5"/>
      <c r="AL515" s="3"/>
      <c r="AM515" s="3"/>
    </row>
    <row r="516" spans="12:39" ht="12.75" customHeight="1">
      <c r="L516" s="5"/>
      <c r="M516" s="5"/>
      <c r="O516" s="5"/>
      <c r="P516" s="6"/>
      <c r="Q516" s="6"/>
      <c r="R516" s="5"/>
      <c r="AL516" s="3"/>
      <c r="AM516" s="3"/>
    </row>
    <row r="517" spans="12:39" ht="12.75" customHeight="1">
      <c r="L517" s="5"/>
      <c r="M517" s="5"/>
      <c r="O517" s="5"/>
      <c r="P517" s="6"/>
      <c r="Q517" s="6"/>
      <c r="R517" s="5"/>
      <c r="AL517" s="3"/>
      <c r="AM517" s="3"/>
    </row>
    <row r="518" spans="12:39" ht="12.75" customHeight="1">
      <c r="L518" s="5"/>
      <c r="M518" s="5"/>
      <c r="O518" s="5"/>
      <c r="P518" s="6"/>
      <c r="Q518" s="6"/>
      <c r="R518" s="5"/>
      <c r="AL518" s="3"/>
      <c r="AM518" s="3"/>
    </row>
    <row r="519" spans="12:39" ht="12.75" customHeight="1">
      <c r="L519" s="5"/>
      <c r="M519" s="5"/>
      <c r="O519" s="5"/>
      <c r="P519" s="6"/>
      <c r="Q519" s="6"/>
      <c r="R519" s="5"/>
      <c r="AL519" s="3"/>
      <c r="AM519" s="3"/>
    </row>
    <row r="520" spans="12:39" ht="12.75" customHeight="1">
      <c r="L520" s="5"/>
      <c r="M520" s="5"/>
      <c r="O520" s="5"/>
      <c r="P520" s="6"/>
      <c r="Q520" s="6"/>
      <c r="R520" s="5"/>
      <c r="AL520" s="3"/>
      <c r="AM520" s="3"/>
    </row>
    <row r="521" spans="12:39" ht="12.75" customHeight="1">
      <c r="L521" s="5"/>
      <c r="M521" s="5"/>
      <c r="O521" s="5"/>
      <c r="P521" s="6"/>
      <c r="Q521" s="6"/>
      <c r="R521" s="5"/>
      <c r="AL521" s="3"/>
      <c r="AM521" s="3"/>
    </row>
    <row r="522" spans="12:39" ht="12.75" customHeight="1">
      <c r="L522" s="5"/>
      <c r="M522" s="5"/>
      <c r="O522" s="5"/>
      <c r="P522" s="6"/>
      <c r="Q522" s="6"/>
      <c r="R522" s="5"/>
      <c r="AL522" s="3"/>
      <c r="AM522" s="3"/>
    </row>
    <row r="523" spans="12:39" ht="12.75" customHeight="1">
      <c r="L523" s="5"/>
      <c r="M523" s="5"/>
      <c r="O523" s="5"/>
      <c r="P523" s="6"/>
      <c r="Q523" s="6"/>
      <c r="R523" s="5"/>
      <c r="AL523" s="3"/>
      <c r="AM523" s="3"/>
    </row>
    <row r="524" spans="12:39" ht="12.75" customHeight="1">
      <c r="L524" s="5"/>
      <c r="M524" s="5"/>
      <c r="O524" s="5"/>
      <c r="P524" s="6"/>
      <c r="Q524" s="6"/>
      <c r="R524" s="5"/>
      <c r="AL524" s="3"/>
      <c r="AM524" s="3"/>
    </row>
    <row r="525" spans="12:39" ht="12.75" customHeight="1">
      <c r="L525" s="5"/>
      <c r="M525" s="5"/>
      <c r="O525" s="5"/>
      <c r="P525" s="6"/>
      <c r="Q525" s="6"/>
      <c r="R525" s="5"/>
      <c r="AL525" s="3"/>
      <c r="AM525" s="3"/>
    </row>
    <row r="526" spans="12:39" ht="12.75" customHeight="1">
      <c r="L526" s="5"/>
      <c r="M526" s="5"/>
      <c r="O526" s="5"/>
      <c r="P526" s="6"/>
      <c r="Q526" s="6"/>
      <c r="R526" s="5"/>
      <c r="AL526" s="3"/>
      <c r="AM526" s="3"/>
    </row>
    <row r="527" spans="12:39" ht="12.75" customHeight="1">
      <c r="L527" s="5"/>
      <c r="M527" s="5"/>
      <c r="O527" s="5"/>
      <c r="P527" s="6"/>
      <c r="Q527" s="6"/>
      <c r="R527" s="5"/>
      <c r="AL527" s="3"/>
      <c r="AM527" s="3"/>
    </row>
    <row r="528" spans="12:39" ht="12.75" customHeight="1">
      <c r="L528" s="5"/>
      <c r="M528" s="5"/>
      <c r="O528" s="5"/>
      <c r="P528" s="6"/>
      <c r="Q528" s="6"/>
      <c r="R528" s="5"/>
      <c r="AL528" s="3"/>
      <c r="AM528" s="3"/>
    </row>
    <row r="529" spans="12:39" ht="12.75" customHeight="1">
      <c r="L529" s="5"/>
      <c r="M529" s="5"/>
      <c r="O529" s="5"/>
      <c r="P529" s="6"/>
      <c r="Q529" s="6"/>
      <c r="R529" s="5"/>
      <c r="AL529" s="3"/>
      <c r="AM529" s="3"/>
    </row>
    <row r="530" spans="12:39" ht="12.75" customHeight="1">
      <c r="L530" s="5"/>
      <c r="M530" s="5"/>
      <c r="O530" s="5"/>
      <c r="P530" s="6"/>
      <c r="Q530" s="6"/>
      <c r="R530" s="5"/>
      <c r="AL530" s="3"/>
      <c r="AM530" s="3"/>
    </row>
    <row r="531" spans="12:39" ht="12.75" customHeight="1">
      <c r="L531" s="5"/>
      <c r="M531" s="5"/>
      <c r="O531" s="5"/>
      <c r="P531" s="6"/>
      <c r="Q531" s="6"/>
      <c r="R531" s="5"/>
      <c r="AL531" s="3"/>
      <c r="AM531" s="3"/>
    </row>
    <row r="532" spans="12:39" ht="12.75" customHeight="1">
      <c r="L532" s="5"/>
      <c r="M532" s="5"/>
      <c r="O532" s="5"/>
      <c r="P532" s="6"/>
      <c r="Q532" s="6"/>
      <c r="R532" s="5"/>
      <c r="AL532" s="3"/>
      <c r="AM532" s="3"/>
    </row>
    <row r="533" spans="12:39" ht="12.75" customHeight="1">
      <c r="L533" s="5"/>
      <c r="M533" s="5"/>
      <c r="O533" s="5"/>
      <c r="P533" s="6"/>
      <c r="Q533" s="6"/>
      <c r="R533" s="5"/>
      <c r="AL533" s="3"/>
      <c r="AM533" s="3"/>
    </row>
    <row r="534" spans="12:39" ht="12.75" customHeight="1">
      <c r="L534" s="5"/>
      <c r="M534" s="5"/>
      <c r="O534" s="5"/>
      <c r="P534" s="6"/>
      <c r="Q534" s="6"/>
      <c r="R534" s="5"/>
      <c r="AL534" s="3"/>
      <c r="AM534" s="3"/>
    </row>
    <row r="535" spans="12:39" ht="12.75" customHeight="1">
      <c r="L535" s="5"/>
      <c r="M535" s="5"/>
      <c r="O535" s="5"/>
      <c r="P535" s="6"/>
      <c r="Q535" s="6"/>
      <c r="R535" s="5"/>
      <c r="AL535" s="3"/>
      <c r="AM535" s="3"/>
    </row>
    <row r="536" spans="12:39" ht="12.75" customHeight="1">
      <c r="L536" s="5"/>
      <c r="M536" s="5"/>
      <c r="O536" s="5"/>
      <c r="P536" s="6"/>
      <c r="Q536" s="6"/>
      <c r="R536" s="5"/>
      <c r="AL536" s="3"/>
      <c r="AM536" s="3"/>
    </row>
    <row r="537" spans="12:39" ht="12.75" customHeight="1">
      <c r="L537" s="5"/>
      <c r="M537" s="5"/>
      <c r="O537" s="5"/>
      <c r="P537" s="6"/>
      <c r="Q537" s="6"/>
      <c r="R537" s="5"/>
      <c r="AL537" s="3"/>
      <c r="AM537" s="3"/>
    </row>
    <row r="538" spans="12:39" ht="12.75" customHeight="1">
      <c r="L538" s="5"/>
      <c r="M538" s="5"/>
      <c r="O538" s="5"/>
      <c r="P538" s="6"/>
      <c r="Q538" s="6"/>
      <c r="R538" s="5"/>
      <c r="AL538" s="3"/>
      <c r="AM538" s="3"/>
    </row>
    <row r="539" spans="12:39" ht="12.75" customHeight="1">
      <c r="L539" s="5"/>
      <c r="M539" s="5"/>
      <c r="O539" s="5"/>
      <c r="P539" s="6"/>
      <c r="Q539" s="6"/>
      <c r="R539" s="5"/>
      <c r="AL539" s="3"/>
      <c r="AM539" s="3"/>
    </row>
    <row r="540" spans="12:39" ht="12.75" customHeight="1">
      <c r="L540" s="5"/>
      <c r="M540" s="5"/>
      <c r="O540" s="5"/>
      <c r="P540" s="6"/>
      <c r="Q540" s="6"/>
      <c r="R540" s="5"/>
      <c r="AL540" s="3"/>
      <c r="AM540" s="3"/>
    </row>
    <row r="541" spans="12:39" ht="12.75" customHeight="1">
      <c r="L541" s="5"/>
      <c r="M541" s="5"/>
      <c r="O541" s="5"/>
      <c r="P541" s="6"/>
      <c r="Q541" s="6"/>
      <c r="R541" s="5"/>
      <c r="AL541" s="3"/>
      <c r="AM541" s="3"/>
    </row>
    <row r="542" spans="12:39" ht="12.75" customHeight="1">
      <c r="L542" s="5"/>
      <c r="M542" s="5"/>
      <c r="O542" s="5"/>
      <c r="P542" s="6"/>
      <c r="Q542" s="6"/>
      <c r="R542" s="5"/>
      <c r="AL542" s="3"/>
      <c r="AM542" s="3"/>
    </row>
    <row r="543" spans="12:39" ht="12.75" customHeight="1">
      <c r="L543" s="5"/>
      <c r="M543" s="5"/>
      <c r="O543" s="5"/>
      <c r="P543" s="6"/>
      <c r="Q543" s="6"/>
      <c r="R543" s="5"/>
      <c r="AL543" s="3"/>
      <c r="AM543" s="3"/>
    </row>
    <row r="544" spans="12:39" ht="12.75" customHeight="1">
      <c r="L544" s="5"/>
      <c r="M544" s="5"/>
      <c r="O544" s="5"/>
      <c r="P544" s="6"/>
      <c r="Q544" s="6"/>
      <c r="R544" s="5"/>
      <c r="AL544" s="3"/>
      <c r="AM544" s="3"/>
    </row>
    <row r="545" spans="12:39" ht="12.75" customHeight="1">
      <c r="L545" s="5"/>
      <c r="M545" s="5"/>
      <c r="O545" s="5"/>
      <c r="P545" s="6"/>
      <c r="Q545" s="6"/>
      <c r="R545" s="5"/>
      <c r="AL545" s="3"/>
      <c r="AM545" s="3"/>
    </row>
    <row r="546" spans="12:39" ht="12.75" customHeight="1">
      <c r="L546" s="5"/>
      <c r="M546" s="5"/>
      <c r="O546" s="5"/>
      <c r="P546" s="6"/>
      <c r="Q546" s="6"/>
      <c r="R546" s="5"/>
      <c r="AL546" s="3"/>
      <c r="AM546" s="3"/>
    </row>
    <row r="547" spans="12:39" ht="12.75" customHeight="1">
      <c r="L547" s="5"/>
      <c r="M547" s="5"/>
      <c r="O547" s="5"/>
      <c r="P547" s="6"/>
      <c r="Q547" s="6"/>
      <c r="R547" s="5"/>
      <c r="AL547" s="3"/>
      <c r="AM547" s="3"/>
    </row>
    <row r="548" spans="12:39" ht="12.75" customHeight="1">
      <c r="L548" s="5"/>
      <c r="M548" s="5"/>
      <c r="O548" s="5"/>
      <c r="P548" s="6"/>
      <c r="Q548" s="6"/>
      <c r="R548" s="5"/>
      <c r="AL548" s="3"/>
      <c r="AM548" s="3"/>
    </row>
    <row r="549" spans="12:39" ht="12.75" customHeight="1">
      <c r="L549" s="5"/>
      <c r="M549" s="5"/>
      <c r="O549" s="5"/>
      <c r="P549" s="6"/>
      <c r="Q549" s="6"/>
      <c r="R549" s="5"/>
      <c r="AL549" s="3"/>
      <c r="AM549" s="3"/>
    </row>
    <row r="550" spans="12:39" ht="12.75" customHeight="1">
      <c r="L550" s="5"/>
      <c r="M550" s="5"/>
      <c r="O550" s="5"/>
      <c r="P550" s="6"/>
      <c r="Q550" s="6"/>
      <c r="R550" s="5"/>
      <c r="AL550" s="3"/>
      <c r="AM550" s="3"/>
    </row>
    <row r="551" spans="12:39" ht="12.75" customHeight="1">
      <c r="L551" s="5"/>
      <c r="M551" s="5"/>
      <c r="O551" s="5"/>
      <c r="P551" s="6"/>
      <c r="Q551" s="6"/>
      <c r="R551" s="5"/>
      <c r="AL551" s="3"/>
      <c r="AM551" s="3"/>
    </row>
    <row r="552" spans="12:39" ht="12.75" customHeight="1">
      <c r="L552" s="5"/>
      <c r="M552" s="5"/>
      <c r="O552" s="5"/>
      <c r="P552" s="6"/>
      <c r="Q552" s="6"/>
      <c r="R552" s="5"/>
      <c r="AL552" s="3"/>
      <c r="AM552" s="3"/>
    </row>
    <row r="553" spans="12:39" ht="12.75" customHeight="1">
      <c r="L553" s="5"/>
      <c r="M553" s="5"/>
      <c r="O553" s="5"/>
      <c r="P553" s="6"/>
      <c r="Q553" s="6"/>
      <c r="R553" s="5"/>
      <c r="AL553" s="3"/>
      <c r="AM553" s="3"/>
    </row>
    <row r="554" spans="12:39" ht="12.75" customHeight="1">
      <c r="L554" s="5"/>
      <c r="M554" s="5"/>
      <c r="O554" s="5"/>
      <c r="P554" s="6"/>
      <c r="Q554" s="6"/>
      <c r="R554" s="5"/>
      <c r="AL554" s="3"/>
      <c r="AM554" s="3"/>
    </row>
    <row r="555" spans="12:39" ht="12.75" customHeight="1">
      <c r="L555" s="5"/>
      <c r="M555" s="5"/>
      <c r="O555" s="5"/>
      <c r="P555" s="6"/>
      <c r="Q555" s="6"/>
      <c r="R555" s="5"/>
      <c r="AL555" s="3"/>
      <c r="AM555" s="3"/>
    </row>
    <row r="556" spans="12:39" ht="12.75" customHeight="1">
      <c r="L556" s="5"/>
      <c r="M556" s="5"/>
      <c r="O556" s="5"/>
      <c r="P556" s="6"/>
      <c r="Q556" s="6"/>
      <c r="R556" s="5"/>
      <c r="AL556" s="3"/>
      <c r="AM556" s="3"/>
    </row>
    <row r="557" spans="12:39" ht="12.75" customHeight="1">
      <c r="L557" s="5"/>
      <c r="M557" s="5"/>
      <c r="O557" s="5"/>
      <c r="P557" s="6"/>
      <c r="Q557" s="6"/>
      <c r="R557" s="5"/>
      <c r="AL557" s="3"/>
      <c r="AM557" s="3"/>
    </row>
    <row r="558" spans="12:39" ht="12.75" customHeight="1">
      <c r="L558" s="5"/>
      <c r="M558" s="5"/>
      <c r="O558" s="5"/>
      <c r="P558" s="6"/>
      <c r="Q558" s="6"/>
      <c r="R558" s="5"/>
      <c r="AL558" s="3"/>
      <c r="AM558" s="3"/>
    </row>
    <row r="559" spans="12:39" ht="12.75" customHeight="1">
      <c r="L559" s="5"/>
      <c r="M559" s="5"/>
      <c r="O559" s="5"/>
      <c r="P559" s="6"/>
      <c r="Q559" s="6"/>
      <c r="R559" s="5"/>
      <c r="AL559" s="3"/>
      <c r="AM559" s="3"/>
    </row>
    <row r="560" spans="12:39" ht="12.75" customHeight="1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>
      <c r="L1000" s="5"/>
      <c r="M1000" s="5"/>
      <c r="O1000" s="5"/>
      <c r="P1000" s="6"/>
      <c r="Q1000" s="6"/>
      <c r="R1000" s="5"/>
      <c r="AL1000" s="3"/>
      <c r="AM1000" s="3"/>
    </row>
  </sheetData>
  <mergeCells count="20">
    <mergeCell ref="AA30:AJ30"/>
    <mergeCell ref="AA55:AJ55"/>
    <mergeCell ref="A1:O1"/>
    <mergeCell ref="B3:J3"/>
    <mergeCell ref="AA4:AJ4"/>
    <mergeCell ref="A20:D20"/>
    <mergeCell ref="A22:G22"/>
    <mergeCell ref="A45:D45"/>
    <mergeCell ref="A47:G47"/>
    <mergeCell ref="A128:D128"/>
    <mergeCell ref="A130:G130"/>
    <mergeCell ref="B206:J206"/>
    <mergeCell ref="B213:J213"/>
    <mergeCell ref="A70:D70"/>
    <mergeCell ref="A72:G72"/>
    <mergeCell ref="S77:T77"/>
    <mergeCell ref="A91:D91"/>
    <mergeCell ref="A93:G93"/>
    <mergeCell ref="A111:D111"/>
    <mergeCell ref="A113:G113"/>
  </mergeCells>
  <pageMargins left="0.7" right="0.7" top="0.75" bottom="0.75" header="0" footer="0"/>
  <pageSetup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/>
    <row r="3" spans="1:6" ht="12.75" customHeight="1">
      <c r="A3" s="52" t="s">
        <v>85</v>
      </c>
    </row>
    <row r="4" spans="1:6" ht="12.75" customHeight="1">
      <c r="B4" s="243" t="s">
        <v>1</v>
      </c>
      <c r="C4" s="244"/>
      <c r="D4" s="205" t="s">
        <v>10</v>
      </c>
      <c r="F4" s="26" t="s">
        <v>80</v>
      </c>
    </row>
    <row r="5" spans="1:6" ht="25.5" customHeight="1">
      <c r="A5" s="206" t="s">
        <v>9</v>
      </c>
      <c r="B5" s="75">
        <v>1</v>
      </c>
      <c r="C5" s="75">
        <v>2</v>
      </c>
      <c r="D5" s="19"/>
      <c r="E5" s="7" t="s">
        <v>2</v>
      </c>
    </row>
    <row r="6" spans="1:6" ht="12.75" customHeight="1">
      <c r="A6" s="34" t="s">
        <v>48</v>
      </c>
      <c r="B6" s="26">
        <v>14</v>
      </c>
      <c r="C6" s="13"/>
      <c r="D6" s="19"/>
    </row>
    <row r="7" spans="1:6" ht="12.75" customHeight="1">
      <c r="A7" s="34" t="s">
        <v>49</v>
      </c>
      <c r="C7" s="26">
        <v>11</v>
      </c>
      <c r="D7" s="19">
        <v>11</v>
      </c>
    </row>
    <row r="8" spans="1:6" ht="12.75" customHeight="1">
      <c r="A8" s="34" t="s">
        <v>50</v>
      </c>
      <c r="C8" s="26">
        <v>1</v>
      </c>
      <c r="D8" s="38">
        <v>1</v>
      </c>
    </row>
    <row r="9" spans="1:6" ht="12.75" customHeight="1">
      <c r="A9" s="34"/>
      <c r="D9" s="26">
        <f>SUM(D7:D8)</f>
        <v>12</v>
      </c>
      <c r="E9" s="3">
        <f>D7/B6</f>
        <v>0.7857142857142857</v>
      </c>
    </row>
    <row r="10" spans="1:6" ht="12.75" customHeight="1"/>
    <row r="11" spans="1:6" ht="12.75" customHeight="1"/>
    <row r="12" spans="1:6" ht="12.75" customHeight="1"/>
    <row r="13" spans="1:6" ht="12.75" customHeight="1">
      <c r="A13" s="52" t="s">
        <v>86</v>
      </c>
    </row>
    <row r="14" spans="1:6" ht="12.75" customHeight="1">
      <c r="B14" s="243" t="s">
        <v>1</v>
      </c>
      <c r="C14" s="244"/>
      <c r="D14" s="205" t="s">
        <v>10</v>
      </c>
      <c r="F14" s="26" t="s">
        <v>80</v>
      </c>
    </row>
    <row r="15" spans="1:6" ht="25.5" customHeight="1">
      <c r="A15" s="206" t="s">
        <v>9</v>
      </c>
      <c r="B15" s="75">
        <v>1</v>
      </c>
      <c r="C15" s="75">
        <v>2</v>
      </c>
      <c r="D15" s="19"/>
      <c r="E15" s="7" t="s">
        <v>2</v>
      </c>
    </row>
    <row r="16" spans="1:6" ht="12.75" customHeight="1">
      <c r="A16" s="34" t="s">
        <v>49</v>
      </c>
      <c r="B16" s="26">
        <v>9</v>
      </c>
      <c r="C16" s="13"/>
      <c r="D16" s="19"/>
    </row>
    <row r="17" spans="1:6" ht="12.75" customHeight="1">
      <c r="A17" s="34" t="s">
        <v>50</v>
      </c>
      <c r="C17" s="26">
        <v>9</v>
      </c>
      <c r="D17" s="19">
        <v>9</v>
      </c>
    </row>
    <row r="18" spans="1:6" ht="12.75" customHeight="1">
      <c r="A18" s="34" t="s">
        <v>51</v>
      </c>
      <c r="D18" s="38"/>
    </row>
    <row r="19" spans="1:6" ht="12.75" customHeight="1">
      <c r="A19" s="34"/>
      <c r="D19" s="38"/>
    </row>
    <row r="20" spans="1:6" ht="12.75" customHeight="1">
      <c r="A20" s="34"/>
      <c r="D20" s="26">
        <f>SUM(D17)</f>
        <v>9</v>
      </c>
      <c r="E20" s="3">
        <f>D17/B16</f>
        <v>1</v>
      </c>
    </row>
    <row r="21" spans="1:6" ht="12.75" customHeight="1"/>
    <row r="22" spans="1:6" ht="12.75" customHeight="1"/>
    <row r="23" spans="1:6" ht="12.75" customHeight="1"/>
    <row r="24" spans="1:6" ht="12.75" customHeight="1"/>
    <row r="25" spans="1:6" ht="12.75" customHeight="1">
      <c r="A25" s="52" t="s">
        <v>93</v>
      </c>
    </row>
    <row r="26" spans="1:6" ht="12.75" customHeight="1">
      <c r="B26" s="243" t="s">
        <v>1</v>
      </c>
      <c r="C26" s="244"/>
      <c r="D26" s="205" t="s">
        <v>10</v>
      </c>
      <c r="F26" s="26" t="s">
        <v>80</v>
      </c>
    </row>
    <row r="27" spans="1:6" ht="25.5" customHeight="1">
      <c r="A27" s="206" t="s">
        <v>9</v>
      </c>
      <c r="B27" s="75">
        <v>1</v>
      </c>
      <c r="C27" s="75">
        <v>2</v>
      </c>
      <c r="D27" s="19"/>
      <c r="E27" s="7" t="s">
        <v>2</v>
      </c>
    </row>
    <row r="28" spans="1:6" ht="12.75" customHeight="1">
      <c r="A28" s="34" t="s">
        <v>51</v>
      </c>
      <c r="B28" s="26">
        <v>6</v>
      </c>
      <c r="C28" s="13"/>
      <c r="D28" s="19"/>
    </row>
    <row r="29" spans="1:6" ht="12.75" customHeight="1">
      <c r="A29" s="34" t="s">
        <v>52</v>
      </c>
      <c r="C29" s="26">
        <v>3</v>
      </c>
      <c r="D29" s="19">
        <v>3</v>
      </c>
    </row>
    <row r="30" spans="1:6" ht="12.75" customHeight="1">
      <c r="A30" s="34" t="s">
        <v>53</v>
      </c>
      <c r="C30" s="26">
        <v>3</v>
      </c>
      <c r="D30" s="38"/>
    </row>
    <row r="31" spans="1:6" ht="12.75" customHeight="1">
      <c r="D31" s="38"/>
    </row>
    <row r="32" spans="1:6" ht="12.75" customHeight="1">
      <c r="D32" s="26">
        <f>SUM(D29)</f>
        <v>3</v>
      </c>
      <c r="E32" s="3">
        <f>D29/B28</f>
        <v>0.5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C4"/>
    <mergeCell ref="B14:C14"/>
    <mergeCell ref="B26:C26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F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6" ht="12.75" customHeight="1"/>
    <row r="2" spans="1:6" ht="12.75" customHeight="1"/>
    <row r="3" spans="1:6" ht="12.75" customHeight="1"/>
    <row r="4" spans="1:6" ht="12.75" customHeight="1">
      <c r="A4" s="52" t="s">
        <v>85</v>
      </c>
    </row>
    <row r="5" spans="1:6" ht="12.75" customHeight="1">
      <c r="B5" s="243" t="s">
        <v>1</v>
      </c>
      <c r="C5" s="244"/>
      <c r="D5" s="205" t="s">
        <v>10</v>
      </c>
      <c r="F5" s="26" t="s">
        <v>80</v>
      </c>
    </row>
    <row r="6" spans="1:6" ht="25.5" customHeight="1">
      <c r="A6" s="206" t="s">
        <v>9</v>
      </c>
      <c r="B6" s="75" t="s">
        <v>139</v>
      </c>
      <c r="C6" s="75">
        <v>1</v>
      </c>
      <c r="D6" s="19"/>
      <c r="E6" s="7" t="s">
        <v>2</v>
      </c>
    </row>
    <row r="7" spans="1:6" ht="12.75" customHeight="1">
      <c r="A7" s="34" t="s">
        <v>48</v>
      </c>
      <c r="B7" s="26">
        <v>7</v>
      </c>
      <c r="C7" s="13"/>
      <c r="D7" s="19"/>
    </row>
    <row r="8" spans="1:6" ht="12.75" customHeight="1">
      <c r="A8" s="34" t="s">
        <v>49</v>
      </c>
      <c r="C8" s="26">
        <v>7</v>
      </c>
      <c r="D8" s="19"/>
    </row>
    <row r="9" spans="1:6" ht="12.75" customHeight="1">
      <c r="A9" s="34" t="s">
        <v>50</v>
      </c>
      <c r="D9" s="38">
        <v>7</v>
      </c>
    </row>
    <row r="10" spans="1:6" ht="12.75" customHeight="1">
      <c r="A10" s="34"/>
      <c r="D10" s="38"/>
    </row>
    <row r="11" spans="1:6" ht="12.75" customHeight="1">
      <c r="A11" s="34"/>
      <c r="D11" s="26">
        <f>SUM(D8:D9)</f>
        <v>7</v>
      </c>
      <c r="E11" s="3">
        <f>D9/B7</f>
        <v>1</v>
      </c>
    </row>
    <row r="12" spans="1:6" ht="12.75" customHeight="1"/>
    <row r="13" spans="1:6" ht="12.75" customHeight="1"/>
    <row r="14" spans="1:6" ht="12.75" customHeight="1"/>
    <row r="15" spans="1:6" ht="12.75" customHeight="1">
      <c r="A15" s="52" t="s">
        <v>88</v>
      </c>
    </row>
    <row r="16" spans="1:6" ht="12.75" customHeight="1">
      <c r="B16" s="243" t="s">
        <v>1</v>
      </c>
      <c r="C16" s="244"/>
      <c r="D16" s="205" t="s">
        <v>10</v>
      </c>
      <c r="F16" s="26" t="s">
        <v>80</v>
      </c>
    </row>
    <row r="17" spans="1:6" ht="25.5" customHeight="1">
      <c r="A17" s="206" t="s">
        <v>9</v>
      </c>
      <c r="B17" s="75" t="s">
        <v>139</v>
      </c>
      <c r="C17" s="75">
        <v>1</v>
      </c>
      <c r="D17" s="19"/>
      <c r="E17" s="7" t="s">
        <v>2</v>
      </c>
    </row>
    <row r="18" spans="1:6" ht="12.75" customHeight="1">
      <c r="A18" s="34" t="s">
        <v>50</v>
      </c>
      <c r="B18" s="26">
        <v>25</v>
      </c>
      <c r="C18" s="13"/>
      <c r="D18" s="19"/>
    </row>
    <row r="19" spans="1:6" ht="12.75" customHeight="1">
      <c r="A19" s="34" t="s">
        <v>51</v>
      </c>
      <c r="C19" s="26">
        <v>25</v>
      </c>
      <c r="D19" s="19">
        <v>24</v>
      </c>
    </row>
    <row r="20" spans="1:6" ht="12.75" customHeight="1">
      <c r="A20" s="34" t="s">
        <v>52</v>
      </c>
      <c r="D20" s="38">
        <v>1</v>
      </c>
    </row>
    <row r="21" spans="1:6" ht="12.75" customHeight="1">
      <c r="A21" s="34"/>
      <c r="D21" s="38"/>
    </row>
    <row r="22" spans="1:6" ht="12.75" customHeight="1">
      <c r="A22" s="34"/>
      <c r="D22" s="26">
        <f>SUM(D19)</f>
        <v>24</v>
      </c>
      <c r="E22" s="3">
        <f>D19/B18</f>
        <v>0.96</v>
      </c>
    </row>
    <row r="23" spans="1:6" ht="12.75" customHeight="1"/>
    <row r="24" spans="1:6" ht="12.75" customHeight="1"/>
    <row r="25" spans="1:6" ht="12.75" customHeight="1"/>
    <row r="26" spans="1:6" ht="12.75" customHeight="1"/>
    <row r="27" spans="1:6" ht="12.75" customHeight="1">
      <c r="A27" s="52" t="s">
        <v>94</v>
      </c>
    </row>
    <row r="28" spans="1:6" ht="12.75" customHeight="1">
      <c r="B28" s="243" t="s">
        <v>1</v>
      </c>
      <c r="C28" s="244"/>
      <c r="D28" s="205" t="s">
        <v>10</v>
      </c>
      <c r="F28" s="26" t="s">
        <v>80</v>
      </c>
    </row>
    <row r="29" spans="1:6" ht="25.5" customHeight="1">
      <c r="A29" s="206" t="s">
        <v>9</v>
      </c>
      <c r="B29" s="75" t="s">
        <v>139</v>
      </c>
      <c r="C29" s="75">
        <v>1</v>
      </c>
      <c r="D29" s="19"/>
      <c r="E29" s="7" t="s">
        <v>2</v>
      </c>
    </row>
    <row r="30" spans="1:6" ht="12.75" customHeight="1">
      <c r="A30" s="34" t="s">
        <v>52</v>
      </c>
      <c r="B30" s="26">
        <v>30</v>
      </c>
      <c r="C30" s="13"/>
      <c r="D30" s="19"/>
    </row>
    <row r="31" spans="1:6" ht="12.75" customHeight="1">
      <c r="A31" s="34"/>
      <c r="D31" s="19"/>
    </row>
    <row r="32" spans="1:6" ht="12.75" customHeight="1">
      <c r="A32" s="34"/>
      <c r="D32" s="38"/>
    </row>
    <row r="33" spans="4:5" ht="12.75" customHeight="1">
      <c r="D33" s="38"/>
    </row>
    <row r="34" spans="4:5" ht="12.75" customHeight="1">
      <c r="D34" s="26">
        <f>SUM(D31)</f>
        <v>0</v>
      </c>
      <c r="E34" s="3">
        <f>D31/B30</f>
        <v>0</v>
      </c>
    </row>
    <row r="35" spans="4:5" ht="12.75" customHeight="1"/>
    <row r="36" spans="4:5" ht="12.75" customHeight="1"/>
    <row r="37" spans="4:5" ht="12.75" customHeight="1"/>
    <row r="38" spans="4:5" ht="12.75" customHeight="1"/>
    <row r="39" spans="4:5" ht="12.75" customHeight="1"/>
    <row r="40" spans="4:5" ht="12.75" customHeight="1"/>
    <row r="41" spans="4:5" ht="12.75" customHeight="1"/>
    <row r="42" spans="4:5" ht="12.75" customHeight="1"/>
    <row r="43" spans="4:5" ht="12.75" customHeight="1"/>
    <row r="44" spans="4:5" ht="12.75" customHeight="1"/>
    <row r="45" spans="4:5" ht="12.75" customHeight="1"/>
    <row r="46" spans="4:5" ht="12.75" customHeight="1"/>
    <row r="47" spans="4:5" ht="12.75" customHeight="1"/>
    <row r="48" spans="4:5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5:C5"/>
    <mergeCell ref="B16:C16"/>
    <mergeCell ref="B28:C28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52" t="s">
        <v>76</v>
      </c>
    </row>
    <row r="4" spans="1:8" ht="12.75" customHeight="1">
      <c r="B4" s="243" t="s">
        <v>1</v>
      </c>
      <c r="C4" s="244"/>
      <c r="D4" s="1"/>
      <c r="E4" s="1"/>
      <c r="F4" s="205" t="s">
        <v>10</v>
      </c>
      <c r="H4" s="26" t="s">
        <v>80</v>
      </c>
    </row>
    <row r="5" spans="1:8" ht="25.5" customHeight="1">
      <c r="A5" s="206" t="s">
        <v>9</v>
      </c>
      <c r="B5" s="75">
        <v>1</v>
      </c>
      <c r="C5" s="75">
        <v>2</v>
      </c>
      <c r="D5" s="26">
        <v>3</v>
      </c>
      <c r="E5" s="26">
        <v>4</v>
      </c>
      <c r="F5" s="19"/>
      <c r="G5" s="7" t="s">
        <v>2</v>
      </c>
    </row>
    <row r="6" spans="1:8" ht="12.75" customHeight="1">
      <c r="A6" s="34" t="s">
        <v>41</v>
      </c>
      <c r="B6" s="26">
        <v>26</v>
      </c>
      <c r="C6" s="13"/>
      <c r="D6" s="13"/>
      <c r="E6" s="13"/>
      <c r="F6" s="19"/>
    </row>
    <row r="7" spans="1:8" ht="12.75" customHeight="1">
      <c r="A7" s="34" t="s">
        <v>42</v>
      </c>
      <c r="C7" s="26">
        <v>26</v>
      </c>
      <c r="F7" s="19"/>
    </row>
    <row r="8" spans="1:8" ht="12.75" customHeight="1">
      <c r="A8" s="34" t="s">
        <v>43</v>
      </c>
      <c r="D8" s="26">
        <v>26</v>
      </c>
      <c r="F8" s="38"/>
    </row>
    <row r="9" spans="1:8" ht="12.75" customHeight="1">
      <c r="A9" s="34" t="s">
        <v>48</v>
      </c>
      <c r="E9" s="26">
        <v>26</v>
      </c>
      <c r="F9" s="38">
        <v>23</v>
      </c>
    </row>
    <row r="10" spans="1:8" ht="12.75" customHeight="1">
      <c r="A10" s="34" t="s">
        <v>49</v>
      </c>
      <c r="E10" s="26">
        <v>3</v>
      </c>
      <c r="F10" s="38">
        <v>3</v>
      </c>
    </row>
    <row r="11" spans="1:8" ht="12.75" customHeight="1">
      <c r="A11" s="34"/>
      <c r="F11" s="26">
        <f>SUM(F9:F10)</f>
        <v>26</v>
      </c>
      <c r="G11" s="3">
        <f>F9/B6</f>
        <v>0.88461538461538458</v>
      </c>
    </row>
    <row r="12" spans="1:8" ht="12.75" customHeight="1"/>
    <row r="13" spans="1:8" ht="12.75" customHeight="1"/>
    <row r="14" spans="1:8" ht="12.75" customHeight="1">
      <c r="A14" s="52" t="s">
        <v>78</v>
      </c>
    </row>
    <row r="15" spans="1:8" ht="12.75" customHeight="1">
      <c r="B15" s="243" t="s">
        <v>1</v>
      </c>
      <c r="C15" s="244"/>
      <c r="D15" s="1"/>
      <c r="E15" s="1"/>
      <c r="F15" s="205" t="s">
        <v>10</v>
      </c>
      <c r="H15" s="26" t="s">
        <v>80</v>
      </c>
    </row>
    <row r="16" spans="1:8" ht="25.5" customHeight="1">
      <c r="A16" s="206" t="s">
        <v>9</v>
      </c>
      <c r="B16" s="75">
        <v>1</v>
      </c>
      <c r="C16" s="75">
        <v>2</v>
      </c>
      <c r="D16" s="26">
        <v>3</v>
      </c>
      <c r="E16" s="26">
        <v>4</v>
      </c>
      <c r="F16" s="19"/>
      <c r="G16" s="7" t="s">
        <v>2</v>
      </c>
    </row>
    <row r="17" spans="1:8" ht="12.75" customHeight="1">
      <c r="A17" s="34" t="s">
        <v>42</v>
      </c>
      <c r="B17" s="26">
        <v>1</v>
      </c>
      <c r="C17" s="13"/>
      <c r="D17" s="13"/>
      <c r="E17" s="13"/>
      <c r="F17" s="19"/>
    </row>
    <row r="18" spans="1:8" ht="12.75" customHeight="1">
      <c r="A18" s="34" t="s">
        <v>43</v>
      </c>
      <c r="C18" s="26">
        <v>1</v>
      </c>
      <c r="F18" s="19"/>
    </row>
    <row r="19" spans="1:8" ht="12.75" customHeight="1">
      <c r="A19" s="34" t="s">
        <v>48</v>
      </c>
      <c r="D19" s="26">
        <v>1</v>
      </c>
      <c r="F19" s="38"/>
    </row>
    <row r="20" spans="1:8" ht="12.75" customHeight="1">
      <c r="A20" s="34" t="s">
        <v>49</v>
      </c>
      <c r="E20" s="26">
        <v>1</v>
      </c>
      <c r="F20" s="38">
        <v>1</v>
      </c>
    </row>
    <row r="21" spans="1:8" ht="12.75" customHeight="1">
      <c r="A21" s="34"/>
      <c r="F21" s="26">
        <f>SUM(F18)</f>
        <v>0</v>
      </c>
      <c r="G21" s="3">
        <f>F20/B17</f>
        <v>1</v>
      </c>
    </row>
    <row r="22" spans="1:8" ht="12.75" customHeight="1"/>
    <row r="23" spans="1:8" ht="12.75" customHeight="1"/>
    <row r="24" spans="1:8" ht="12.75" customHeight="1"/>
    <row r="25" spans="1:8" ht="12.75" customHeight="1">
      <c r="A25" s="52" t="s">
        <v>88</v>
      </c>
    </row>
    <row r="26" spans="1:8" ht="12.75" customHeight="1">
      <c r="B26" s="243" t="s">
        <v>1</v>
      </c>
      <c r="C26" s="244"/>
      <c r="D26" s="1"/>
      <c r="E26" s="1"/>
      <c r="F26" s="205" t="s">
        <v>10</v>
      </c>
      <c r="H26" s="26" t="s">
        <v>80</v>
      </c>
    </row>
    <row r="27" spans="1:8" ht="25.5" customHeight="1">
      <c r="A27" s="206" t="s">
        <v>9</v>
      </c>
      <c r="B27" s="75">
        <v>1</v>
      </c>
      <c r="C27" s="75">
        <v>2</v>
      </c>
      <c r="D27" s="26">
        <v>3</v>
      </c>
      <c r="E27" s="26">
        <v>4</v>
      </c>
      <c r="F27" s="19"/>
      <c r="G27" s="7" t="s">
        <v>2</v>
      </c>
    </row>
    <row r="28" spans="1:8" ht="12.75" customHeight="1">
      <c r="A28" s="34" t="s">
        <v>50</v>
      </c>
      <c r="B28" s="26">
        <v>27</v>
      </c>
      <c r="C28" s="13"/>
      <c r="D28" s="13"/>
      <c r="E28" s="13"/>
      <c r="F28" s="19"/>
    </row>
    <row r="29" spans="1:8" ht="12.75" customHeight="1">
      <c r="A29" s="34" t="s">
        <v>51</v>
      </c>
      <c r="C29" s="26">
        <v>24</v>
      </c>
      <c r="F29" s="19"/>
    </row>
    <row r="30" spans="1:8" ht="12.75" customHeight="1">
      <c r="A30" s="34" t="s">
        <v>52</v>
      </c>
      <c r="D30" s="26">
        <v>24</v>
      </c>
      <c r="F30" s="38"/>
    </row>
    <row r="31" spans="1:8" ht="12.75" customHeight="1">
      <c r="A31" s="34" t="s">
        <v>53</v>
      </c>
      <c r="E31" s="26">
        <v>24</v>
      </c>
      <c r="F31" s="38">
        <v>21</v>
      </c>
    </row>
    <row r="32" spans="1:8" ht="12.75" customHeight="1">
      <c r="A32" s="34"/>
      <c r="F32" s="26">
        <f>SUM(F31)</f>
        <v>21</v>
      </c>
      <c r="G32" s="3">
        <f>F31/B28</f>
        <v>0.77777777777777779</v>
      </c>
    </row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4:C4"/>
    <mergeCell ref="B15:C15"/>
    <mergeCell ref="B26:C26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H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8" ht="12.75" customHeight="1"/>
    <row r="2" spans="1:8" ht="12.75" customHeight="1"/>
    <row r="3" spans="1:8" ht="12.75" customHeight="1">
      <c r="A3" s="52" t="s">
        <v>68</v>
      </c>
    </row>
    <row r="4" spans="1:8" ht="12.75" customHeight="1">
      <c r="B4" s="243" t="s">
        <v>1</v>
      </c>
      <c r="C4" s="244"/>
      <c r="D4" s="1"/>
      <c r="E4" s="1"/>
      <c r="F4" s="205" t="s">
        <v>10</v>
      </c>
      <c r="H4" s="26" t="s">
        <v>80</v>
      </c>
    </row>
    <row r="5" spans="1:8" ht="25.5" customHeight="1">
      <c r="A5" s="206" t="s">
        <v>9</v>
      </c>
      <c r="B5" s="75">
        <v>1</v>
      </c>
      <c r="C5" s="75">
        <v>2</v>
      </c>
      <c r="D5" s="26">
        <v>3</v>
      </c>
      <c r="E5" s="26">
        <v>4</v>
      </c>
      <c r="F5" s="19"/>
      <c r="G5" s="7" t="s">
        <v>2</v>
      </c>
    </row>
    <row r="6" spans="1:8" ht="12.75" customHeight="1">
      <c r="A6" s="34" t="s">
        <v>19</v>
      </c>
      <c r="B6" s="26">
        <v>21</v>
      </c>
      <c r="C6" s="13"/>
      <c r="D6" s="13"/>
      <c r="E6" s="13"/>
      <c r="F6" s="19"/>
    </row>
    <row r="7" spans="1:8" ht="12.75" customHeight="1">
      <c r="A7" s="34" t="s">
        <v>20</v>
      </c>
      <c r="C7" s="26">
        <v>17</v>
      </c>
      <c r="F7" s="19"/>
    </row>
    <row r="8" spans="1:8" ht="12.75" customHeight="1">
      <c r="A8" s="34" t="s">
        <v>21</v>
      </c>
      <c r="D8" s="26">
        <v>17</v>
      </c>
      <c r="F8" s="38"/>
    </row>
    <row r="9" spans="1:8" ht="12.75" customHeight="1">
      <c r="A9" s="34" t="s">
        <v>22</v>
      </c>
      <c r="E9" s="26">
        <v>17</v>
      </c>
      <c r="F9" s="38">
        <v>16</v>
      </c>
    </row>
    <row r="10" spans="1:8" ht="12.75" customHeight="1">
      <c r="A10" s="34"/>
      <c r="F10" s="26">
        <f>SUM(F9)</f>
        <v>16</v>
      </c>
      <c r="G10" s="3">
        <f>F9/B6</f>
        <v>0.76190476190476186</v>
      </c>
    </row>
    <row r="11" spans="1:8" ht="12.75" customHeight="1"/>
    <row r="12" spans="1:8" ht="12.75" customHeight="1"/>
    <row r="13" spans="1:8" ht="12.75" customHeight="1">
      <c r="A13" s="52" t="s">
        <v>78</v>
      </c>
    </row>
    <row r="14" spans="1:8" ht="12.75" customHeight="1">
      <c r="B14" s="243" t="s">
        <v>1</v>
      </c>
      <c r="C14" s="244"/>
      <c r="D14" s="1"/>
      <c r="E14" s="1"/>
      <c r="F14" s="205" t="s">
        <v>10</v>
      </c>
      <c r="H14" s="26" t="s">
        <v>80</v>
      </c>
    </row>
    <row r="15" spans="1:8" ht="25.5" customHeight="1">
      <c r="A15" s="206" t="s">
        <v>9</v>
      </c>
      <c r="B15" s="75">
        <v>1</v>
      </c>
      <c r="C15" s="75">
        <v>2</v>
      </c>
      <c r="D15" s="26">
        <v>3</v>
      </c>
      <c r="E15" s="26">
        <v>4</v>
      </c>
      <c r="F15" s="19"/>
      <c r="G15" s="7" t="s">
        <v>2</v>
      </c>
    </row>
    <row r="16" spans="1:8" ht="12.75" customHeight="1">
      <c r="A16" s="34" t="s">
        <v>42</v>
      </c>
      <c r="B16" s="26">
        <v>10</v>
      </c>
      <c r="C16" s="13"/>
      <c r="D16" s="13"/>
      <c r="E16" s="13"/>
      <c r="F16" s="19"/>
    </row>
    <row r="17" spans="1:8" ht="12.75" customHeight="1">
      <c r="A17" s="34" t="s">
        <v>43</v>
      </c>
      <c r="C17" s="26">
        <v>10</v>
      </c>
      <c r="F17" s="19"/>
    </row>
    <row r="18" spans="1:8" ht="12.75" customHeight="1">
      <c r="A18" s="34" t="s">
        <v>48</v>
      </c>
      <c r="D18" s="26">
        <v>9</v>
      </c>
      <c r="F18" s="38"/>
    </row>
    <row r="19" spans="1:8" ht="12.75" customHeight="1">
      <c r="A19" s="34" t="s">
        <v>49</v>
      </c>
      <c r="E19" s="26">
        <v>9</v>
      </c>
      <c r="F19" s="38">
        <v>9</v>
      </c>
    </row>
    <row r="20" spans="1:8" ht="12.75" customHeight="1">
      <c r="A20" s="34"/>
      <c r="F20" s="26">
        <f>SUM(F19)</f>
        <v>9</v>
      </c>
      <c r="G20" s="3">
        <f>F19/B16</f>
        <v>0.9</v>
      </c>
    </row>
    <row r="21" spans="1:8" ht="12.75" customHeight="1">
      <c r="A21" s="52" t="s">
        <v>88</v>
      </c>
    </row>
    <row r="22" spans="1:8" ht="12.75" customHeight="1">
      <c r="B22" s="243" t="s">
        <v>1</v>
      </c>
      <c r="C22" s="244"/>
      <c r="D22" s="1"/>
      <c r="E22" s="1"/>
      <c r="F22" s="205" t="s">
        <v>10</v>
      </c>
      <c r="H22" s="26" t="s">
        <v>80</v>
      </c>
    </row>
    <row r="23" spans="1:8" ht="25.5" customHeight="1">
      <c r="A23" s="206" t="s">
        <v>9</v>
      </c>
      <c r="B23" s="75">
        <v>1</v>
      </c>
      <c r="C23" s="75">
        <v>2</v>
      </c>
      <c r="D23" s="26">
        <v>3</v>
      </c>
      <c r="E23" s="26">
        <v>4</v>
      </c>
      <c r="F23" s="19"/>
      <c r="G23" s="7" t="s">
        <v>2</v>
      </c>
    </row>
    <row r="24" spans="1:8" ht="12.75" customHeight="1">
      <c r="A24" s="34" t="s">
        <v>50</v>
      </c>
      <c r="B24" s="26">
        <v>12</v>
      </c>
      <c r="C24" s="13"/>
      <c r="D24" s="13"/>
      <c r="E24" s="13"/>
      <c r="F24" s="19"/>
    </row>
    <row r="25" spans="1:8" ht="12.75" customHeight="1">
      <c r="A25" s="34" t="s">
        <v>51</v>
      </c>
      <c r="C25" s="26">
        <v>11</v>
      </c>
      <c r="F25" s="19"/>
    </row>
    <row r="26" spans="1:8" ht="12.75" customHeight="1">
      <c r="A26" s="34" t="s">
        <v>52</v>
      </c>
      <c r="D26" s="26">
        <v>10</v>
      </c>
      <c r="F26" s="38"/>
    </row>
    <row r="27" spans="1:8" ht="12.75" customHeight="1">
      <c r="A27" s="34" t="s">
        <v>53</v>
      </c>
      <c r="E27" s="26">
        <v>9</v>
      </c>
      <c r="F27" s="38">
        <v>8</v>
      </c>
    </row>
    <row r="28" spans="1:8" ht="12.75" customHeight="1">
      <c r="A28" s="34"/>
      <c r="F28" s="26">
        <f>SUM(F27)</f>
        <v>8</v>
      </c>
      <c r="G28" s="3">
        <f>F27/B24</f>
        <v>0.66666666666666663</v>
      </c>
    </row>
    <row r="29" spans="1:8" ht="12.75" customHeight="1"/>
    <row r="30" spans="1:8" ht="12.75" customHeight="1"/>
    <row r="31" spans="1:8" ht="12.75" customHeight="1">
      <c r="A31" s="52" t="s">
        <v>94</v>
      </c>
    </row>
    <row r="32" spans="1:8" ht="12.75" customHeight="1">
      <c r="B32" s="243" t="s">
        <v>1</v>
      </c>
      <c r="C32" s="244"/>
      <c r="D32" s="1"/>
      <c r="E32" s="1"/>
      <c r="F32" s="205" t="s">
        <v>10</v>
      </c>
      <c r="H32" s="26" t="s">
        <v>80</v>
      </c>
    </row>
    <row r="33" spans="1:7" ht="25.5" customHeight="1">
      <c r="A33" s="206" t="s">
        <v>9</v>
      </c>
      <c r="B33" s="75">
        <v>1</v>
      </c>
      <c r="C33" s="75">
        <v>2</v>
      </c>
      <c r="D33" s="26">
        <v>3</v>
      </c>
      <c r="E33" s="26">
        <v>4</v>
      </c>
      <c r="F33" s="19"/>
      <c r="G33" s="7" t="s">
        <v>2</v>
      </c>
    </row>
    <row r="34" spans="1:7" ht="12.75" customHeight="1">
      <c r="A34" s="34" t="s">
        <v>52</v>
      </c>
      <c r="B34" s="26">
        <v>14</v>
      </c>
      <c r="C34" s="13"/>
      <c r="D34" s="13"/>
      <c r="E34" s="13"/>
      <c r="F34" s="19"/>
    </row>
    <row r="35" spans="1:7" ht="12.75" customHeight="1">
      <c r="A35" s="34" t="s">
        <v>53</v>
      </c>
      <c r="B35" s="26"/>
      <c r="C35" s="26">
        <v>13</v>
      </c>
    </row>
    <row r="36" spans="1:7" ht="12.75" customHeight="1"/>
    <row r="37" spans="1:7" ht="12.75" customHeight="1"/>
    <row r="38" spans="1:7" ht="12.75" customHeight="1"/>
    <row r="39" spans="1:7" ht="12.75" customHeight="1"/>
    <row r="40" spans="1:7" ht="12.75" customHeight="1"/>
    <row r="41" spans="1:7" ht="12.75" customHeight="1"/>
    <row r="42" spans="1:7" ht="12.75" customHeight="1"/>
    <row r="43" spans="1:7" ht="12.75" customHeight="1"/>
    <row r="44" spans="1:7" ht="12.75" customHeight="1"/>
    <row r="45" spans="1:7" ht="12.75" customHeight="1"/>
    <row r="46" spans="1:7" ht="12.75" customHeight="1"/>
    <row r="47" spans="1:7" ht="12.75" customHeight="1"/>
    <row r="48" spans="1:7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4">
    <mergeCell ref="B4:C4"/>
    <mergeCell ref="B14:C14"/>
    <mergeCell ref="B22:C22"/>
    <mergeCell ref="B32:C32"/>
  </mergeCells>
  <pageMargins left="0.7" right="0.7" top="0.75" bottom="0.75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I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9" ht="12.75" customHeight="1"/>
    <row r="2" spans="1:9" ht="12.75" customHeight="1"/>
    <row r="3" spans="1:9" ht="12.75" customHeight="1"/>
    <row r="4" spans="1:9" ht="12.75" customHeight="1">
      <c r="A4" s="52" t="s">
        <v>73</v>
      </c>
    </row>
    <row r="5" spans="1:9" ht="12.75" customHeight="1">
      <c r="B5" s="243" t="s">
        <v>1</v>
      </c>
      <c r="C5" s="244"/>
      <c r="D5" s="244"/>
      <c r="E5" s="1"/>
      <c r="F5" s="1"/>
      <c r="G5" s="205" t="s">
        <v>10</v>
      </c>
      <c r="I5" s="26" t="s">
        <v>80</v>
      </c>
    </row>
    <row r="6" spans="1:9" ht="25.5" customHeight="1">
      <c r="A6" s="206" t="s">
        <v>9</v>
      </c>
      <c r="B6" s="207" t="s">
        <v>140</v>
      </c>
      <c r="C6" s="75">
        <v>1</v>
      </c>
      <c r="D6" s="75">
        <v>2</v>
      </c>
      <c r="E6" s="26">
        <v>3</v>
      </c>
      <c r="F6" s="26">
        <v>4</v>
      </c>
      <c r="G6" s="19"/>
      <c r="H6" s="7" t="s">
        <v>2</v>
      </c>
    </row>
    <row r="7" spans="1:9" ht="12.75" customHeight="1">
      <c r="A7" s="34" t="s">
        <v>22</v>
      </c>
      <c r="B7" s="26">
        <v>10</v>
      </c>
      <c r="D7" s="13"/>
      <c r="E7" s="13"/>
      <c r="F7" s="13"/>
      <c r="G7" s="19"/>
    </row>
    <row r="8" spans="1:9" ht="12.75" customHeight="1">
      <c r="A8" s="34" t="s">
        <v>40</v>
      </c>
      <c r="C8" s="26">
        <v>6</v>
      </c>
      <c r="G8" s="19"/>
    </row>
    <row r="9" spans="1:9" ht="12.75" customHeight="1">
      <c r="A9" s="34" t="s">
        <v>41</v>
      </c>
      <c r="D9" s="26">
        <v>6</v>
      </c>
      <c r="G9" s="38"/>
    </row>
    <row r="10" spans="1:9" ht="12.75" customHeight="1">
      <c r="A10" s="34" t="s">
        <v>42</v>
      </c>
      <c r="E10" s="26">
        <v>6</v>
      </c>
      <c r="G10" s="38"/>
    </row>
    <row r="11" spans="1:9" ht="12.75" customHeight="1">
      <c r="A11" s="34" t="s">
        <v>43</v>
      </c>
      <c r="F11" s="26">
        <v>6</v>
      </c>
      <c r="G11" s="38">
        <v>4</v>
      </c>
      <c r="H11" s="3"/>
    </row>
    <row r="12" spans="1:9" ht="12.75" customHeight="1">
      <c r="G12" s="26">
        <f>SUM(G11)</f>
        <v>4</v>
      </c>
      <c r="H12" s="3">
        <f>G11/C8</f>
        <v>0.66666666666666663</v>
      </c>
    </row>
    <row r="13" spans="1:9" ht="12.75" customHeight="1"/>
    <row r="14" spans="1:9" ht="12.75" customHeight="1"/>
    <row r="15" spans="1:9" ht="12.75" customHeight="1"/>
    <row r="16" spans="1:9" ht="12.75" customHeight="1"/>
    <row r="17" spans="1:9" ht="12.75" customHeight="1"/>
    <row r="18" spans="1:9" ht="12.75" customHeight="1">
      <c r="A18" s="52" t="s">
        <v>79</v>
      </c>
    </row>
    <row r="19" spans="1:9" ht="12.75" customHeight="1">
      <c r="B19" s="243" t="s">
        <v>1</v>
      </c>
      <c r="C19" s="244"/>
      <c r="D19" s="244"/>
      <c r="E19" s="1"/>
      <c r="F19" s="1"/>
      <c r="G19" s="205" t="s">
        <v>10</v>
      </c>
      <c r="I19" s="26" t="s">
        <v>80</v>
      </c>
    </row>
    <row r="20" spans="1:9" ht="25.5" customHeight="1">
      <c r="A20" s="206" t="s">
        <v>9</v>
      </c>
      <c r="B20" s="207" t="s">
        <v>140</v>
      </c>
      <c r="C20" s="75">
        <v>1</v>
      </c>
      <c r="D20" s="75">
        <v>2</v>
      </c>
      <c r="E20" s="26">
        <v>3</v>
      </c>
      <c r="F20" s="26">
        <v>4</v>
      </c>
      <c r="G20" s="19"/>
      <c r="H20" s="7" t="s">
        <v>2</v>
      </c>
    </row>
    <row r="21" spans="1:9" ht="12.75" customHeight="1">
      <c r="A21" s="34" t="s">
        <v>43</v>
      </c>
      <c r="B21" s="26">
        <v>5</v>
      </c>
      <c r="D21" s="13"/>
      <c r="E21" s="13"/>
      <c r="F21" s="13"/>
      <c r="G21" s="19"/>
    </row>
    <row r="22" spans="1:9" ht="12.75" customHeight="1">
      <c r="A22" s="34" t="s">
        <v>48</v>
      </c>
      <c r="C22" s="26">
        <v>4</v>
      </c>
      <c r="G22" s="19"/>
    </row>
    <row r="23" spans="1:9" ht="12.75" customHeight="1">
      <c r="A23" s="34" t="s">
        <v>49</v>
      </c>
      <c r="D23" s="26">
        <v>4</v>
      </c>
      <c r="G23" s="38"/>
    </row>
    <row r="24" spans="1:9" ht="12.75" customHeight="1">
      <c r="A24" s="34" t="s">
        <v>50</v>
      </c>
      <c r="E24" s="26">
        <v>4</v>
      </c>
      <c r="G24" s="38"/>
    </row>
    <row r="25" spans="1:9" ht="12.75" customHeight="1">
      <c r="A25" s="34" t="s">
        <v>51</v>
      </c>
      <c r="F25" s="26">
        <v>4</v>
      </c>
      <c r="G25" s="38">
        <v>4</v>
      </c>
      <c r="H25" s="3"/>
    </row>
    <row r="26" spans="1:9" ht="12.75" customHeight="1">
      <c r="G26" s="26">
        <f>SUM(G25)</f>
        <v>4</v>
      </c>
      <c r="H26" s="3">
        <f>G25/C22</f>
        <v>1</v>
      </c>
    </row>
    <row r="27" spans="1:9" ht="12.75" customHeight="1"/>
    <row r="28" spans="1:9" ht="12.75" customHeight="1"/>
    <row r="29" spans="1:9" ht="12.75" customHeight="1"/>
    <row r="30" spans="1:9" ht="12.75" customHeight="1">
      <c r="A30" s="52" t="s">
        <v>93</v>
      </c>
    </row>
    <row r="31" spans="1:9" ht="12.75" customHeight="1">
      <c r="B31" s="243" t="s">
        <v>1</v>
      </c>
      <c r="C31" s="244"/>
      <c r="D31" s="244"/>
      <c r="E31" s="1"/>
      <c r="F31" s="1"/>
      <c r="G31" s="205" t="s">
        <v>10</v>
      </c>
      <c r="I31" s="26" t="s">
        <v>80</v>
      </c>
    </row>
    <row r="32" spans="1:9" ht="25.5" customHeight="1">
      <c r="A32" s="206" t="s">
        <v>9</v>
      </c>
      <c r="B32" s="207" t="s">
        <v>140</v>
      </c>
      <c r="C32" s="75">
        <v>1</v>
      </c>
      <c r="D32" s="75">
        <v>2</v>
      </c>
      <c r="E32" s="26">
        <v>3</v>
      </c>
      <c r="F32" s="26">
        <v>4</v>
      </c>
      <c r="G32" s="19"/>
      <c r="H32" s="7" t="s">
        <v>2</v>
      </c>
    </row>
    <row r="33" spans="1:8" ht="12.75" customHeight="1">
      <c r="A33" s="34" t="s">
        <v>51</v>
      </c>
      <c r="B33" s="26">
        <v>24</v>
      </c>
      <c r="D33" s="13"/>
      <c r="E33" s="13"/>
      <c r="F33" s="13"/>
      <c r="G33" s="19"/>
    </row>
    <row r="34" spans="1:8" ht="12.75" customHeight="1">
      <c r="A34" s="34" t="s">
        <v>52</v>
      </c>
      <c r="C34" s="26">
        <v>20</v>
      </c>
      <c r="G34" s="19"/>
    </row>
    <row r="35" spans="1:8" ht="12.75" customHeight="1">
      <c r="A35" s="34" t="s">
        <v>53</v>
      </c>
      <c r="D35" s="26">
        <v>19</v>
      </c>
      <c r="G35" s="38"/>
    </row>
    <row r="36" spans="1:8" ht="12.75" customHeight="1">
      <c r="A36" s="34"/>
      <c r="G36" s="38"/>
    </row>
    <row r="37" spans="1:8" ht="12.75" customHeight="1">
      <c r="A37" s="34"/>
      <c r="G37" s="38"/>
      <c r="H37" s="3"/>
    </row>
    <row r="38" spans="1:8" ht="12.75" customHeight="1">
      <c r="G38" s="26">
        <f>SUM(G37)</f>
        <v>0</v>
      </c>
      <c r="H38" s="3">
        <f>G37/C34</f>
        <v>0</v>
      </c>
    </row>
    <row r="39" spans="1:8" ht="12.75" customHeight="1"/>
    <row r="40" spans="1:8" ht="12.75" customHeight="1"/>
    <row r="41" spans="1:8" ht="12.75" customHeight="1"/>
    <row r="42" spans="1:8" ht="12.75" customHeight="1"/>
    <row r="43" spans="1:8" ht="12.75" customHeight="1"/>
    <row r="44" spans="1:8" ht="12.75" customHeight="1"/>
    <row r="45" spans="1:8" ht="12.75" customHeight="1"/>
    <row r="46" spans="1:8" ht="12.75" customHeight="1"/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3">
    <mergeCell ref="B5:D5"/>
    <mergeCell ref="B19:D19"/>
    <mergeCell ref="B31:D31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</sheetPr>
  <dimension ref="A1:AU711"/>
  <sheetViews>
    <sheetView topLeftCell="A548" workbookViewId="0">
      <selection activeCell="J584" sqref="J584"/>
    </sheetView>
  </sheetViews>
  <sheetFormatPr baseColWidth="10" defaultColWidth="12.5703125" defaultRowHeight="15" customHeight="1"/>
  <cols>
    <col min="1" max="1" width="10" customWidth="1"/>
    <col min="2" max="9" width="4.5703125" customWidth="1"/>
    <col min="10" max="10" width="12" customWidth="1"/>
    <col min="11" max="11" width="12.28515625" customWidth="1"/>
    <col min="12" max="12" width="11" customWidth="1"/>
    <col min="13" max="13" width="12.140625" customWidth="1"/>
    <col min="14" max="15" width="11.42578125" customWidth="1"/>
    <col min="16" max="16" width="12" customWidth="1"/>
    <col min="17" max="17" width="11.42578125" customWidth="1"/>
    <col min="18" max="33" width="10" customWidth="1"/>
    <col min="34" max="35" width="11.42578125" customWidth="1"/>
    <col min="36" max="47" width="10" customWidth="1"/>
  </cols>
  <sheetData>
    <row r="1" spans="1:37" ht="12.75" customHeight="1">
      <c r="K1" s="5"/>
      <c r="L1" s="5"/>
      <c r="N1" s="5"/>
      <c r="O1" s="6"/>
      <c r="P1" s="6"/>
      <c r="Q1" s="5"/>
      <c r="Z1" s="26"/>
      <c r="AA1" s="3"/>
      <c r="AB1" s="3"/>
      <c r="AC1" s="3"/>
      <c r="AD1" s="3"/>
      <c r="AE1" s="3"/>
      <c r="AF1" s="3"/>
      <c r="AG1" s="3"/>
      <c r="AH1" s="3"/>
      <c r="AI1" s="3"/>
    </row>
    <row r="2" spans="1:37" ht="12.75" customHeight="1">
      <c r="A2" s="52" t="s">
        <v>58</v>
      </c>
      <c r="K2" s="5"/>
      <c r="L2" s="5"/>
      <c r="N2" s="5"/>
      <c r="O2" s="6"/>
      <c r="P2" s="6"/>
      <c r="Q2" s="5"/>
      <c r="AA2" s="11" t="s">
        <v>5</v>
      </c>
      <c r="AB2" s="11"/>
      <c r="AC2" s="11"/>
      <c r="AD2" s="11"/>
      <c r="AE2" s="11"/>
      <c r="AF2" s="53"/>
      <c r="AG2" s="53"/>
      <c r="AH2" s="3"/>
      <c r="AI2" s="3"/>
    </row>
    <row r="3" spans="1:37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K3" s="7" t="s">
        <v>2</v>
      </c>
      <c r="L3" s="7" t="s">
        <v>3</v>
      </c>
      <c r="M3" s="8" t="s">
        <v>4</v>
      </c>
      <c r="N3" s="7" t="s">
        <v>5</v>
      </c>
      <c r="O3" s="9" t="s">
        <v>6</v>
      </c>
      <c r="P3" s="9" t="s">
        <v>7</v>
      </c>
      <c r="Q3" s="10" t="s">
        <v>8</v>
      </c>
      <c r="AA3" s="135" t="s">
        <v>11</v>
      </c>
      <c r="AB3" s="11"/>
      <c r="AC3" s="11"/>
      <c r="AD3" s="11"/>
      <c r="AE3" s="11"/>
      <c r="AF3" s="3"/>
      <c r="AG3" s="3"/>
      <c r="AH3" s="3"/>
      <c r="AI3" s="3"/>
    </row>
    <row r="4" spans="1:37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4" t="s">
        <v>10</v>
      </c>
      <c r="K4" s="48"/>
      <c r="L4" s="15"/>
      <c r="M4" s="16"/>
      <c r="N4" s="17"/>
      <c r="O4" s="6"/>
      <c r="P4" s="6"/>
      <c r="Q4" s="5"/>
      <c r="Z4" s="21" t="s">
        <v>12</v>
      </c>
      <c r="AA4" s="2">
        <v>9902</v>
      </c>
      <c r="AB4" s="22" t="s">
        <v>13</v>
      </c>
      <c r="AC4" s="22" t="s">
        <v>14</v>
      </c>
      <c r="AD4" s="22" t="s">
        <v>15</v>
      </c>
      <c r="AE4" s="22" t="s">
        <v>16</v>
      </c>
      <c r="AF4" s="22" t="s">
        <v>17</v>
      </c>
      <c r="AG4" s="22"/>
      <c r="AH4" s="22" t="s">
        <v>18</v>
      </c>
      <c r="AI4" s="22" t="s">
        <v>19</v>
      </c>
      <c r="AJ4" s="22" t="s">
        <v>21</v>
      </c>
      <c r="AK4" s="22" t="s">
        <v>22</v>
      </c>
    </row>
    <row r="5" spans="1:37" ht="12.75" customHeight="1">
      <c r="A5" s="13">
        <v>9902</v>
      </c>
      <c r="B5" s="13">
        <v>134</v>
      </c>
      <c r="C5" s="13"/>
      <c r="D5" s="13"/>
      <c r="E5" s="13"/>
      <c r="F5" s="13"/>
      <c r="G5" s="13"/>
      <c r="H5" s="13"/>
      <c r="I5" s="13"/>
      <c r="J5" s="19"/>
      <c r="K5" s="48"/>
      <c r="L5" s="15"/>
      <c r="M5" s="16"/>
      <c r="N5" s="17"/>
      <c r="O5" s="20">
        <f>B5</f>
        <v>134</v>
      </c>
      <c r="P5" s="6"/>
      <c r="Q5" s="5"/>
      <c r="S5" s="4" t="s">
        <v>124</v>
      </c>
      <c r="Z5" s="27" t="s">
        <v>24</v>
      </c>
      <c r="AA5" s="28">
        <f t="shared" ref="AA5:AA11" si="0">N6</f>
        <v>0.76865671641791045</v>
      </c>
      <c r="AB5" s="28">
        <f t="shared" ref="AB5:AB11" si="1">N28</f>
        <v>0.61403508771929827</v>
      </c>
      <c r="AC5" s="28">
        <f t="shared" ref="AC5:AC11" si="2">N46</f>
        <v>0.88888888888888884</v>
      </c>
      <c r="AD5" s="28">
        <f t="shared" ref="AD5:AD11" si="3">N64</f>
        <v>0.82926829268292679</v>
      </c>
      <c r="AE5" s="28">
        <f t="shared" ref="AE5:AE11" si="4">N80</f>
        <v>0.83168316831683164</v>
      </c>
      <c r="AF5" s="5">
        <f t="shared" ref="AF5:AF10" si="5">N100</f>
        <v>0.77551020408163263</v>
      </c>
      <c r="AG5" s="5"/>
      <c r="AH5" s="3">
        <f t="shared" ref="AH5:AH9" si="6">N118</f>
        <v>0.7350427350427351</v>
      </c>
      <c r="AI5" s="3">
        <f t="shared" ref="AI5:AI8" si="7">N136</f>
        <v>0.52112676056338025</v>
      </c>
      <c r="AJ5" s="5">
        <f t="shared" ref="AJ5:AJ6" si="8">N175</f>
        <v>0.8</v>
      </c>
      <c r="AK5" s="5">
        <f>N192</f>
        <v>0.81818181818181823</v>
      </c>
    </row>
    <row r="6" spans="1:37" ht="12.75" customHeight="1">
      <c r="A6" s="31" t="s">
        <v>13</v>
      </c>
      <c r="B6" s="13"/>
      <c r="C6" s="13">
        <v>103</v>
      </c>
      <c r="D6" s="13"/>
      <c r="E6" s="13"/>
      <c r="F6" s="13"/>
      <c r="G6" s="13"/>
      <c r="H6" s="13"/>
      <c r="I6" s="13"/>
      <c r="J6" s="19"/>
      <c r="K6" s="48"/>
      <c r="L6" s="15"/>
      <c r="M6" s="16"/>
      <c r="N6" s="17">
        <f>C6/B5</f>
        <v>0.76865671641791045</v>
      </c>
      <c r="O6" s="20">
        <v>104</v>
      </c>
      <c r="P6" s="3">
        <f t="shared" ref="P6:P12" si="9">O6/O5</f>
        <v>0.77611940298507465</v>
      </c>
      <c r="Q6" s="5">
        <f t="shared" ref="Q6:Q12" si="10">100%-P6</f>
        <v>0.22388059701492535</v>
      </c>
      <c r="S6" s="26">
        <v>9902</v>
      </c>
      <c r="T6" s="5">
        <f>K17</f>
        <v>0.44029850746268656</v>
      </c>
      <c r="Z6" s="27" t="s">
        <v>25</v>
      </c>
      <c r="AA6" s="28">
        <f t="shared" si="0"/>
        <v>0.67961165048543692</v>
      </c>
      <c r="AB6" s="28">
        <f t="shared" si="1"/>
        <v>0.74285714285714288</v>
      </c>
      <c r="AC6" s="28">
        <f t="shared" si="2"/>
        <v>0.890625</v>
      </c>
      <c r="AD6" s="28">
        <f t="shared" si="3"/>
        <v>0.77941176470588236</v>
      </c>
      <c r="AE6" s="28">
        <f t="shared" si="4"/>
        <v>0.9285714285714286</v>
      </c>
      <c r="AF6" s="5">
        <f t="shared" si="5"/>
        <v>0.97368421052631582</v>
      </c>
      <c r="AG6" s="5"/>
      <c r="AH6" s="3">
        <f t="shared" si="6"/>
        <v>0.87209302325581395</v>
      </c>
      <c r="AI6" s="3">
        <f t="shared" si="7"/>
        <v>0.91891891891891897</v>
      </c>
      <c r="AJ6" s="5">
        <f t="shared" si="8"/>
        <v>0.88636363636363635</v>
      </c>
    </row>
    <row r="7" spans="1:37" ht="12.75" customHeight="1">
      <c r="A7" s="31" t="s">
        <v>14</v>
      </c>
      <c r="B7" s="13"/>
      <c r="C7" s="13"/>
      <c r="D7" s="13">
        <v>70</v>
      </c>
      <c r="E7" s="13"/>
      <c r="F7" s="13"/>
      <c r="G7" s="13"/>
      <c r="H7" s="13"/>
      <c r="I7" s="13"/>
      <c r="J7" s="19"/>
      <c r="K7" s="48"/>
      <c r="L7" s="15"/>
      <c r="M7" s="16"/>
      <c r="N7" s="17">
        <f>D7/C6</f>
        <v>0.67961165048543692</v>
      </c>
      <c r="O7" s="20">
        <v>94</v>
      </c>
      <c r="P7" s="3">
        <f t="shared" si="9"/>
        <v>0.90384615384615385</v>
      </c>
      <c r="Q7" s="5">
        <f t="shared" si="10"/>
        <v>9.6153846153846145E-2</v>
      </c>
      <c r="S7" s="31" t="s">
        <v>13</v>
      </c>
      <c r="T7" s="5">
        <f>K39</f>
        <v>0.47368421052631576</v>
      </c>
      <c r="Z7" s="27" t="s">
        <v>26</v>
      </c>
      <c r="AA7" s="28">
        <f t="shared" si="0"/>
        <v>1</v>
      </c>
      <c r="AB7" s="28">
        <f t="shared" si="1"/>
        <v>0.78846153846153844</v>
      </c>
      <c r="AC7" s="28">
        <f t="shared" si="2"/>
        <v>0.98245614035087714</v>
      </c>
      <c r="AD7" s="28">
        <f t="shared" si="3"/>
        <v>0.73584905660377353</v>
      </c>
      <c r="AE7" s="28">
        <f t="shared" si="4"/>
        <v>0.9358974358974359</v>
      </c>
      <c r="AF7" s="5">
        <f t="shared" si="5"/>
        <v>0.97297297297297303</v>
      </c>
      <c r="AG7" s="5"/>
      <c r="AH7" s="3">
        <f t="shared" si="6"/>
        <v>0.89333333333333331</v>
      </c>
      <c r="AI7" s="3">
        <f t="shared" si="7"/>
        <v>1</v>
      </c>
      <c r="AJ7" s="5" t="s">
        <v>28</v>
      </c>
    </row>
    <row r="8" spans="1:37" ht="12.75" customHeight="1">
      <c r="A8" s="31" t="s">
        <v>15</v>
      </c>
      <c r="B8" s="13"/>
      <c r="C8" s="13"/>
      <c r="D8" s="13"/>
      <c r="E8" s="13">
        <v>70</v>
      </c>
      <c r="F8" s="13"/>
      <c r="G8" s="13"/>
      <c r="H8" s="13"/>
      <c r="I8" s="13"/>
      <c r="J8" s="19"/>
      <c r="K8" s="48"/>
      <c r="L8" s="15"/>
      <c r="M8" s="16"/>
      <c r="N8" s="17">
        <f>E8/D7</f>
        <v>1</v>
      </c>
      <c r="O8" s="20">
        <v>94</v>
      </c>
      <c r="P8" s="3">
        <f t="shared" si="9"/>
        <v>1</v>
      </c>
      <c r="Q8" s="5">
        <f t="shared" si="10"/>
        <v>0</v>
      </c>
      <c r="S8" s="31" t="s">
        <v>14</v>
      </c>
      <c r="T8" s="5">
        <f>K57</f>
        <v>0.67361111111111116</v>
      </c>
      <c r="Z8" s="27" t="s">
        <v>27</v>
      </c>
      <c r="AA8" s="28">
        <f t="shared" si="0"/>
        <v>0.97142857142857142</v>
      </c>
      <c r="AB8" s="28">
        <f t="shared" si="1"/>
        <v>1</v>
      </c>
      <c r="AC8" s="28">
        <f t="shared" si="2"/>
        <v>0.9821428571428571</v>
      </c>
      <c r="AD8" s="28">
        <f t="shared" si="3"/>
        <v>1</v>
      </c>
      <c r="AE8" s="28">
        <f t="shared" si="4"/>
        <v>1</v>
      </c>
      <c r="AF8" s="5">
        <f t="shared" si="5"/>
        <v>1</v>
      </c>
      <c r="AG8" s="5"/>
      <c r="AH8" s="3">
        <f t="shared" si="6"/>
        <v>0.92537313432835822</v>
      </c>
      <c r="AI8" s="3">
        <f t="shared" si="7"/>
        <v>0.70588235294117652</v>
      </c>
    </row>
    <row r="9" spans="1:37" ht="12.75" customHeight="1">
      <c r="A9" s="31" t="s">
        <v>16</v>
      </c>
      <c r="B9" s="13"/>
      <c r="C9" s="13"/>
      <c r="D9" s="13"/>
      <c r="E9" s="13"/>
      <c r="F9" s="13">
        <v>68</v>
      </c>
      <c r="G9" s="13"/>
      <c r="H9" s="13"/>
      <c r="I9" s="13"/>
      <c r="J9" s="19"/>
      <c r="K9" s="48"/>
      <c r="L9" s="15"/>
      <c r="M9" s="16"/>
      <c r="N9" s="17">
        <f>F9/E8</f>
        <v>0.97142857142857142</v>
      </c>
      <c r="O9" s="20">
        <v>91</v>
      </c>
      <c r="P9" s="3">
        <f t="shared" si="9"/>
        <v>0.96808510638297873</v>
      </c>
      <c r="Q9" s="5">
        <f t="shared" si="10"/>
        <v>3.1914893617021267E-2</v>
      </c>
      <c r="S9" s="31" t="s">
        <v>15</v>
      </c>
      <c r="T9" s="5">
        <f>K73</f>
        <v>0.56097560975609762</v>
      </c>
      <c r="Z9" s="27" t="s">
        <v>29</v>
      </c>
      <c r="AA9" s="28">
        <f t="shared" si="0"/>
        <v>1</v>
      </c>
      <c r="AB9" s="28">
        <f t="shared" si="1"/>
        <v>1</v>
      </c>
      <c r="AC9" s="28">
        <f t="shared" si="2"/>
        <v>0.94545454545454544</v>
      </c>
      <c r="AD9" s="28">
        <f t="shared" si="3"/>
        <v>1</v>
      </c>
      <c r="AE9" s="28">
        <f t="shared" si="4"/>
        <v>0.95890410958904104</v>
      </c>
      <c r="AF9" s="5">
        <f t="shared" si="5"/>
        <v>0.94444444444444442</v>
      </c>
      <c r="AG9" s="5"/>
      <c r="AH9" s="3">
        <f t="shared" si="6"/>
        <v>0.93548387096774188</v>
      </c>
      <c r="AI9" s="3" t="s">
        <v>28</v>
      </c>
    </row>
    <row r="10" spans="1:37" ht="12.75" customHeight="1">
      <c r="A10" s="31" t="s">
        <v>17</v>
      </c>
      <c r="B10" s="13"/>
      <c r="C10" s="13"/>
      <c r="D10" s="13"/>
      <c r="E10" s="13"/>
      <c r="F10" s="13"/>
      <c r="G10" s="13">
        <v>68</v>
      </c>
      <c r="H10" s="13"/>
      <c r="I10" s="13"/>
      <c r="J10" s="19"/>
      <c r="K10" s="48"/>
      <c r="L10" s="15"/>
      <c r="M10" s="16"/>
      <c r="N10" s="17">
        <f>G10/F9</f>
        <v>1</v>
      </c>
      <c r="O10" s="20">
        <v>88</v>
      </c>
      <c r="P10" s="3">
        <f t="shared" si="9"/>
        <v>0.96703296703296704</v>
      </c>
      <c r="Q10" s="5">
        <f t="shared" si="10"/>
        <v>3.2967032967032961E-2</v>
      </c>
      <c r="S10" s="31" t="s">
        <v>16</v>
      </c>
      <c r="T10" s="5">
        <f>K93</f>
        <v>0.61386138613861385</v>
      </c>
      <c r="Z10" s="32" t="s">
        <v>30</v>
      </c>
      <c r="AA10" s="28">
        <f t="shared" si="0"/>
        <v>1</v>
      </c>
      <c r="AB10" s="28">
        <f t="shared" si="1"/>
        <v>0.90243902439024393</v>
      </c>
      <c r="AC10" s="28">
        <f t="shared" si="2"/>
        <v>0.97115384615384615</v>
      </c>
      <c r="AD10" s="28">
        <f t="shared" si="3"/>
        <v>1</v>
      </c>
      <c r="AE10" s="28">
        <f t="shared" si="4"/>
        <v>0.95714285714285718</v>
      </c>
      <c r="AF10" s="5">
        <f t="shared" si="5"/>
        <v>0.97058823529411764</v>
      </c>
      <c r="AG10" s="5"/>
      <c r="AH10" s="3" t="s">
        <v>28</v>
      </c>
      <c r="AI10" s="3"/>
    </row>
    <row r="11" spans="1:37" ht="12.75" customHeight="1">
      <c r="A11" s="31" t="s">
        <v>18</v>
      </c>
      <c r="B11" s="13"/>
      <c r="C11" s="13"/>
      <c r="D11" s="13"/>
      <c r="E11" s="13"/>
      <c r="F11" s="13"/>
      <c r="G11" s="13"/>
      <c r="H11" s="13">
        <v>68</v>
      </c>
      <c r="I11" s="13"/>
      <c r="J11" s="19">
        <v>13</v>
      </c>
      <c r="K11" s="48"/>
      <c r="L11" s="15"/>
      <c r="M11" s="16"/>
      <c r="N11" s="17">
        <f>H11/G10</f>
        <v>1</v>
      </c>
      <c r="O11" s="20">
        <v>90</v>
      </c>
      <c r="P11" s="3">
        <f t="shared" si="9"/>
        <v>1.0227272727272727</v>
      </c>
      <c r="Q11" s="5">
        <f t="shared" si="10"/>
        <v>-2.2727272727272707E-2</v>
      </c>
      <c r="S11" s="31" t="s">
        <v>17</v>
      </c>
      <c r="T11" s="5">
        <f>K112</f>
        <v>0.5714285714285714</v>
      </c>
      <c r="Z11" s="32" t="s">
        <v>31</v>
      </c>
      <c r="AA11" s="28">
        <f t="shared" si="0"/>
        <v>0.76470588235294112</v>
      </c>
      <c r="AB11" s="28">
        <f t="shared" si="1"/>
        <v>1</v>
      </c>
      <c r="AC11" s="28">
        <f t="shared" si="2"/>
        <v>0.96039603960396036</v>
      </c>
      <c r="AD11" s="28">
        <f t="shared" si="3"/>
        <v>1</v>
      </c>
      <c r="AE11" s="28">
        <f t="shared" si="4"/>
        <v>0.95522388059701491</v>
      </c>
      <c r="AF11" s="5" t="s">
        <v>28</v>
      </c>
      <c r="AG11" s="5"/>
      <c r="AH11" s="3"/>
      <c r="AI11" s="3"/>
    </row>
    <row r="12" spans="1:37" ht="12.75" customHeight="1">
      <c r="A12" s="31" t="s">
        <v>19</v>
      </c>
      <c r="B12" s="26"/>
      <c r="C12" s="26"/>
      <c r="D12" s="26"/>
      <c r="E12" s="26"/>
      <c r="F12" s="26"/>
      <c r="G12" s="26"/>
      <c r="H12" s="26"/>
      <c r="I12" s="26">
        <v>52</v>
      </c>
      <c r="J12" s="38">
        <v>46</v>
      </c>
      <c r="K12" s="5"/>
      <c r="L12" s="5"/>
      <c r="M12" s="26"/>
      <c r="N12" s="5">
        <f>I12/H11</f>
        <v>0.76470588235294112</v>
      </c>
      <c r="O12" s="20">
        <v>78</v>
      </c>
      <c r="P12" s="3">
        <f t="shared" si="9"/>
        <v>0.8666666666666667</v>
      </c>
      <c r="Q12" s="5">
        <f t="shared" si="10"/>
        <v>0.1333333333333333</v>
      </c>
      <c r="S12" s="31" t="s">
        <v>18</v>
      </c>
      <c r="T12" s="5">
        <f>K130</f>
        <v>0.34188034188034189</v>
      </c>
      <c r="Z12" s="32" t="s">
        <v>32</v>
      </c>
      <c r="AA12" s="28" t="s">
        <v>28</v>
      </c>
      <c r="AB12" s="28" t="s">
        <v>28</v>
      </c>
      <c r="AC12" s="28"/>
      <c r="AD12" s="28"/>
      <c r="AE12" s="28"/>
      <c r="AF12" s="3"/>
      <c r="AG12" s="3"/>
      <c r="AH12" s="3"/>
      <c r="AI12" s="3"/>
    </row>
    <row r="13" spans="1:37" ht="12.75" customHeight="1">
      <c r="A13" s="31" t="s">
        <v>20</v>
      </c>
      <c r="I13" s="26">
        <v>21</v>
      </c>
      <c r="J13" s="19">
        <v>19</v>
      </c>
      <c r="K13" s="5"/>
      <c r="L13" s="5"/>
      <c r="N13" s="5"/>
      <c r="O13" s="20">
        <v>28</v>
      </c>
      <c r="P13" s="6"/>
      <c r="Q13" s="5"/>
      <c r="Z13" s="34"/>
      <c r="AA13" s="35"/>
      <c r="AB13" s="35"/>
      <c r="AC13" s="35"/>
      <c r="AD13" s="35"/>
      <c r="AE13" s="35"/>
      <c r="AF13" s="3"/>
      <c r="AG13" s="3"/>
      <c r="AH13" s="3"/>
      <c r="AI13" s="3"/>
    </row>
    <row r="14" spans="1:37" ht="12.75" customHeight="1">
      <c r="A14" s="34" t="s">
        <v>21</v>
      </c>
      <c r="I14" s="26">
        <v>6</v>
      </c>
      <c r="J14" s="38">
        <v>5</v>
      </c>
      <c r="K14" s="5"/>
      <c r="L14" s="5"/>
      <c r="N14" s="5"/>
      <c r="O14" s="20">
        <v>9</v>
      </c>
      <c r="P14" s="6"/>
      <c r="Q14" s="5"/>
      <c r="Z14" s="34"/>
      <c r="AA14" s="35"/>
      <c r="AB14" s="35"/>
      <c r="AC14" s="35"/>
      <c r="AD14" s="35"/>
      <c r="AE14" s="35"/>
      <c r="AF14" s="3"/>
      <c r="AG14" s="3"/>
      <c r="AH14" s="3"/>
      <c r="AI14" s="3"/>
    </row>
    <row r="15" spans="1:37" ht="12.75" customHeight="1">
      <c r="A15" s="34" t="s">
        <v>22</v>
      </c>
      <c r="I15" s="26">
        <v>3</v>
      </c>
      <c r="J15" s="38">
        <v>3</v>
      </c>
      <c r="K15" s="5"/>
      <c r="L15" s="5"/>
      <c r="N15" s="5"/>
      <c r="O15" s="20">
        <v>3</v>
      </c>
      <c r="P15" s="6"/>
      <c r="Q15" s="5"/>
      <c r="Z15" s="34"/>
      <c r="AA15" s="35"/>
      <c r="AB15" s="35"/>
      <c r="AC15" s="35"/>
      <c r="AD15" s="35"/>
      <c r="AE15" s="35"/>
      <c r="AF15" s="3"/>
      <c r="AG15" s="3"/>
      <c r="AH15" s="3"/>
      <c r="AI15" s="3"/>
    </row>
    <row r="16" spans="1:37" ht="12.75" customHeight="1">
      <c r="A16" s="34" t="s">
        <v>28</v>
      </c>
      <c r="J16" s="38" t="s">
        <v>28</v>
      </c>
      <c r="K16" s="5"/>
      <c r="L16" s="5"/>
      <c r="N16" s="5"/>
      <c r="O16" s="20"/>
      <c r="P16" s="6"/>
      <c r="Q16" s="5"/>
      <c r="Z16" s="34"/>
      <c r="AA16" s="35"/>
      <c r="AB16" s="35"/>
      <c r="AC16" s="35"/>
      <c r="AD16" s="35"/>
      <c r="AE16" s="35"/>
      <c r="AF16" s="3"/>
      <c r="AG16" s="3"/>
      <c r="AH16" s="3"/>
      <c r="AI16" s="3"/>
    </row>
    <row r="17" spans="1:37" ht="12.75" customHeight="1">
      <c r="A17" s="34"/>
      <c r="J17" s="26">
        <f>SUM(J11:J16)</f>
        <v>86</v>
      </c>
      <c r="K17" s="5">
        <f>SUM(J11:J12)/B5</f>
        <v>0.44029850746268656</v>
      </c>
      <c r="L17" s="5">
        <f>J17/B5</f>
        <v>0.64179104477611937</v>
      </c>
      <c r="M17" s="5">
        <f>L17-K17</f>
        <v>0.20149253731343281</v>
      </c>
      <c r="N17" s="5"/>
      <c r="O17" s="6"/>
      <c r="P17" s="6"/>
      <c r="Q17" s="5"/>
      <c r="Z17" s="34"/>
      <c r="AA17" s="35"/>
      <c r="AB17" s="35"/>
      <c r="AC17" s="35"/>
      <c r="AD17" s="35"/>
      <c r="AE17" s="35"/>
      <c r="AF17" s="3"/>
      <c r="AG17" s="3"/>
      <c r="AH17" s="3"/>
      <c r="AI17" s="3"/>
    </row>
    <row r="18" spans="1:37" ht="12.75" customHeight="1">
      <c r="A18" s="43" t="s">
        <v>37</v>
      </c>
      <c r="E18" s="26">
        <f>((J11*7)+(J12*8)+(J13*9)+(J14*10)+(J15*11))/J17</f>
        <v>8.2906976744186043</v>
      </c>
      <c r="K18" s="5"/>
      <c r="L18" s="5"/>
      <c r="N18" s="5"/>
      <c r="O18" s="6"/>
      <c r="P18" s="6"/>
      <c r="Q18" s="5"/>
      <c r="Z18" s="34"/>
      <c r="AA18" s="35"/>
      <c r="AB18" s="35"/>
      <c r="AC18" s="35"/>
      <c r="AD18" s="35"/>
      <c r="AE18" s="35"/>
      <c r="AF18" s="3"/>
      <c r="AG18" s="3"/>
      <c r="AH18" s="3"/>
      <c r="AI18" s="3"/>
    </row>
    <row r="19" spans="1:37" ht="12.75" customHeight="1">
      <c r="A19" s="34"/>
      <c r="K19" s="5"/>
      <c r="L19" s="5"/>
      <c r="N19" s="5"/>
      <c r="O19" s="6"/>
      <c r="P19" s="6"/>
      <c r="Q19" s="5"/>
      <c r="Z19" s="34"/>
      <c r="AA19" s="35"/>
      <c r="AB19" s="35"/>
      <c r="AC19" s="35"/>
      <c r="AD19" s="35"/>
      <c r="AE19" s="35"/>
      <c r="AF19" s="3"/>
      <c r="AG19" s="3"/>
      <c r="AH19" s="3"/>
      <c r="AI19" s="3"/>
    </row>
    <row r="20" spans="1:37" ht="12.75" customHeight="1">
      <c r="A20" s="247" t="s">
        <v>34</v>
      </c>
      <c r="B20" s="240"/>
      <c r="C20" s="240"/>
      <c r="D20" s="240"/>
      <c r="K20" s="5"/>
      <c r="L20" s="5"/>
      <c r="N20" s="5"/>
      <c r="O20" s="6"/>
      <c r="P20" s="6"/>
      <c r="Q20" s="5"/>
      <c r="Z20" s="34"/>
      <c r="AA20" s="35"/>
      <c r="AB20" s="35"/>
      <c r="AC20" s="35"/>
      <c r="AD20" s="35"/>
      <c r="AE20" s="35"/>
      <c r="AF20" s="3"/>
      <c r="AG20" s="3"/>
      <c r="AH20" s="3"/>
      <c r="AI20" s="3"/>
    </row>
    <row r="21" spans="1:37" ht="12.75" customHeight="1">
      <c r="A21" s="34" t="s">
        <v>35</v>
      </c>
      <c r="B21" s="26">
        <v>24</v>
      </c>
      <c r="K21" s="5"/>
      <c r="L21" s="5"/>
      <c r="N21" s="5"/>
      <c r="O21" s="66">
        <f>B5+B27</f>
        <v>248</v>
      </c>
      <c r="P21" s="66">
        <f>J11+J12+J32+J34</f>
        <v>113</v>
      </c>
      <c r="Q21" s="67">
        <f>P21/O21</f>
        <v>0.45564516129032256</v>
      </c>
      <c r="Z21" s="34"/>
      <c r="AA21" s="35"/>
      <c r="AB21" s="35"/>
      <c r="AC21" s="35"/>
      <c r="AD21" s="35"/>
      <c r="AE21" s="35"/>
      <c r="AF21" s="3"/>
      <c r="AG21" s="3"/>
      <c r="AH21" s="3"/>
      <c r="AI21" s="3"/>
    </row>
    <row r="22" spans="1:37" ht="12.75" customHeight="1">
      <c r="A22" s="248"/>
      <c r="B22" s="240"/>
      <c r="C22" s="240"/>
      <c r="D22" s="240"/>
      <c r="E22" s="240"/>
      <c r="F22" s="42"/>
      <c r="G22" s="41"/>
      <c r="K22" s="5"/>
      <c r="L22" s="5"/>
      <c r="N22" s="5"/>
      <c r="O22" s="6"/>
      <c r="P22" s="6"/>
      <c r="Q22" s="5"/>
      <c r="Z22" s="34"/>
      <c r="AA22" s="35"/>
      <c r="AB22" s="35"/>
      <c r="AC22" s="35"/>
      <c r="AD22" s="35"/>
      <c r="AE22" s="35"/>
      <c r="AF22" s="53"/>
      <c r="AG22" s="53"/>
      <c r="AH22" s="3"/>
      <c r="AI22" s="3"/>
    </row>
    <row r="23" spans="1:37" ht="12.75" customHeight="1">
      <c r="A23" s="41"/>
      <c r="B23" s="41"/>
      <c r="C23" s="41"/>
      <c r="D23" s="41"/>
      <c r="E23" s="41"/>
      <c r="F23" s="42"/>
      <c r="G23" s="41"/>
      <c r="K23" s="5"/>
      <c r="L23" s="5"/>
      <c r="N23" s="5"/>
      <c r="O23" s="6"/>
      <c r="P23" s="6"/>
      <c r="Q23" s="5"/>
      <c r="Z23" s="34"/>
      <c r="AA23" s="35"/>
      <c r="AB23" s="35"/>
      <c r="AC23" s="35"/>
      <c r="AD23" s="35"/>
      <c r="AE23" s="35"/>
      <c r="AF23" s="53"/>
      <c r="AG23" s="53"/>
      <c r="AH23" s="3"/>
      <c r="AI23" s="3"/>
    </row>
    <row r="24" spans="1:37" ht="12.75" customHeight="1">
      <c r="A24" s="52" t="s">
        <v>60</v>
      </c>
      <c r="K24" s="5"/>
      <c r="L24" s="5"/>
      <c r="N24" s="5"/>
      <c r="O24" s="6"/>
      <c r="P24" s="6"/>
      <c r="Q24" s="5"/>
      <c r="Z24" s="34"/>
      <c r="AA24" s="35"/>
      <c r="AB24" s="35"/>
      <c r="AC24" s="35"/>
      <c r="AD24" s="35"/>
      <c r="AE24" s="35"/>
      <c r="AF24" s="3"/>
      <c r="AG24" s="3"/>
      <c r="AH24" s="3"/>
      <c r="AI24" s="3"/>
    </row>
    <row r="25" spans="1:37" ht="25.5" customHeight="1">
      <c r="B25" s="245" t="s">
        <v>1</v>
      </c>
      <c r="C25" s="240"/>
      <c r="D25" s="240"/>
      <c r="E25" s="240"/>
      <c r="F25" s="240"/>
      <c r="G25" s="240"/>
      <c r="H25" s="240"/>
      <c r="I25" s="240"/>
      <c r="K25" s="7" t="s">
        <v>2</v>
      </c>
      <c r="L25" s="7" t="s">
        <v>3</v>
      </c>
      <c r="M25" s="8" t="s">
        <v>4</v>
      </c>
      <c r="N25" s="7" t="s">
        <v>5</v>
      </c>
      <c r="O25" s="9" t="s">
        <v>6</v>
      </c>
      <c r="P25" s="9" t="s">
        <v>7</v>
      </c>
      <c r="Q25" s="10" t="s">
        <v>8</v>
      </c>
      <c r="AA25" s="3"/>
      <c r="AB25" s="3"/>
      <c r="AC25" s="3"/>
      <c r="AD25" s="3"/>
      <c r="AE25" s="3"/>
      <c r="AF25" s="11"/>
      <c r="AG25" s="11"/>
      <c r="AH25" s="3"/>
      <c r="AI25" s="3"/>
    </row>
    <row r="26" spans="1:37" ht="12.75" customHeight="1">
      <c r="A26" s="12" t="s">
        <v>9</v>
      </c>
      <c r="B26" s="13">
        <v>1</v>
      </c>
      <c r="C26" s="13">
        <v>2</v>
      </c>
      <c r="D26" s="13">
        <v>3</v>
      </c>
      <c r="E26" s="13">
        <v>4</v>
      </c>
      <c r="F26" s="13">
        <v>5</v>
      </c>
      <c r="G26" s="13">
        <v>6</v>
      </c>
      <c r="H26" s="13">
        <v>7</v>
      </c>
      <c r="I26" s="13">
        <v>8</v>
      </c>
      <c r="J26" s="14" t="s">
        <v>10</v>
      </c>
      <c r="K26" s="48"/>
      <c r="L26" s="15"/>
      <c r="M26" s="16"/>
      <c r="N26" s="17"/>
      <c r="O26" s="6"/>
      <c r="P26" s="6"/>
      <c r="Q26" s="5"/>
      <c r="Z26" s="47"/>
      <c r="AA26" s="11"/>
      <c r="AB26" s="11"/>
      <c r="AC26" s="11"/>
      <c r="AD26" s="11"/>
      <c r="AE26" s="11"/>
      <c r="AF26" s="35"/>
      <c r="AG26" s="35"/>
      <c r="AH26" s="3"/>
      <c r="AI26" s="3"/>
    </row>
    <row r="27" spans="1:37" ht="12.75" customHeight="1">
      <c r="A27" s="31" t="s">
        <v>13</v>
      </c>
      <c r="B27" s="13">
        <v>114</v>
      </c>
      <c r="C27" s="13"/>
      <c r="D27" s="13"/>
      <c r="E27" s="13"/>
      <c r="F27" s="13"/>
      <c r="G27" s="13"/>
      <c r="H27" s="13"/>
      <c r="I27" s="13"/>
      <c r="J27" s="19"/>
      <c r="K27" s="48"/>
      <c r="L27" s="15"/>
      <c r="M27" s="16"/>
      <c r="N27" s="17"/>
      <c r="O27" s="20">
        <f>B27</f>
        <v>114</v>
      </c>
      <c r="P27" s="6"/>
      <c r="Q27" s="5"/>
      <c r="AA27" s="3"/>
      <c r="AB27" s="3"/>
      <c r="AC27" s="3"/>
      <c r="AD27" s="3"/>
      <c r="AE27" s="3"/>
      <c r="AF27" s="35"/>
      <c r="AG27" s="35"/>
      <c r="AH27" s="3"/>
      <c r="AI27" s="3"/>
    </row>
    <row r="28" spans="1:37" ht="12.75" customHeight="1">
      <c r="A28" s="31" t="s">
        <v>14</v>
      </c>
      <c r="B28" s="13"/>
      <c r="C28" s="13">
        <v>70</v>
      </c>
      <c r="D28" s="13"/>
      <c r="E28" s="13"/>
      <c r="F28" s="13"/>
      <c r="G28" s="13"/>
      <c r="H28" s="13"/>
      <c r="I28" s="13"/>
      <c r="J28" s="19"/>
      <c r="K28" s="48"/>
      <c r="L28" s="15"/>
      <c r="M28" s="16"/>
      <c r="N28" s="17">
        <f>C28/B27</f>
        <v>0.61403508771929827</v>
      </c>
      <c r="O28" s="20">
        <v>74</v>
      </c>
      <c r="P28" s="3">
        <f t="shared" ref="P28:P34" si="11">O28/O27</f>
        <v>0.64912280701754388</v>
      </c>
      <c r="Q28" s="5">
        <f t="shared" ref="Q28:Q34" si="12">100%-P28</f>
        <v>0.35087719298245612</v>
      </c>
      <c r="S28" s="4" t="s">
        <v>3</v>
      </c>
      <c r="Z28" s="4"/>
      <c r="AA28" s="11" t="s">
        <v>39</v>
      </c>
      <c r="AB28" s="11"/>
      <c r="AC28" s="11"/>
      <c r="AD28" s="11"/>
      <c r="AE28" s="11"/>
      <c r="AF28" s="35"/>
      <c r="AG28" s="35"/>
      <c r="AH28" s="3"/>
      <c r="AI28" s="3"/>
    </row>
    <row r="29" spans="1:37" ht="12.75" customHeight="1">
      <c r="A29" s="31" t="s">
        <v>15</v>
      </c>
      <c r="B29" s="13"/>
      <c r="C29" s="13"/>
      <c r="D29" s="13">
        <v>52</v>
      </c>
      <c r="E29" s="13"/>
      <c r="F29" s="13"/>
      <c r="G29" s="13"/>
      <c r="H29" s="13"/>
      <c r="I29" s="13"/>
      <c r="J29" s="19"/>
      <c r="K29" s="48"/>
      <c r="L29" s="15"/>
      <c r="M29" s="16"/>
      <c r="N29" s="17">
        <f>D29/C28</f>
        <v>0.74285714285714288</v>
      </c>
      <c r="O29" s="20">
        <v>81</v>
      </c>
      <c r="P29" s="3">
        <f t="shared" si="11"/>
        <v>1.0945945945945945</v>
      </c>
      <c r="Q29" s="5">
        <f t="shared" si="12"/>
        <v>-9.4594594594594517E-2</v>
      </c>
      <c r="S29" s="26">
        <v>9902</v>
      </c>
      <c r="T29" s="5">
        <f>L17</f>
        <v>0.64179104477611937</v>
      </c>
      <c r="AA29" s="135" t="s">
        <v>11</v>
      </c>
      <c r="AB29" s="11"/>
      <c r="AC29" s="11"/>
      <c r="AD29" s="11"/>
      <c r="AE29" s="11"/>
      <c r="AF29" s="35"/>
      <c r="AG29" s="35"/>
      <c r="AH29" s="3"/>
      <c r="AI29" s="3"/>
    </row>
    <row r="30" spans="1:37" ht="12.75" customHeight="1">
      <c r="A30" s="31" t="s">
        <v>16</v>
      </c>
      <c r="B30" s="13"/>
      <c r="C30" s="13"/>
      <c r="D30" s="13"/>
      <c r="E30" s="13">
        <v>41</v>
      </c>
      <c r="F30" s="13"/>
      <c r="G30" s="13"/>
      <c r="H30" s="13"/>
      <c r="I30" s="13"/>
      <c r="J30" s="19"/>
      <c r="K30" s="48"/>
      <c r="L30" s="15"/>
      <c r="M30" s="16"/>
      <c r="N30" s="17">
        <f>E30/D29</f>
        <v>0.78846153846153844</v>
      </c>
      <c r="O30" s="20">
        <v>74</v>
      </c>
      <c r="P30" s="3">
        <f t="shared" si="11"/>
        <v>0.9135802469135802</v>
      </c>
      <c r="Q30" s="5">
        <f t="shared" si="12"/>
        <v>8.6419753086419804E-2</v>
      </c>
      <c r="S30" s="31" t="s">
        <v>13</v>
      </c>
      <c r="T30" s="5">
        <f>L39</f>
        <v>0.60526315789473684</v>
      </c>
      <c r="Z30" s="21" t="s">
        <v>12</v>
      </c>
      <c r="AA30" s="2">
        <v>9902</v>
      </c>
      <c r="AB30" s="22" t="s">
        <v>13</v>
      </c>
      <c r="AC30" s="22" t="s">
        <v>14</v>
      </c>
      <c r="AD30" s="22" t="s">
        <v>15</v>
      </c>
      <c r="AE30" s="22" t="s">
        <v>16</v>
      </c>
      <c r="AF30" s="22" t="s">
        <v>17</v>
      </c>
      <c r="AG30" s="22"/>
      <c r="AH30" s="22" t="s">
        <v>18</v>
      </c>
      <c r="AI30" s="22" t="s">
        <v>19</v>
      </c>
      <c r="AJ30" s="22" t="s">
        <v>21</v>
      </c>
      <c r="AK30" s="22" t="s">
        <v>22</v>
      </c>
    </row>
    <row r="31" spans="1:37" ht="12.75" customHeight="1">
      <c r="A31" s="31" t="s">
        <v>17</v>
      </c>
      <c r="B31" s="13"/>
      <c r="C31" s="13"/>
      <c r="D31" s="13"/>
      <c r="E31" s="13"/>
      <c r="F31" s="13">
        <v>41</v>
      </c>
      <c r="G31" s="13"/>
      <c r="H31" s="13"/>
      <c r="I31" s="13"/>
      <c r="J31" s="19"/>
      <c r="K31" s="48"/>
      <c r="L31" s="15"/>
      <c r="M31" s="16"/>
      <c r="N31" s="17">
        <f>F31/E30</f>
        <v>1</v>
      </c>
      <c r="O31" s="20">
        <v>72</v>
      </c>
      <c r="P31" s="3">
        <f t="shared" si="11"/>
        <v>0.97297297297297303</v>
      </c>
      <c r="Q31" s="5">
        <f t="shared" si="12"/>
        <v>2.7027027027026973E-2</v>
      </c>
      <c r="S31" s="31" t="s">
        <v>14</v>
      </c>
      <c r="T31" s="5">
        <f>L57</f>
        <v>0.74305555555555558</v>
      </c>
      <c r="Z31" s="27" t="s">
        <v>24</v>
      </c>
      <c r="AA31" s="25">
        <f t="shared" ref="AA31:AA37" si="13">P6</f>
        <v>0.77611940298507465</v>
      </c>
      <c r="AB31" s="25">
        <f t="shared" ref="AB31:AB37" si="14">P28</f>
        <v>0.64912280701754388</v>
      </c>
      <c r="AC31" s="25">
        <f t="shared" ref="AC31:AC37" si="15">P46</f>
        <v>0.88888888888888884</v>
      </c>
      <c r="AD31" s="25">
        <f t="shared" ref="AD31:AD37" si="16">P64</f>
        <v>0.82926829268292679</v>
      </c>
      <c r="AE31" s="25">
        <f t="shared" ref="AE31:AE37" si="17">P80</f>
        <v>0.84158415841584155</v>
      </c>
      <c r="AF31" s="3">
        <f t="shared" ref="AF31:AF36" si="18">P100</f>
        <v>0.81632653061224492</v>
      </c>
      <c r="AG31" s="3"/>
      <c r="AH31" s="35">
        <f t="shared" ref="AH31:AH35" si="19">P118</f>
        <v>0.74358974358974361</v>
      </c>
      <c r="AI31" s="3">
        <f t="shared" ref="AI31:AI34" si="20">P136</f>
        <v>0.74647887323943662</v>
      </c>
      <c r="AJ31" s="25">
        <f t="shared" ref="AJ31:AJ32" si="21">P175</f>
        <v>0.8</v>
      </c>
      <c r="AK31" s="25">
        <f>P192</f>
        <v>0.81818181818181823</v>
      </c>
    </row>
    <row r="32" spans="1:37" ht="12.75" customHeight="1">
      <c r="A32" s="31" t="s">
        <v>18</v>
      </c>
      <c r="B32" s="13"/>
      <c r="C32" s="13"/>
      <c r="D32" s="13"/>
      <c r="E32" s="13"/>
      <c r="F32" s="13"/>
      <c r="G32" s="13">
        <v>41</v>
      </c>
      <c r="H32" s="13"/>
      <c r="I32" s="13"/>
      <c r="J32" s="19">
        <v>16</v>
      </c>
      <c r="K32" s="48"/>
      <c r="L32" s="15"/>
      <c r="M32" s="16"/>
      <c r="N32" s="17">
        <f>G32/F31</f>
        <v>1</v>
      </c>
      <c r="O32" s="20">
        <v>73</v>
      </c>
      <c r="P32" s="3">
        <f t="shared" si="11"/>
        <v>1.0138888888888888</v>
      </c>
      <c r="Q32" s="5">
        <f t="shared" si="12"/>
        <v>-1.388888888888884E-2</v>
      </c>
      <c r="S32" s="31" t="s">
        <v>15</v>
      </c>
      <c r="T32" s="5">
        <f>L73</f>
        <v>0.68292682926829273</v>
      </c>
      <c r="Z32" s="27" t="s">
        <v>25</v>
      </c>
      <c r="AA32" s="25">
        <f t="shared" si="13"/>
        <v>0.90384615384615385</v>
      </c>
      <c r="AB32" s="25">
        <f t="shared" si="14"/>
        <v>1.0945945945945945</v>
      </c>
      <c r="AC32" s="25">
        <f t="shared" si="15"/>
        <v>0.9453125</v>
      </c>
      <c r="AD32" s="25">
        <f t="shared" si="16"/>
        <v>0.92647058823529416</v>
      </c>
      <c r="AE32" s="25">
        <f t="shared" si="17"/>
        <v>0.94117647058823528</v>
      </c>
      <c r="AF32" s="3">
        <f t="shared" si="18"/>
        <v>0.97499999999999998</v>
      </c>
      <c r="AG32" s="3"/>
      <c r="AH32" s="35">
        <f t="shared" si="19"/>
        <v>0.93103448275862066</v>
      </c>
      <c r="AI32" s="3">
        <f t="shared" si="20"/>
        <v>0.98113207547169812</v>
      </c>
      <c r="AJ32" s="25">
        <f t="shared" si="21"/>
        <v>0.93181818181818177</v>
      </c>
      <c r="AK32" s="25" t="s">
        <v>28</v>
      </c>
    </row>
    <row r="33" spans="1:36" ht="12.75" customHeight="1">
      <c r="A33" s="31" t="s">
        <v>19</v>
      </c>
      <c r="B33" s="26"/>
      <c r="C33" s="26"/>
      <c r="D33" s="26"/>
      <c r="E33" s="26"/>
      <c r="F33" s="26"/>
      <c r="G33" s="26"/>
      <c r="H33" s="26">
        <v>37</v>
      </c>
      <c r="I33" s="26"/>
      <c r="J33" s="19"/>
      <c r="K33" s="5"/>
      <c r="L33" s="5"/>
      <c r="M33" s="26"/>
      <c r="N33" s="5">
        <f>H33/G32</f>
        <v>0.90243902439024393</v>
      </c>
      <c r="O33" s="20">
        <v>54</v>
      </c>
      <c r="P33" s="3">
        <f t="shared" si="11"/>
        <v>0.73972602739726023</v>
      </c>
      <c r="Q33" s="5">
        <f t="shared" si="12"/>
        <v>0.26027397260273977</v>
      </c>
      <c r="S33" s="31" t="s">
        <v>16</v>
      </c>
      <c r="T33" s="5">
        <f>L93</f>
        <v>0.73267326732673266</v>
      </c>
      <c r="Z33" s="27" t="s">
        <v>26</v>
      </c>
      <c r="AA33" s="25">
        <f t="shared" si="13"/>
        <v>1</v>
      </c>
      <c r="AB33" s="25">
        <f t="shared" si="14"/>
        <v>0.9135802469135802</v>
      </c>
      <c r="AC33" s="25">
        <f t="shared" si="15"/>
        <v>0.96694214876033058</v>
      </c>
      <c r="AD33" s="25">
        <f t="shared" si="16"/>
        <v>0.93650793650793651</v>
      </c>
      <c r="AE33" s="25">
        <f t="shared" si="17"/>
        <v>0.96250000000000002</v>
      </c>
      <c r="AF33" s="3">
        <f t="shared" si="18"/>
        <v>0.94871794871794868</v>
      </c>
      <c r="AG33" s="3"/>
      <c r="AH33" s="35">
        <f t="shared" si="19"/>
        <v>0.9135802469135802</v>
      </c>
      <c r="AI33" s="3">
        <f t="shared" si="20"/>
        <v>0.94230769230769229</v>
      </c>
      <c r="AJ33" s="25" t="s">
        <v>28</v>
      </c>
    </row>
    <row r="34" spans="1:36" ht="12.75" customHeight="1">
      <c r="A34" s="31" t="s">
        <v>20</v>
      </c>
      <c r="I34" s="26">
        <v>37</v>
      </c>
      <c r="J34" s="19">
        <v>38</v>
      </c>
      <c r="K34" s="5"/>
      <c r="L34" s="5"/>
      <c r="N34" s="5">
        <f>I34/H33</f>
        <v>1</v>
      </c>
      <c r="O34" s="20">
        <v>55</v>
      </c>
      <c r="P34" s="3">
        <f t="shared" si="11"/>
        <v>1.0185185185185186</v>
      </c>
      <c r="Q34" s="5">
        <f t="shared" si="12"/>
        <v>-1.8518518518518601E-2</v>
      </c>
      <c r="S34" s="31" t="s">
        <v>17</v>
      </c>
      <c r="T34" s="5">
        <f>L112</f>
        <v>0.67346938775510201</v>
      </c>
      <c r="Z34" s="27" t="s">
        <v>27</v>
      </c>
      <c r="AA34" s="25">
        <f t="shared" si="13"/>
        <v>0.96808510638297873</v>
      </c>
      <c r="AB34" s="25">
        <f t="shared" si="14"/>
        <v>0.97297297297297303</v>
      </c>
      <c r="AC34" s="25">
        <f t="shared" si="15"/>
        <v>0.98290598290598286</v>
      </c>
      <c r="AD34" s="25">
        <f t="shared" si="16"/>
        <v>0.98305084745762716</v>
      </c>
      <c r="AE34" s="25">
        <f t="shared" si="17"/>
        <v>1</v>
      </c>
      <c r="AF34" s="3">
        <f t="shared" si="18"/>
        <v>0.97297297297297303</v>
      </c>
      <c r="AG34" s="3"/>
      <c r="AH34" s="35">
        <f t="shared" si="19"/>
        <v>0.93243243243243246</v>
      </c>
      <c r="AI34" s="3">
        <f t="shared" si="20"/>
        <v>0.83673469387755106</v>
      </c>
    </row>
    <row r="35" spans="1:36" ht="12.75" customHeight="1">
      <c r="A35" s="34" t="s">
        <v>21</v>
      </c>
      <c r="I35" s="26">
        <v>12</v>
      </c>
      <c r="J35" s="19">
        <v>11</v>
      </c>
      <c r="K35" s="5"/>
      <c r="L35" s="5"/>
      <c r="N35" s="5"/>
      <c r="O35" s="20">
        <v>17</v>
      </c>
      <c r="P35" s="6"/>
      <c r="Q35" s="5"/>
      <c r="S35" s="31" t="s">
        <v>18</v>
      </c>
      <c r="T35" s="5">
        <f>L130</f>
        <v>0.5641025641025641</v>
      </c>
      <c r="Z35" s="27" t="s">
        <v>29</v>
      </c>
      <c r="AA35" s="25">
        <f t="shared" si="13"/>
        <v>0.96703296703296704</v>
      </c>
      <c r="AB35" s="25">
        <f t="shared" si="14"/>
        <v>1.0138888888888888</v>
      </c>
      <c r="AC35" s="25">
        <f t="shared" si="15"/>
        <v>0.95652173913043481</v>
      </c>
      <c r="AD35" s="25">
        <f t="shared" si="16"/>
        <v>1</v>
      </c>
      <c r="AE35" s="25">
        <f t="shared" si="17"/>
        <v>0.94805194805194803</v>
      </c>
      <c r="AF35" s="3">
        <f t="shared" si="18"/>
        <v>1</v>
      </c>
      <c r="AG35" s="3"/>
      <c r="AH35" s="35">
        <f t="shared" si="19"/>
        <v>0.98550724637681164</v>
      </c>
      <c r="AI35" s="3" t="s">
        <v>28</v>
      </c>
    </row>
    <row r="36" spans="1:36" ht="12.75" customHeight="1">
      <c r="A36" s="34" t="s">
        <v>22</v>
      </c>
      <c r="I36" s="26">
        <v>2</v>
      </c>
      <c r="J36" s="38">
        <v>1</v>
      </c>
      <c r="K36" s="5"/>
      <c r="L36" s="5"/>
      <c r="N36" s="5"/>
      <c r="O36" s="20">
        <v>6</v>
      </c>
      <c r="P36" s="6"/>
      <c r="Q36" s="5"/>
      <c r="Z36" s="27" t="s">
        <v>30</v>
      </c>
      <c r="AA36" s="25">
        <f t="shared" si="13"/>
        <v>1.0227272727272727</v>
      </c>
      <c r="AB36" s="25">
        <f t="shared" si="14"/>
        <v>0.73972602739726023</v>
      </c>
      <c r="AC36" s="25">
        <f t="shared" si="15"/>
        <v>1</v>
      </c>
      <c r="AD36" s="25">
        <f t="shared" si="16"/>
        <v>0.84482758620689657</v>
      </c>
      <c r="AE36" s="25">
        <f t="shared" si="17"/>
        <v>1</v>
      </c>
      <c r="AF36" s="3">
        <f t="shared" si="18"/>
        <v>0.97222222222222221</v>
      </c>
      <c r="AG36" s="3"/>
      <c r="AH36" s="35" t="s">
        <v>28</v>
      </c>
      <c r="AI36" s="3"/>
    </row>
    <row r="37" spans="1:36" ht="12.75" customHeight="1">
      <c r="A37" s="34" t="s">
        <v>40</v>
      </c>
      <c r="I37" s="26">
        <v>2</v>
      </c>
      <c r="J37" s="38">
        <v>2</v>
      </c>
      <c r="K37" s="5"/>
      <c r="L37" s="5"/>
      <c r="N37" s="5"/>
      <c r="O37" s="20">
        <v>4</v>
      </c>
      <c r="P37" s="6"/>
      <c r="Q37" s="5"/>
      <c r="Z37" s="136" t="s">
        <v>31</v>
      </c>
      <c r="AA37" s="25">
        <f t="shared" si="13"/>
        <v>0.8666666666666667</v>
      </c>
      <c r="AB37" s="25">
        <f t="shared" si="14"/>
        <v>1.0185185185185186</v>
      </c>
      <c r="AC37" s="25">
        <f t="shared" si="15"/>
        <v>0.96363636363636362</v>
      </c>
      <c r="AD37" s="25">
        <f t="shared" si="16"/>
        <v>0.97959183673469385</v>
      </c>
      <c r="AE37" s="25">
        <f t="shared" si="17"/>
        <v>1.0273972602739727</v>
      </c>
      <c r="AF37" s="3" t="s">
        <v>28</v>
      </c>
      <c r="AG37" s="3"/>
      <c r="AH37" s="3"/>
      <c r="AI37" s="3"/>
    </row>
    <row r="38" spans="1:36" ht="12.75" customHeight="1">
      <c r="A38" s="34" t="s">
        <v>41</v>
      </c>
      <c r="I38" s="26">
        <v>1</v>
      </c>
      <c r="J38" s="38">
        <v>1</v>
      </c>
      <c r="K38" s="5"/>
      <c r="L38" s="5"/>
      <c r="N38" s="5"/>
      <c r="O38" s="20">
        <v>1</v>
      </c>
      <c r="P38" s="6"/>
      <c r="Q38" s="5"/>
      <c r="Z38" s="32" t="s">
        <v>32</v>
      </c>
      <c r="AA38" s="25"/>
      <c r="AC38" s="25"/>
      <c r="AD38" s="25"/>
      <c r="AE38" s="25"/>
      <c r="AF38" s="3"/>
      <c r="AG38" s="3"/>
      <c r="AH38" s="3"/>
      <c r="AI38" s="3"/>
    </row>
    <row r="39" spans="1:36" ht="12.75" customHeight="1">
      <c r="A39" s="34"/>
      <c r="J39" s="26">
        <f>SUM(J32:J38)</f>
        <v>69</v>
      </c>
      <c r="K39" s="5">
        <f>SUM(J32:J34)/B27</f>
        <v>0.47368421052631576</v>
      </c>
      <c r="L39" s="5">
        <f>J39/B27</f>
        <v>0.60526315789473684</v>
      </c>
      <c r="M39" s="5">
        <f>L39-K39</f>
        <v>0.13157894736842107</v>
      </c>
      <c r="N39" s="5"/>
      <c r="O39" s="6"/>
      <c r="P39" s="6"/>
      <c r="Q39" s="5"/>
      <c r="Z39" s="36"/>
      <c r="AA39" s="25"/>
      <c r="AB39" s="25"/>
      <c r="AC39" s="25"/>
      <c r="AD39" s="25"/>
      <c r="AE39" s="25"/>
      <c r="AF39" s="3"/>
      <c r="AG39" s="3"/>
      <c r="AH39" s="3"/>
      <c r="AI39" s="3"/>
    </row>
    <row r="40" spans="1:36" ht="12.75" customHeight="1">
      <c r="A40" s="43" t="s">
        <v>37</v>
      </c>
      <c r="E40" s="26">
        <f>((J32*6)+(J34*8)+(J35*9)+(J36*10)+(J37*11))/J39</f>
        <v>7.6956521739130439</v>
      </c>
      <c r="K40" s="5"/>
      <c r="L40" s="5"/>
      <c r="N40" s="5"/>
      <c r="O40" s="6"/>
      <c r="P40" s="6"/>
      <c r="Q40" s="5"/>
      <c r="Z40" s="36"/>
      <c r="AA40" s="25"/>
      <c r="AB40" s="25"/>
      <c r="AC40" s="25"/>
      <c r="AD40" s="25"/>
      <c r="AE40" s="25"/>
      <c r="AF40" s="3"/>
      <c r="AG40" s="3"/>
      <c r="AH40" s="3"/>
      <c r="AI40" s="3"/>
    </row>
    <row r="41" spans="1:36" ht="12.75" customHeight="1">
      <c r="K41" s="5"/>
      <c r="L41" s="5"/>
      <c r="N41" s="5"/>
      <c r="O41" s="6"/>
      <c r="P41" s="6"/>
      <c r="Q41" s="5"/>
      <c r="Z41" s="26"/>
      <c r="AD41" s="25"/>
      <c r="AE41" s="25"/>
      <c r="AF41" s="53"/>
      <c r="AG41" s="53"/>
      <c r="AH41" s="3"/>
      <c r="AI41" s="3"/>
    </row>
    <row r="42" spans="1:36" ht="12.75" customHeight="1">
      <c r="A42" s="52" t="s">
        <v>61</v>
      </c>
      <c r="K42" s="5"/>
      <c r="L42" s="5"/>
      <c r="N42" s="5"/>
      <c r="O42" s="6"/>
      <c r="P42" s="6"/>
      <c r="Q42" s="5"/>
      <c r="Z42" s="26"/>
      <c r="AD42" s="25"/>
      <c r="AE42" s="25"/>
      <c r="AF42" s="3"/>
      <c r="AG42" s="3"/>
      <c r="AH42" s="3"/>
      <c r="AI42" s="3"/>
    </row>
    <row r="43" spans="1:36" ht="25.5" customHeight="1">
      <c r="B43" s="245" t="s">
        <v>1</v>
      </c>
      <c r="C43" s="240"/>
      <c r="D43" s="240"/>
      <c r="E43" s="240"/>
      <c r="F43" s="240"/>
      <c r="G43" s="240"/>
      <c r="H43" s="240"/>
      <c r="I43" s="240"/>
      <c r="K43" s="7" t="s">
        <v>2</v>
      </c>
      <c r="L43" s="7" t="s">
        <v>3</v>
      </c>
      <c r="M43" s="8" t="s">
        <v>4</v>
      </c>
      <c r="N43" s="7" t="s">
        <v>5</v>
      </c>
      <c r="O43" s="9" t="s">
        <v>6</v>
      </c>
      <c r="P43" s="9" t="s">
        <v>7</v>
      </c>
      <c r="Q43" s="10" t="s">
        <v>8</v>
      </c>
      <c r="Z43" s="26"/>
      <c r="AD43" s="25"/>
      <c r="AE43" s="28"/>
      <c r="AF43" s="11"/>
      <c r="AG43" s="11"/>
      <c r="AH43" s="3"/>
      <c r="AI43" s="3"/>
    </row>
    <row r="44" spans="1:36" ht="12.75" customHeight="1">
      <c r="A44" s="12" t="s">
        <v>9</v>
      </c>
      <c r="B44" s="13">
        <v>1</v>
      </c>
      <c r="C44" s="13">
        <v>2</v>
      </c>
      <c r="D44" s="13">
        <v>3</v>
      </c>
      <c r="E44" s="13">
        <v>4</v>
      </c>
      <c r="F44" s="13">
        <v>5</v>
      </c>
      <c r="G44" s="13">
        <v>6</v>
      </c>
      <c r="H44" s="13">
        <v>7</v>
      </c>
      <c r="I44" s="13">
        <v>8</v>
      </c>
      <c r="J44" s="14" t="s">
        <v>10</v>
      </c>
      <c r="K44" s="48"/>
      <c r="L44" s="15"/>
      <c r="M44" s="16"/>
      <c r="N44" s="17"/>
      <c r="O44" s="6"/>
      <c r="P44" s="6"/>
      <c r="Q44" s="5"/>
      <c r="Z44" s="34"/>
      <c r="AA44" s="28"/>
      <c r="AB44" s="25"/>
      <c r="AC44" s="25"/>
      <c r="AD44" s="25"/>
      <c r="AE44" s="28"/>
      <c r="AF44" s="35"/>
      <c r="AG44" s="35"/>
      <c r="AH44" s="3"/>
      <c r="AI44" s="3"/>
    </row>
    <row r="45" spans="1:36" ht="12.75" customHeight="1">
      <c r="A45" s="31" t="s">
        <v>14</v>
      </c>
      <c r="B45" s="13">
        <v>144</v>
      </c>
      <c r="C45" s="13"/>
      <c r="D45" s="13"/>
      <c r="E45" s="13"/>
      <c r="F45" s="13"/>
      <c r="G45" s="13"/>
      <c r="H45" s="13"/>
      <c r="I45" s="13"/>
      <c r="J45" s="19"/>
      <c r="K45" s="48"/>
      <c r="L45" s="15"/>
      <c r="M45" s="16"/>
      <c r="N45" s="17"/>
      <c r="O45" s="20">
        <f>B45</f>
        <v>144</v>
      </c>
      <c r="P45" s="6"/>
      <c r="Q45" s="5"/>
      <c r="Z45" s="34"/>
      <c r="AA45" s="35"/>
      <c r="AB45" s="35"/>
      <c r="AC45" s="35"/>
      <c r="AD45" s="35"/>
      <c r="AE45" s="35"/>
      <c r="AF45" s="35"/>
      <c r="AG45" s="35"/>
      <c r="AH45" s="3"/>
      <c r="AI45" s="3"/>
    </row>
    <row r="46" spans="1:36" ht="12.75" customHeight="1">
      <c r="A46" s="31" t="s">
        <v>15</v>
      </c>
      <c r="B46" s="13"/>
      <c r="C46" s="13">
        <v>128</v>
      </c>
      <c r="D46" s="13"/>
      <c r="E46" s="13"/>
      <c r="F46" s="13"/>
      <c r="G46" s="13"/>
      <c r="H46" s="13"/>
      <c r="I46" s="13"/>
      <c r="J46" s="19"/>
      <c r="K46" s="48"/>
      <c r="L46" s="15"/>
      <c r="M46" s="16"/>
      <c r="N46" s="17">
        <f>C46/B45</f>
        <v>0.88888888888888884</v>
      </c>
      <c r="O46" s="20">
        <v>128</v>
      </c>
      <c r="P46" s="3">
        <f t="shared" ref="P46:P52" si="22">O46/O45</f>
        <v>0.88888888888888884</v>
      </c>
      <c r="Q46" s="5">
        <f t="shared" ref="Q46:Q52" si="23">100%-P46</f>
        <v>0.11111111111111116</v>
      </c>
      <c r="Z46" s="34"/>
      <c r="AA46" s="35"/>
      <c r="AB46" s="35"/>
      <c r="AC46" s="35"/>
      <c r="AD46" s="35"/>
      <c r="AE46" s="35"/>
      <c r="AF46" s="35"/>
      <c r="AG46" s="35"/>
      <c r="AH46" s="3"/>
      <c r="AI46" s="3"/>
    </row>
    <row r="47" spans="1:36" ht="12.75" customHeight="1">
      <c r="A47" s="31" t="s">
        <v>16</v>
      </c>
      <c r="B47" s="13"/>
      <c r="C47" s="13"/>
      <c r="D47" s="13">
        <v>114</v>
      </c>
      <c r="E47" s="13"/>
      <c r="F47" s="13"/>
      <c r="G47" s="13"/>
      <c r="H47" s="13"/>
      <c r="I47" s="13"/>
      <c r="J47" s="19"/>
      <c r="K47" s="48"/>
      <c r="L47" s="15"/>
      <c r="M47" s="16"/>
      <c r="N47" s="17">
        <f>D47/C46</f>
        <v>0.890625</v>
      </c>
      <c r="O47" s="20">
        <v>121</v>
      </c>
      <c r="P47" s="3">
        <f t="shared" si="22"/>
        <v>0.9453125</v>
      </c>
      <c r="Q47" s="5">
        <f t="shared" si="23"/>
        <v>5.46875E-2</v>
      </c>
      <c r="S47" s="249" t="s">
        <v>4</v>
      </c>
      <c r="T47" s="240"/>
      <c r="Z47" s="34"/>
      <c r="AA47" s="35"/>
      <c r="AB47" s="35"/>
      <c r="AC47" s="35"/>
      <c r="AD47" s="35"/>
      <c r="AE47" s="35"/>
      <c r="AF47" s="35"/>
      <c r="AG47" s="35"/>
      <c r="AH47" s="3"/>
      <c r="AI47" s="3"/>
    </row>
    <row r="48" spans="1:36" ht="12.75" customHeight="1">
      <c r="A48" s="31" t="s">
        <v>17</v>
      </c>
      <c r="B48" s="13"/>
      <c r="C48" s="13"/>
      <c r="D48" s="13"/>
      <c r="E48" s="13">
        <v>112</v>
      </c>
      <c r="F48" s="13"/>
      <c r="G48" s="13"/>
      <c r="H48" s="13"/>
      <c r="I48" s="13"/>
      <c r="J48" s="19"/>
      <c r="K48" s="48"/>
      <c r="L48" s="15"/>
      <c r="M48" s="16"/>
      <c r="N48" s="17">
        <f>E48/D47</f>
        <v>0.98245614035087714</v>
      </c>
      <c r="O48" s="20">
        <v>117</v>
      </c>
      <c r="P48" s="3">
        <f t="shared" si="22"/>
        <v>0.96694214876033058</v>
      </c>
      <c r="Q48" s="5">
        <f t="shared" si="23"/>
        <v>3.3057851239669422E-2</v>
      </c>
      <c r="S48" s="26">
        <v>9902</v>
      </c>
      <c r="T48" s="5">
        <f>M17</f>
        <v>0.20149253731343281</v>
      </c>
      <c r="Z48" s="26"/>
      <c r="AA48" s="3"/>
      <c r="AB48" s="3"/>
      <c r="AC48" s="3"/>
      <c r="AD48" s="3"/>
      <c r="AE48" s="3"/>
      <c r="AF48" s="35"/>
      <c r="AG48" s="35"/>
      <c r="AH48" s="3"/>
      <c r="AI48" s="3"/>
    </row>
    <row r="49" spans="1:37" ht="12.75" customHeight="1">
      <c r="A49" s="31" t="s">
        <v>18</v>
      </c>
      <c r="B49" s="13"/>
      <c r="C49" s="13"/>
      <c r="D49" s="13"/>
      <c r="E49" s="13"/>
      <c r="F49" s="13">
        <v>110</v>
      </c>
      <c r="G49" s="13"/>
      <c r="H49" s="13"/>
      <c r="I49" s="13"/>
      <c r="J49" s="19"/>
      <c r="K49" s="48"/>
      <c r="L49" s="15"/>
      <c r="M49" s="16"/>
      <c r="N49" s="17">
        <f>F49/E48</f>
        <v>0.9821428571428571</v>
      </c>
      <c r="O49" s="20">
        <v>115</v>
      </c>
      <c r="P49" s="3">
        <f t="shared" si="22"/>
        <v>0.98290598290598286</v>
      </c>
      <c r="Q49" s="5">
        <f t="shared" si="23"/>
        <v>1.7094017094017144E-2</v>
      </c>
      <c r="S49" s="31" t="s">
        <v>13</v>
      </c>
      <c r="T49" s="5">
        <f>M39</f>
        <v>0.13157894736842107</v>
      </c>
      <c r="AA49" s="3"/>
      <c r="AB49" s="3"/>
      <c r="AC49" s="3"/>
      <c r="AD49" s="3"/>
      <c r="AE49" s="3"/>
      <c r="AF49" s="35"/>
      <c r="AG49" s="35"/>
      <c r="AH49" s="3"/>
      <c r="AI49" s="3"/>
    </row>
    <row r="50" spans="1:37" ht="12.75" customHeight="1">
      <c r="A50" s="31" t="s">
        <v>19</v>
      </c>
      <c r="B50" s="26"/>
      <c r="C50" s="26"/>
      <c r="D50" s="26"/>
      <c r="E50" s="26"/>
      <c r="F50" s="26"/>
      <c r="G50" s="26">
        <v>104</v>
      </c>
      <c r="H50" s="26"/>
      <c r="I50" s="26"/>
      <c r="J50" s="38"/>
      <c r="K50" s="5"/>
      <c r="L50" s="5"/>
      <c r="M50" s="26"/>
      <c r="N50" s="5">
        <f>G50/F49</f>
        <v>0.94545454545454544</v>
      </c>
      <c r="O50" s="20">
        <v>110</v>
      </c>
      <c r="P50" s="3">
        <f t="shared" si="22"/>
        <v>0.95652173913043481</v>
      </c>
      <c r="Q50" s="5">
        <f t="shared" si="23"/>
        <v>4.3478260869565188E-2</v>
      </c>
      <c r="S50" s="31" t="s">
        <v>14</v>
      </c>
      <c r="T50" s="5">
        <f>M57</f>
        <v>6.944444444444442E-2</v>
      </c>
      <c r="AA50" s="3"/>
      <c r="AB50" s="3"/>
      <c r="AC50" s="3"/>
      <c r="AD50" s="3"/>
      <c r="AE50" s="3"/>
      <c r="AF50" s="35"/>
      <c r="AG50" s="35"/>
      <c r="AH50" s="3"/>
      <c r="AI50" s="3"/>
    </row>
    <row r="51" spans="1:37" ht="12.75" customHeight="1">
      <c r="A51" s="31" t="s">
        <v>20</v>
      </c>
      <c r="B51" s="26"/>
      <c r="C51" s="26"/>
      <c r="D51" s="26"/>
      <c r="E51" s="26"/>
      <c r="F51" s="26"/>
      <c r="G51" s="26"/>
      <c r="H51" s="26">
        <v>101</v>
      </c>
      <c r="I51" s="26"/>
      <c r="J51" s="38">
        <v>2</v>
      </c>
      <c r="K51" s="5"/>
      <c r="L51" s="5"/>
      <c r="M51" s="26"/>
      <c r="N51" s="5">
        <f>H51/G50</f>
        <v>0.97115384615384615</v>
      </c>
      <c r="O51" s="20">
        <v>110</v>
      </c>
      <c r="P51" s="3">
        <f t="shared" si="22"/>
        <v>1</v>
      </c>
      <c r="Q51" s="5">
        <f t="shared" si="23"/>
        <v>0</v>
      </c>
      <c r="S51" s="31" t="s">
        <v>15</v>
      </c>
      <c r="T51" s="5">
        <f>M73</f>
        <v>0.12195121951219512</v>
      </c>
      <c r="AA51" s="3"/>
      <c r="AB51" s="3"/>
      <c r="AC51" s="3"/>
      <c r="AD51" s="3"/>
      <c r="AE51" s="3"/>
      <c r="AF51" s="3"/>
      <c r="AG51" s="3"/>
      <c r="AH51" s="3"/>
      <c r="AI51" s="3"/>
    </row>
    <row r="52" spans="1:37" ht="12.75" customHeight="1">
      <c r="A52" s="34" t="s">
        <v>21</v>
      </c>
      <c r="I52" s="26">
        <v>97</v>
      </c>
      <c r="J52" s="19">
        <v>95</v>
      </c>
      <c r="K52" s="5"/>
      <c r="L52" s="5"/>
      <c r="N52" s="5">
        <f>I52/H51</f>
        <v>0.96039603960396036</v>
      </c>
      <c r="O52" s="20">
        <v>106</v>
      </c>
      <c r="P52" s="3">
        <f t="shared" si="22"/>
        <v>0.96363636363636362</v>
      </c>
      <c r="Q52" s="5">
        <f t="shared" si="23"/>
        <v>3.6363636363636376E-2</v>
      </c>
      <c r="S52" s="31" t="s">
        <v>16</v>
      </c>
      <c r="T52" s="5">
        <f>M93</f>
        <v>0.11881188118811881</v>
      </c>
      <c r="Z52" s="47"/>
      <c r="AA52" s="11"/>
      <c r="AB52" s="11"/>
      <c r="AC52" s="11"/>
      <c r="AD52" s="11"/>
      <c r="AE52" s="11"/>
      <c r="AF52" s="3"/>
      <c r="AG52" s="3"/>
      <c r="AH52" s="3"/>
      <c r="AI52" s="3"/>
    </row>
    <row r="53" spans="1:37" ht="12.75" customHeight="1">
      <c r="A53" s="34" t="s">
        <v>22</v>
      </c>
      <c r="I53" s="26">
        <v>6</v>
      </c>
      <c r="J53" s="38">
        <v>6</v>
      </c>
      <c r="K53" s="5"/>
      <c r="L53" s="5"/>
      <c r="N53" s="5"/>
      <c r="O53" s="20">
        <v>11</v>
      </c>
      <c r="P53" s="3"/>
      <c r="Q53" s="5"/>
      <c r="S53" s="31" t="s">
        <v>17</v>
      </c>
      <c r="T53" s="5">
        <f>M112</f>
        <v>0.10204081632653061</v>
      </c>
      <c r="Z53" s="47"/>
      <c r="AA53" s="11"/>
      <c r="AB53" s="11"/>
      <c r="AC53" s="11"/>
      <c r="AD53" s="11"/>
      <c r="AE53" s="11"/>
      <c r="AF53" s="3"/>
      <c r="AG53" s="3"/>
      <c r="AH53" s="3"/>
      <c r="AI53" s="3"/>
    </row>
    <row r="54" spans="1:37" ht="12.75" customHeight="1">
      <c r="A54" s="34" t="s">
        <v>40</v>
      </c>
      <c r="I54" s="26">
        <v>2</v>
      </c>
      <c r="J54" s="38">
        <v>2</v>
      </c>
      <c r="K54" s="5"/>
      <c r="L54" s="5"/>
      <c r="N54" s="5"/>
      <c r="O54" s="20">
        <v>6</v>
      </c>
      <c r="P54" s="3"/>
      <c r="Q54" s="5"/>
      <c r="S54" s="31" t="s">
        <v>18</v>
      </c>
      <c r="T54" s="5">
        <f>M130</f>
        <v>0.22222222222222221</v>
      </c>
      <c r="Z54" s="47"/>
      <c r="AA54" s="11"/>
      <c r="AB54" s="11"/>
      <c r="AC54" s="11"/>
      <c r="AD54" s="11"/>
      <c r="AE54" s="11"/>
      <c r="AF54" s="3"/>
      <c r="AG54" s="3"/>
      <c r="AH54" s="3"/>
      <c r="AI54" s="3"/>
    </row>
    <row r="55" spans="1:37" ht="12.75" customHeight="1">
      <c r="A55" s="34" t="s">
        <v>41</v>
      </c>
      <c r="I55" s="26">
        <v>3</v>
      </c>
      <c r="J55" s="38">
        <v>1</v>
      </c>
      <c r="K55" s="5"/>
      <c r="L55" s="5"/>
      <c r="N55" s="5"/>
      <c r="O55" s="20">
        <v>4</v>
      </c>
      <c r="P55" s="3"/>
      <c r="Q55" s="5"/>
      <c r="S55" s="34"/>
      <c r="Z55" s="47"/>
      <c r="AA55" s="11"/>
      <c r="AB55" s="11"/>
      <c r="AC55" s="11"/>
      <c r="AD55" s="11"/>
      <c r="AE55" s="11"/>
      <c r="AF55" s="3"/>
      <c r="AG55" s="3"/>
      <c r="AH55" s="3"/>
      <c r="AI55" s="3"/>
    </row>
    <row r="56" spans="1:37" ht="12.75" customHeight="1">
      <c r="A56" s="34" t="s">
        <v>42</v>
      </c>
      <c r="I56" s="26">
        <v>2</v>
      </c>
      <c r="J56" s="38">
        <v>1</v>
      </c>
      <c r="K56" s="5"/>
      <c r="L56" s="5"/>
      <c r="N56" s="5"/>
      <c r="O56" s="20">
        <v>2</v>
      </c>
      <c r="P56" s="3"/>
      <c r="Q56" s="5"/>
      <c r="S56" s="34"/>
      <c r="Z56" s="47"/>
      <c r="AA56" s="11"/>
      <c r="AB56" s="11"/>
      <c r="AC56" s="11"/>
      <c r="AD56" s="11"/>
      <c r="AE56" s="11"/>
      <c r="AF56" s="3"/>
      <c r="AG56" s="3"/>
      <c r="AH56" s="3"/>
      <c r="AI56" s="3"/>
    </row>
    <row r="57" spans="1:37" ht="12.75" customHeight="1">
      <c r="A57" s="34"/>
      <c r="J57" s="26">
        <f>SUM(J51:J56)</f>
        <v>107</v>
      </c>
      <c r="K57" s="5">
        <f>SUM(J51:J52)/B45</f>
        <v>0.67361111111111116</v>
      </c>
      <c r="L57" s="5">
        <f>J57/B45</f>
        <v>0.74305555555555558</v>
      </c>
      <c r="M57" s="5">
        <f>L57-K57</f>
        <v>6.944444444444442E-2</v>
      </c>
      <c r="N57" s="5"/>
      <c r="O57" s="6"/>
      <c r="P57" s="6"/>
      <c r="Q57" s="5"/>
      <c r="Z57" s="47"/>
      <c r="AA57" s="11"/>
      <c r="AB57" s="11"/>
      <c r="AC57" s="11"/>
      <c r="AD57" s="11"/>
      <c r="AE57" s="11"/>
      <c r="AF57" s="3"/>
      <c r="AG57" s="3"/>
      <c r="AH57" s="3"/>
      <c r="AI57" s="3"/>
    </row>
    <row r="58" spans="1:37" ht="12.75" customHeight="1">
      <c r="A58" s="43" t="s">
        <v>37</v>
      </c>
      <c r="E58" s="26">
        <f>((J51*7)+(J52*8)+(J53*9)+(J54*10))/J57</f>
        <v>7.9252336448598131</v>
      </c>
      <c r="K58" s="5"/>
      <c r="L58" s="5"/>
      <c r="N58" s="5"/>
      <c r="O58" s="6"/>
      <c r="P58" s="6"/>
      <c r="Q58" s="5"/>
      <c r="Z58" s="47"/>
      <c r="AA58" s="11"/>
      <c r="AB58" s="11"/>
      <c r="AC58" s="11"/>
      <c r="AD58" s="11"/>
      <c r="AE58" s="11"/>
      <c r="AF58" s="3"/>
      <c r="AG58" s="3"/>
      <c r="AH58" s="3"/>
      <c r="AI58" s="3"/>
    </row>
    <row r="59" spans="1:37" ht="12.75" customHeight="1">
      <c r="K59" s="5"/>
      <c r="L59" s="5"/>
      <c r="N59" s="5"/>
      <c r="O59" s="6"/>
      <c r="P59" s="6"/>
      <c r="Q59" s="5"/>
      <c r="AA59" s="3"/>
      <c r="AB59" s="3"/>
      <c r="AC59" s="3"/>
      <c r="AD59" s="3"/>
      <c r="AE59" s="3"/>
      <c r="AF59" s="53"/>
      <c r="AG59" s="53"/>
      <c r="AH59" s="3"/>
      <c r="AI59" s="3"/>
    </row>
    <row r="60" spans="1:37" ht="12.75" customHeight="1">
      <c r="A60" s="52" t="s">
        <v>62</v>
      </c>
      <c r="K60" s="5"/>
      <c r="L60" s="5"/>
      <c r="N60" s="5"/>
      <c r="O60" s="6"/>
      <c r="P60" s="6"/>
      <c r="Q60" s="5"/>
      <c r="Z60" s="4"/>
      <c r="AA60" s="11" t="s">
        <v>45</v>
      </c>
      <c r="AB60" s="11"/>
      <c r="AC60" s="11"/>
      <c r="AD60" s="11"/>
      <c r="AE60" s="11"/>
      <c r="AF60" s="3"/>
      <c r="AG60" s="3"/>
      <c r="AH60" s="3"/>
      <c r="AI60" s="3"/>
    </row>
    <row r="61" spans="1:37" ht="25.5" customHeight="1">
      <c r="B61" s="245" t="s">
        <v>1</v>
      </c>
      <c r="C61" s="240"/>
      <c r="D61" s="240"/>
      <c r="E61" s="240"/>
      <c r="F61" s="240"/>
      <c r="G61" s="240"/>
      <c r="H61" s="240"/>
      <c r="I61" s="240"/>
      <c r="K61" s="7" t="s">
        <v>2</v>
      </c>
      <c r="L61" s="7" t="s">
        <v>3</v>
      </c>
      <c r="M61" s="8" t="s">
        <v>4</v>
      </c>
      <c r="N61" s="7" t="s">
        <v>5</v>
      </c>
      <c r="O61" s="9" t="s">
        <v>6</v>
      </c>
      <c r="P61" s="9" t="s">
        <v>7</v>
      </c>
      <c r="Q61" s="10" t="s">
        <v>8</v>
      </c>
      <c r="AA61" s="135" t="s">
        <v>11</v>
      </c>
      <c r="AB61" s="11"/>
      <c r="AC61" s="11"/>
      <c r="AD61" s="11"/>
      <c r="AE61" s="11"/>
      <c r="AF61" s="11"/>
      <c r="AG61" s="11"/>
      <c r="AH61" s="3"/>
      <c r="AI61" s="3"/>
    </row>
    <row r="62" spans="1:37" ht="12.75" customHeight="1">
      <c r="A62" s="12" t="s">
        <v>9</v>
      </c>
      <c r="B62" s="13">
        <v>1</v>
      </c>
      <c r="C62" s="13">
        <v>2</v>
      </c>
      <c r="D62" s="13">
        <v>3</v>
      </c>
      <c r="E62" s="13">
        <v>4</v>
      </c>
      <c r="F62" s="13">
        <v>5</v>
      </c>
      <c r="G62" s="13">
        <v>6</v>
      </c>
      <c r="H62" s="13">
        <v>7</v>
      </c>
      <c r="I62" s="13">
        <v>8</v>
      </c>
      <c r="J62" s="14" t="s">
        <v>10</v>
      </c>
      <c r="K62" s="48"/>
      <c r="L62" s="15"/>
      <c r="M62" s="16"/>
      <c r="N62" s="17"/>
      <c r="O62" s="6"/>
      <c r="P62" s="6"/>
      <c r="Q62" s="5"/>
      <c r="Z62" s="21" t="s">
        <v>12</v>
      </c>
      <c r="AA62" s="2">
        <v>9902</v>
      </c>
      <c r="AB62" s="22" t="s">
        <v>13</v>
      </c>
      <c r="AC62" s="22" t="s">
        <v>14</v>
      </c>
      <c r="AD62" s="22" t="s">
        <v>15</v>
      </c>
      <c r="AE62" s="22" t="s">
        <v>16</v>
      </c>
      <c r="AF62" s="22" t="s">
        <v>17</v>
      </c>
      <c r="AG62" s="22"/>
      <c r="AH62" s="22" t="s">
        <v>18</v>
      </c>
      <c r="AI62" s="22" t="s">
        <v>19</v>
      </c>
      <c r="AJ62" s="22" t="s">
        <v>21</v>
      </c>
      <c r="AK62" s="22" t="s">
        <v>22</v>
      </c>
    </row>
    <row r="63" spans="1:37" ht="12.75" customHeight="1">
      <c r="A63" s="31" t="s">
        <v>15</v>
      </c>
      <c r="B63" s="13">
        <v>82</v>
      </c>
      <c r="C63" s="13"/>
      <c r="D63" s="13"/>
      <c r="E63" s="13"/>
      <c r="F63" s="13"/>
      <c r="G63" s="13"/>
      <c r="H63" s="13"/>
      <c r="I63" s="13"/>
      <c r="J63" s="19"/>
      <c r="K63" s="48"/>
      <c r="L63" s="15"/>
      <c r="M63" s="16"/>
      <c r="N63" s="17"/>
      <c r="O63" s="20">
        <f>B63</f>
        <v>82</v>
      </c>
      <c r="P63" s="6"/>
      <c r="Q63" s="5"/>
      <c r="Z63" s="27" t="s">
        <v>24</v>
      </c>
      <c r="AA63" s="25">
        <f t="shared" ref="AA63:AA69" si="24">Q6</f>
        <v>0.22388059701492535</v>
      </c>
      <c r="AB63" s="25">
        <f t="shared" ref="AB63:AB69" si="25">Q28</f>
        <v>0.35087719298245612</v>
      </c>
      <c r="AC63" s="25">
        <f t="shared" ref="AC63:AC69" si="26">Q46</f>
        <v>0.11111111111111116</v>
      </c>
      <c r="AD63" s="25">
        <f t="shared" ref="AD63:AD69" si="27">Q64</f>
        <v>0.17073170731707321</v>
      </c>
      <c r="AE63" s="25">
        <f t="shared" ref="AE63:AE69" si="28">Q80</f>
        <v>0.15841584158415845</v>
      </c>
      <c r="AF63" s="5">
        <f t="shared" ref="AF63:AF68" si="29">Q100</f>
        <v>0.18367346938775508</v>
      </c>
      <c r="AG63" s="5"/>
      <c r="AH63" s="35">
        <f t="shared" ref="AH63:AH67" si="30">Q118</f>
        <v>0.25641025641025639</v>
      </c>
      <c r="AI63" s="3">
        <f t="shared" ref="AI63:AI66" si="31">Q136</f>
        <v>0.25352112676056338</v>
      </c>
      <c r="AJ63" s="5">
        <f t="shared" ref="AJ63:AJ64" si="32">Q175</f>
        <v>0.19999999999999996</v>
      </c>
      <c r="AK63" s="5">
        <f>Q192</f>
        <v>0.18181818181818177</v>
      </c>
    </row>
    <row r="64" spans="1:37" ht="12.75" customHeight="1">
      <c r="A64" s="31" t="s">
        <v>16</v>
      </c>
      <c r="B64" s="13"/>
      <c r="C64" s="13">
        <v>68</v>
      </c>
      <c r="D64" s="13"/>
      <c r="E64" s="13"/>
      <c r="F64" s="13"/>
      <c r="G64" s="13"/>
      <c r="H64" s="13"/>
      <c r="I64" s="13"/>
      <c r="J64" s="19"/>
      <c r="K64" s="48"/>
      <c r="L64" s="15"/>
      <c r="M64" s="16"/>
      <c r="N64" s="17">
        <f>C64/B63</f>
        <v>0.82926829268292679</v>
      </c>
      <c r="O64" s="20">
        <v>68</v>
      </c>
      <c r="P64" s="3">
        <f t="shared" ref="P64:P70" si="33">O64/O63</f>
        <v>0.82926829268292679</v>
      </c>
      <c r="Q64" s="5">
        <f t="shared" ref="Q64:Q70" si="34">100%-P64</f>
        <v>0.17073170731707321</v>
      </c>
      <c r="Z64" s="27" t="s">
        <v>25</v>
      </c>
      <c r="AA64" s="25">
        <f t="shared" si="24"/>
        <v>9.6153846153846145E-2</v>
      </c>
      <c r="AB64" s="25">
        <f t="shared" si="25"/>
        <v>-9.4594594594594517E-2</v>
      </c>
      <c r="AC64" s="25">
        <f t="shared" si="26"/>
        <v>5.46875E-2</v>
      </c>
      <c r="AD64" s="25">
        <f t="shared" si="27"/>
        <v>7.3529411764705843E-2</v>
      </c>
      <c r="AE64" s="25">
        <f t="shared" si="28"/>
        <v>5.8823529411764719E-2</v>
      </c>
      <c r="AF64" s="5">
        <f t="shared" si="29"/>
        <v>2.5000000000000022E-2</v>
      </c>
      <c r="AG64" s="5"/>
      <c r="AH64" s="35">
        <f t="shared" si="30"/>
        <v>6.8965517241379337E-2</v>
      </c>
      <c r="AI64" s="3">
        <f t="shared" si="31"/>
        <v>1.8867924528301883E-2</v>
      </c>
      <c r="AJ64" s="5">
        <f t="shared" si="32"/>
        <v>6.8181818181818232E-2</v>
      </c>
      <c r="AK64" s="5" t="s">
        <v>28</v>
      </c>
    </row>
    <row r="65" spans="1:37" ht="12.75" customHeight="1">
      <c r="A65" s="31" t="s">
        <v>17</v>
      </c>
      <c r="B65" s="13"/>
      <c r="C65" s="13"/>
      <c r="D65" s="13">
        <v>53</v>
      </c>
      <c r="E65" s="13"/>
      <c r="F65" s="13"/>
      <c r="G65" s="13"/>
      <c r="H65" s="13"/>
      <c r="I65" s="13"/>
      <c r="J65" s="19"/>
      <c r="K65" s="48"/>
      <c r="L65" s="15"/>
      <c r="M65" s="16"/>
      <c r="N65" s="17">
        <f>D65/C64</f>
        <v>0.77941176470588236</v>
      </c>
      <c r="O65" s="20">
        <v>63</v>
      </c>
      <c r="P65" s="3">
        <f t="shared" si="33"/>
        <v>0.92647058823529416</v>
      </c>
      <c r="Q65" s="5">
        <f t="shared" si="34"/>
        <v>7.3529411764705843E-2</v>
      </c>
      <c r="Z65" s="27" t="s">
        <v>26</v>
      </c>
      <c r="AA65" s="25">
        <f t="shared" si="24"/>
        <v>0</v>
      </c>
      <c r="AB65" s="25">
        <f t="shared" si="25"/>
        <v>8.6419753086419804E-2</v>
      </c>
      <c r="AC65" s="25">
        <f t="shared" si="26"/>
        <v>3.3057851239669422E-2</v>
      </c>
      <c r="AD65" s="25">
        <f t="shared" si="27"/>
        <v>6.3492063492063489E-2</v>
      </c>
      <c r="AE65" s="25">
        <f t="shared" si="28"/>
        <v>3.7499999999999978E-2</v>
      </c>
      <c r="AF65" s="5">
        <f t="shared" si="29"/>
        <v>5.1282051282051322E-2</v>
      </c>
      <c r="AG65" s="5"/>
      <c r="AH65" s="35">
        <f t="shared" si="30"/>
        <v>8.6419753086419804E-2</v>
      </c>
      <c r="AI65" s="3">
        <f t="shared" si="31"/>
        <v>5.7692307692307709E-2</v>
      </c>
      <c r="AJ65" s="5" t="s">
        <v>28</v>
      </c>
      <c r="AK65" s="5" t="s">
        <v>28</v>
      </c>
    </row>
    <row r="66" spans="1:37" ht="12.75" customHeight="1">
      <c r="A66" s="31" t="s">
        <v>18</v>
      </c>
      <c r="B66" s="13"/>
      <c r="C66" s="13"/>
      <c r="D66" s="13"/>
      <c r="E66" s="13">
        <v>39</v>
      </c>
      <c r="F66" s="13"/>
      <c r="G66" s="13"/>
      <c r="H66" s="13"/>
      <c r="I66" s="13"/>
      <c r="J66" s="19"/>
      <c r="K66" s="48"/>
      <c r="L66" s="15"/>
      <c r="M66" s="16"/>
      <c r="N66" s="17">
        <f>E66/D65</f>
        <v>0.73584905660377353</v>
      </c>
      <c r="O66" s="20">
        <v>59</v>
      </c>
      <c r="P66" s="3">
        <f t="shared" si="33"/>
        <v>0.93650793650793651</v>
      </c>
      <c r="Q66" s="5">
        <f t="shared" si="34"/>
        <v>6.3492063492063489E-2</v>
      </c>
      <c r="Z66" s="27" t="s">
        <v>29</v>
      </c>
      <c r="AA66" s="25">
        <f t="shared" si="24"/>
        <v>3.1914893617021267E-2</v>
      </c>
      <c r="AB66" s="25">
        <f t="shared" si="25"/>
        <v>2.7027027027026973E-2</v>
      </c>
      <c r="AC66" s="25">
        <f t="shared" si="26"/>
        <v>1.7094017094017144E-2</v>
      </c>
      <c r="AD66" s="25">
        <f t="shared" si="27"/>
        <v>1.6949152542372836E-2</v>
      </c>
      <c r="AE66" s="25">
        <f t="shared" si="28"/>
        <v>0</v>
      </c>
      <c r="AF66" s="5">
        <f t="shared" si="29"/>
        <v>2.7027027027026973E-2</v>
      </c>
      <c r="AG66" s="5"/>
      <c r="AH66" s="35">
        <f t="shared" si="30"/>
        <v>6.7567567567567544E-2</v>
      </c>
      <c r="AI66" s="3">
        <f t="shared" si="31"/>
        <v>0.16326530612244894</v>
      </c>
      <c r="AK66" s="5" t="s">
        <v>28</v>
      </c>
    </row>
    <row r="67" spans="1:37" ht="12.75" customHeight="1">
      <c r="A67" s="31" t="s">
        <v>19</v>
      </c>
      <c r="B67" s="26"/>
      <c r="C67" s="26"/>
      <c r="D67" s="26"/>
      <c r="E67" s="26"/>
      <c r="F67" s="26">
        <v>39</v>
      </c>
      <c r="G67" s="26"/>
      <c r="H67" s="26"/>
      <c r="I67" s="26"/>
      <c r="J67" s="38"/>
      <c r="K67" s="5"/>
      <c r="L67" s="5"/>
      <c r="M67" s="26"/>
      <c r="N67" s="5">
        <f>F67/E66</f>
        <v>1</v>
      </c>
      <c r="O67" s="20">
        <v>58</v>
      </c>
      <c r="P67" s="3">
        <f t="shared" si="33"/>
        <v>0.98305084745762716</v>
      </c>
      <c r="Q67" s="5">
        <f t="shared" si="34"/>
        <v>1.6949152542372836E-2</v>
      </c>
      <c r="Z67" s="27" t="s">
        <v>30</v>
      </c>
      <c r="AA67" s="25">
        <f t="shared" si="24"/>
        <v>3.2967032967032961E-2</v>
      </c>
      <c r="AB67" s="25">
        <f t="shared" si="25"/>
        <v>-1.388888888888884E-2</v>
      </c>
      <c r="AC67" s="25">
        <f t="shared" si="26"/>
        <v>4.3478260869565188E-2</v>
      </c>
      <c r="AD67" s="25">
        <f t="shared" si="27"/>
        <v>0</v>
      </c>
      <c r="AE67" s="25">
        <f t="shared" si="28"/>
        <v>5.1948051948051965E-2</v>
      </c>
      <c r="AF67" s="5">
        <f t="shared" si="29"/>
        <v>0</v>
      </c>
      <c r="AG67" s="5"/>
      <c r="AH67" s="35">
        <f t="shared" si="30"/>
        <v>1.4492753623188359E-2</v>
      </c>
      <c r="AI67" s="3" t="s">
        <v>28</v>
      </c>
    </row>
    <row r="68" spans="1:37" ht="12.75" customHeight="1">
      <c r="A68" s="31" t="s">
        <v>20</v>
      </c>
      <c r="B68" s="26"/>
      <c r="C68" s="26"/>
      <c r="D68" s="26"/>
      <c r="E68" s="26"/>
      <c r="F68" s="26"/>
      <c r="G68" s="26">
        <v>39</v>
      </c>
      <c r="H68" s="26"/>
      <c r="I68" s="26"/>
      <c r="J68" s="19">
        <v>9</v>
      </c>
      <c r="K68" s="5"/>
      <c r="L68" s="5"/>
      <c r="M68" s="26"/>
      <c r="N68" s="5">
        <f>G68/F67</f>
        <v>1</v>
      </c>
      <c r="O68" s="20">
        <v>58</v>
      </c>
      <c r="P68" s="3">
        <f t="shared" si="33"/>
        <v>1</v>
      </c>
      <c r="Q68" s="5">
        <f t="shared" si="34"/>
        <v>0</v>
      </c>
      <c r="Z68" s="32" t="s">
        <v>31</v>
      </c>
      <c r="AA68" s="25">
        <f t="shared" si="24"/>
        <v>-2.2727272727272707E-2</v>
      </c>
      <c r="AB68" s="25">
        <f t="shared" si="25"/>
        <v>0.26027397260273977</v>
      </c>
      <c r="AC68" s="25">
        <f t="shared" si="26"/>
        <v>0</v>
      </c>
      <c r="AD68" s="25">
        <f t="shared" si="27"/>
        <v>0.15517241379310343</v>
      </c>
      <c r="AE68" s="25">
        <f t="shared" si="28"/>
        <v>0</v>
      </c>
      <c r="AF68" s="5">
        <f t="shared" si="29"/>
        <v>2.777777777777779E-2</v>
      </c>
      <c r="AG68" s="5"/>
      <c r="AH68" s="35" t="s">
        <v>28</v>
      </c>
      <c r="AI68" s="3"/>
    </row>
    <row r="69" spans="1:37" ht="12.75" customHeight="1">
      <c r="A69" s="34" t="s">
        <v>21</v>
      </c>
      <c r="H69" s="26">
        <v>39</v>
      </c>
      <c r="J69" s="19">
        <v>1</v>
      </c>
      <c r="K69" s="5"/>
      <c r="L69" s="5"/>
      <c r="N69" s="5">
        <f>H69/G68</f>
        <v>1</v>
      </c>
      <c r="O69" s="20">
        <v>49</v>
      </c>
      <c r="P69" s="3">
        <f t="shared" si="33"/>
        <v>0.84482758620689657</v>
      </c>
      <c r="Q69" s="5">
        <f t="shared" si="34"/>
        <v>0.15517241379310343</v>
      </c>
      <c r="Z69" s="32" t="s">
        <v>32</v>
      </c>
      <c r="AA69" s="25">
        <f t="shared" si="24"/>
        <v>0.1333333333333333</v>
      </c>
      <c r="AB69" s="25">
        <f t="shared" si="25"/>
        <v>-1.8518518518518601E-2</v>
      </c>
      <c r="AC69" s="25">
        <f t="shared" si="26"/>
        <v>3.6363636363636376E-2</v>
      </c>
      <c r="AD69" s="25">
        <f t="shared" si="27"/>
        <v>2.0408163265306145E-2</v>
      </c>
      <c r="AE69" s="25">
        <f t="shared" si="28"/>
        <v>-2.7397260273972712E-2</v>
      </c>
      <c r="AF69" s="5" t="s">
        <v>28</v>
      </c>
      <c r="AG69" s="5"/>
      <c r="AH69" s="35" t="s">
        <v>28</v>
      </c>
      <c r="AI69" s="3"/>
    </row>
    <row r="70" spans="1:37" ht="12.75" customHeight="1">
      <c r="A70" s="34" t="s">
        <v>22</v>
      </c>
      <c r="I70" s="26">
        <v>39</v>
      </c>
      <c r="J70" s="38">
        <v>36</v>
      </c>
      <c r="K70" s="5"/>
      <c r="L70" s="5"/>
      <c r="N70" s="5">
        <f>I70/H69</f>
        <v>1</v>
      </c>
      <c r="O70" s="20">
        <v>48</v>
      </c>
      <c r="P70" s="3">
        <f t="shared" si="33"/>
        <v>0.97959183673469385</v>
      </c>
      <c r="Q70" s="5">
        <f t="shared" si="34"/>
        <v>2.0408163265306145E-2</v>
      </c>
      <c r="Z70" s="32"/>
      <c r="AA70" s="25" t="s">
        <v>28</v>
      </c>
      <c r="AB70" s="25" t="s">
        <v>28</v>
      </c>
      <c r="AC70" s="25"/>
      <c r="AD70" s="28"/>
      <c r="AE70" s="28"/>
      <c r="AF70" s="3"/>
      <c r="AG70" s="3"/>
      <c r="AH70" s="3"/>
      <c r="AI70" s="3"/>
    </row>
    <row r="71" spans="1:37" ht="12.75" customHeight="1">
      <c r="A71" s="34" t="s">
        <v>40</v>
      </c>
      <c r="I71" s="26">
        <v>7</v>
      </c>
      <c r="J71" s="38">
        <v>5</v>
      </c>
      <c r="K71" s="5"/>
      <c r="L71" s="5"/>
      <c r="N71" s="5"/>
      <c r="O71" s="20">
        <v>12</v>
      </c>
      <c r="P71" s="3"/>
      <c r="Q71" s="5"/>
      <c r="Z71" s="32"/>
      <c r="AA71" s="25"/>
      <c r="AB71" s="25" t="s">
        <v>28</v>
      </c>
      <c r="AC71" s="25"/>
      <c r="AD71" s="28"/>
      <c r="AE71" s="28"/>
      <c r="AF71" s="3"/>
      <c r="AG71" s="3"/>
      <c r="AH71" s="3"/>
      <c r="AI71" s="3"/>
    </row>
    <row r="72" spans="1:37" ht="12.75" customHeight="1">
      <c r="A72" s="34" t="s">
        <v>41</v>
      </c>
      <c r="I72" s="26">
        <v>5</v>
      </c>
      <c r="J72" s="38">
        <v>5</v>
      </c>
      <c r="K72" s="5"/>
      <c r="L72" s="5"/>
      <c r="N72" s="5"/>
      <c r="O72" s="20">
        <v>5</v>
      </c>
      <c r="P72" s="3"/>
      <c r="Q72" s="5"/>
      <c r="Z72" s="32"/>
      <c r="AA72" s="25"/>
      <c r="AB72" s="25"/>
      <c r="AC72" s="25"/>
      <c r="AD72" s="28"/>
      <c r="AE72" s="28"/>
      <c r="AF72" s="3"/>
      <c r="AG72" s="3"/>
      <c r="AH72" s="3"/>
      <c r="AI72" s="3"/>
    </row>
    <row r="73" spans="1:37" ht="12.75" customHeight="1">
      <c r="A73" s="34"/>
      <c r="J73" s="26">
        <f>SUM(J68:J72)</f>
        <v>56</v>
      </c>
      <c r="K73" s="5">
        <f>SUM(J68:J70)/B63</f>
        <v>0.56097560975609762</v>
      </c>
      <c r="L73" s="5">
        <f>J73/B63</f>
        <v>0.68292682926829273</v>
      </c>
      <c r="M73" s="5">
        <f>L73-K73</f>
        <v>0.12195121951219512</v>
      </c>
      <c r="N73" s="5"/>
      <c r="O73" s="6"/>
      <c r="P73" s="6"/>
      <c r="Q73" s="5"/>
      <c r="Z73" s="32"/>
      <c r="AA73" s="25"/>
      <c r="AB73" s="25"/>
      <c r="AC73" s="25"/>
      <c r="AD73" s="28"/>
      <c r="AE73" s="28"/>
      <c r="AF73" s="3"/>
      <c r="AG73" s="3"/>
      <c r="AH73" s="3"/>
      <c r="AI73" s="3"/>
    </row>
    <row r="74" spans="1:37" ht="12.75" customHeight="1">
      <c r="A74" s="43" t="s">
        <v>37</v>
      </c>
      <c r="E74" s="26">
        <f>((J68*6)+(J69*7)+(J70*8)+(J71*9))/J73</f>
        <v>7.0357142857142856</v>
      </c>
      <c r="K74" s="5"/>
      <c r="L74" s="5"/>
      <c r="N74" s="5"/>
      <c r="O74" s="6"/>
      <c r="P74" s="6"/>
      <c r="Q74" s="5"/>
      <c r="Z74" s="32"/>
      <c r="AA74" s="25"/>
      <c r="AB74" s="25"/>
      <c r="AC74" s="25"/>
      <c r="AD74" s="28"/>
      <c r="AE74" s="28"/>
      <c r="AF74" s="3"/>
      <c r="AG74" s="3"/>
      <c r="AH74" s="3"/>
      <c r="AI74" s="3"/>
    </row>
    <row r="75" spans="1:37" ht="12.75" customHeight="1">
      <c r="K75" s="5"/>
      <c r="L75" s="5"/>
      <c r="N75" s="5"/>
      <c r="O75" s="6"/>
      <c r="P75" s="6"/>
      <c r="Q75" s="5"/>
      <c r="Z75" s="31"/>
      <c r="AA75" s="28"/>
      <c r="AB75" s="28"/>
      <c r="AC75" s="25"/>
      <c r="AD75" s="28"/>
      <c r="AE75" s="28"/>
      <c r="AF75" s="11"/>
      <c r="AG75" s="11"/>
      <c r="AH75" s="3"/>
      <c r="AI75" s="3"/>
    </row>
    <row r="76" spans="1:37" ht="12.75" customHeight="1">
      <c r="A76" s="52" t="s">
        <v>63</v>
      </c>
      <c r="K76" s="5"/>
      <c r="L76" s="5"/>
      <c r="N76" s="5"/>
      <c r="O76" s="6"/>
      <c r="P76" s="6"/>
      <c r="Q76" s="5"/>
      <c r="Z76" s="54"/>
      <c r="AA76" s="35"/>
      <c r="AB76" s="35"/>
      <c r="AC76" s="25"/>
      <c r="AD76" s="35"/>
      <c r="AE76" s="35"/>
      <c r="AF76" s="35"/>
      <c r="AG76" s="35"/>
      <c r="AH76" s="3"/>
      <c r="AI76" s="3"/>
    </row>
    <row r="77" spans="1:37" ht="25.5" customHeight="1">
      <c r="B77" s="245" t="s">
        <v>1</v>
      </c>
      <c r="C77" s="240"/>
      <c r="D77" s="240"/>
      <c r="E77" s="240"/>
      <c r="F77" s="240"/>
      <c r="G77" s="240"/>
      <c r="H77" s="240"/>
      <c r="I77" s="240"/>
      <c r="K77" s="7" t="s">
        <v>2</v>
      </c>
      <c r="L77" s="7" t="s">
        <v>3</v>
      </c>
      <c r="M77" s="8" t="s">
        <v>4</v>
      </c>
      <c r="N77" s="7" t="s">
        <v>5</v>
      </c>
      <c r="O77" s="9" t="s">
        <v>6</v>
      </c>
      <c r="P77" s="9" t="s">
        <v>7</v>
      </c>
      <c r="Q77" s="10" t="s">
        <v>8</v>
      </c>
      <c r="Z77" s="34"/>
      <c r="AA77" s="35"/>
      <c r="AB77" s="35"/>
      <c r="AC77" s="25"/>
      <c r="AD77" s="35"/>
      <c r="AE77" s="35"/>
      <c r="AF77" s="35"/>
      <c r="AG77" s="35"/>
      <c r="AH77" s="3"/>
      <c r="AI77" s="3"/>
    </row>
    <row r="78" spans="1:37" ht="12.75" customHeight="1">
      <c r="A78" s="12" t="s">
        <v>9</v>
      </c>
      <c r="B78" s="13">
        <v>1</v>
      </c>
      <c r="C78" s="13">
        <v>2</v>
      </c>
      <c r="D78" s="13">
        <v>3</v>
      </c>
      <c r="E78" s="13">
        <v>4</v>
      </c>
      <c r="F78" s="13">
        <v>5</v>
      </c>
      <c r="G78" s="13">
        <v>6</v>
      </c>
      <c r="H78" s="13">
        <v>7</v>
      </c>
      <c r="I78" s="13">
        <v>8</v>
      </c>
      <c r="J78" s="14" t="s">
        <v>10</v>
      </c>
      <c r="K78" s="48"/>
      <c r="L78" s="15"/>
      <c r="M78" s="16"/>
      <c r="N78" s="17"/>
      <c r="O78" s="6"/>
      <c r="P78" s="6"/>
      <c r="Q78" s="5"/>
      <c r="Z78" s="34"/>
      <c r="AA78" s="35"/>
      <c r="AB78" s="35"/>
      <c r="AC78" s="35"/>
      <c r="AD78" s="35"/>
      <c r="AE78" s="35"/>
      <c r="AF78" s="35"/>
      <c r="AG78" s="35"/>
      <c r="AH78" s="3"/>
      <c r="AI78" s="3"/>
    </row>
    <row r="79" spans="1:37" ht="12.75" customHeight="1">
      <c r="A79" s="31" t="s">
        <v>16</v>
      </c>
      <c r="B79" s="13">
        <v>101</v>
      </c>
      <c r="C79" s="13"/>
      <c r="D79" s="13"/>
      <c r="E79" s="13"/>
      <c r="F79" s="13"/>
      <c r="G79" s="13"/>
      <c r="H79" s="13"/>
      <c r="I79" s="13"/>
      <c r="J79" s="19"/>
      <c r="K79" s="48"/>
      <c r="L79" s="15"/>
      <c r="M79" s="16"/>
      <c r="N79" s="17"/>
      <c r="O79" s="20">
        <f>B79</f>
        <v>101</v>
      </c>
      <c r="P79" s="6"/>
      <c r="Q79" s="5"/>
      <c r="Z79" s="34"/>
      <c r="AA79" s="35"/>
      <c r="AB79" s="35"/>
      <c r="AC79" s="35"/>
      <c r="AD79" s="35"/>
      <c r="AE79" s="35"/>
      <c r="AF79" s="35"/>
      <c r="AG79" s="35"/>
      <c r="AH79" s="3"/>
      <c r="AI79" s="3"/>
    </row>
    <row r="80" spans="1:37" ht="12.75" customHeight="1">
      <c r="A80" s="31" t="s">
        <v>17</v>
      </c>
      <c r="B80" s="13"/>
      <c r="C80" s="13">
        <v>84</v>
      </c>
      <c r="D80" s="13"/>
      <c r="E80" s="13"/>
      <c r="F80" s="13"/>
      <c r="G80" s="13"/>
      <c r="H80" s="13"/>
      <c r="I80" s="13"/>
      <c r="J80" s="19"/>
      <c r="K80" s="48"/>
      <c r="L80" s="15"/>
      <c r="M80" s="16"/>
      <c r="N80" s="17">
        <f>C80/B79</f>
        <v>0.83168316831683164</v>
      </c>
      <c r="O80" s="20">
        <v>85</v>
      </c>
      <c r="P80" s="3">
        <f t="shared" ref="P80:P86" si="35">O80/O79</f>
        <v>0.84158415841584155</v>
      </c>
      <c r="Q80" s="5">
        <f t="shared" ref="Q80:Q86" si="36">100%-P80</f>
        <v>0.15841584158415845</v>
      </c>
      <c r="Z80" s="34"/>
      <c r="AA80" s="35"/>
      <c r="AB80" s="35"/>
      <c r="AC80" s="35"/>
      <c r="AD80" s="35"/>
      <c r="AE80" s="35"/>
      <c r="AF80" s="35"/>
      <c r="AG80" s="35"/>
      <c r="AH80" s="3"/>
      <c r="AI80" s="3"/>
    </row>
    <row r="81" spans="1:47" ht="12.75" customHeight="1">
      <c r="A81" s="31" t="s">
        <v>18</v>
      </c>
      <c r="B81" s="13"/>
      <c r="C81" s="13"/>
      <c r="D81" s="13">
        <v>78</v>
      </c>
      <c r="E81" s="13"/>
      <c r="F81" s="13"/>
      <c r="G81" s="13"/>
      <c r="H81" s="13"/>
      <c r="I81" s="13"/>
      <c r="J81" s="19"/>
      <c r="K81" s="48"/>
      <c r="L81" s="15"/>
      <c r="M81" s="16"/>
      <c r="N81" s="17">
        <f>D81/C80</f>
        <v>0.9285714285714286</v>
      </c>
      <c r="O81" s="20">
        <v>80</v>
      </c>
      <c r="P81" s="3">
        <f t="shared" si="35"/>
        <v>0.94117647058823528</v>
      </c>
      <c r="Q81" s="5">
        <f t="shared" si="36"/>
        <v>5.8823529411764719E-2</v>
      </c>
      <c r="Z81" s="26"/>
      <c r="AA81" s="3"/>
      <c r="AB81" s="3"/>
      <c r="AC81" s="3"/>
      <c r="AD81" s="3"/>
      <c r="AE81" s="3"/>
      <c r="AF81" s="3"/>
      <c r="AG81" s="3"/>
      <c r="AH81" s="3"/>
      <c r="AI81" s="3"/>
    </row>
    <row r="82" spans="1:47" ht="12.75" customHeight="1">
      <c r="A82" s="31" t="s">
        <v>19</v>
      </c>
      <c r="B82" s="26"/>
      <c r="C82" s="26"/>
      <c r="D82" s="26"/>
      <c r="E82" s="26">
        <v>73</v>
      </c>
      <c r="F82" s="26"/>
      <c r="G82" s="26"/>
      <c r="H82" s="26"/>
      <c r="I82" s="26"/>
      <c r="J82" s="38"/>
      <c r="K82" s="5"/>
      <c r="L82" s="5"/>
      <c r="M82" s="26"/>
      <c r="N82" s="5">
        <f>E82/D81</f>
        <v>0.9358974358974359</v>
      </c>
      <c r="O82" s="20">
        <v>77</v>
      </c>
      <c r="P82" s="3">
        <f t="shared" si="35"/>
        <v>0.96250000000000002</v>
      </c>
      <c r="Q82" s="5">
        <f t="shared" si="36"/>
        <v>3.7499999999999978E-2</v>
      </c>
      <c r="Z82" s="58" t="s">
        <v>12</v>
      </c>
      <c r="AA82" s="60">
        <v>9902</v>
      </c>
      <c r="AB82" s="61" t="s">
        <v>13</v>
      </c>
      <c r="AC82" s="61" t="s">
        <v>14</v>
      </c>
      <c r="AD82" s="61" t="s">
        <v>15</v>
      </c>
      <c r="AE82" s="61" t="s">
        <v>16</v>
      </c>
      <c r="AF82" s="61" t="s">
        <v>17</v>
      </c>
      <c r="AG82" s="61" t="s">
        <v>18</v>
      </c>
      <c r="AH82" s="61" t="s">
        <v>19</v>
      </c>
      <c r="AI82" s="61" t="s">
        <v>20</v>
      </c>
      <c r="AJ82" s="61" t="s">
        <v>21</v>
      </c>
      <c r="AK82" s="61" t="s">
        <v>22</v>
      </c>
      <c r="AL82" s="61" t="s">
        <v>40</v>
      </c>
      <c r="AM82" s="61" t="s">
        <v>41</v>
      </c>
      <c r="AN82" s="61" t="s">
        <v>42</v>
      </c>
      <c r="AO82" s="61" t="s">
        <v>43</v>
      </c>
      <c r="AP82" s="61" t="s">
        <v>48</v>
      </c>
      <c r="AQ82" s="61" t="s">
        <v>49</v>
      </c>
      <c r="AR82" s="61" t="s">
        <v>50</v>
      </c>
      <c r="AS82" s="61" t="s">
        <v>51</v>
      </c>
      <c r="AT82" s="61" t="s">
        <v>52</v>
      </c>
      <c r="AU82" s="61" t="s">
        <v>53</v>
      </c>
    </row>
    <row r="83" spans="1:47" ht="12.75" customHeight="1">
      <c r="A83" s="31" t="s">
        <v>20</v>
      </c>
      <c r="B83" s="26"/>
      <c r="C83" s="26"/>
      <c r="D83" s="26"/>
      <c r="E83" s="26"/>
      <c r="F83" s="26">
        <v>73</v>
      </c>
      <c r="G83" s="26"/>
      <c r="H83" s="26"/>
      <c r="I83" s="26"/>
      <c r="J83" s="38"/>
      <c r="K83" s="5"/>
      <c r="L83" s="5"/>
      <c r="M83" s="26"/>
      <c r="N83" s="5">
        <f>F83/E82</f>
        <v>1</v>
      </c>
      <c r="O83" s="20">
        <v>77</v>
      </c>
      <c r="P83" s="3">
        <f t="shared" si="35"/>
        <v>1</v>
      </c>
      <c r="Q83" s="5">
        <f t="shared" si="36"/>
        <v>0</v>
      </c>
      <c r="Z83" s="63" t="s">
        <v>24</v>
      </c>
      <c r="AA83" s="64">
        <f>O7/O5</f>
        <v>0.70149253731343286</v>
      </c>
      <c r="AB83" s="64">
        <f>O29/O27</f>
        <v>0.71052631578947367</v>
      </c>
      <c r="AC83" s="64">
        <f>O47/O45</f>
        <v>0.84027777777777779</v>
      </c>
      <c r="AD83" s="64">
        <f>O65/O63</f>
        <v>0.76829268292682928</v>
      </c>
      <c r="AE83" s="64">
        <f>O81/O79</f>
        <v>0.79207920792079212</v>
      </c>
      <c r="AF83" s="64">
        <f>O101/O99</f>
        <v>0.79591836734693877</v>
      </c>
      <c r="AG83" s="64">
        <f>O119/O117</f>
        <v>0.69230769230769229</v>
      </c>
      <c r="AH83" s="64">
        <f>O119/O117</f>
        <v>0.69230769230769229</v>
      </c>
      <c r="AI83" s="64">
        <f>O158/O156</f>
        <v>0.6310679611650486</v>
      </c>
      <c r="AJ83" s="64">
        <f>O176/O174</f>
        <v>0.74545454545454548</v>
      </c>
      <c r="AK83" s="64">
        <f>O193/O191</f>
        <v>0.75</v>
      </c>
      <c r="AL83" s="64">
        <f>O210/O208</f>
        <v>0.85416666666666663</v>
      </c>
      <c r="AM83" s="64">
        <f>O226/O224</f>
        <v>0.85365853658536583</v>
      </c>
      <c r="AN83" s="64">
        <f>O243/O241</f>
        <v>0.72340425531914898</v>
      </c>
      <c r="AO83" s="64">
        <f>O260/O258</f>
        <v>0.85507246376811596</v>
      </c>
      <c r="AP83" s="64">
        <f>O276/O274</f>
        <v>0.78378378378378377</v>
      </c>
      <c r="AQ83" s="64">
        <f>O292/O290</f>
        <v>0.81944444444444442</v>
      </c>
      <c r="AR83" s="64">
        <f>O309/O307</f>
        <v>0.7</v>
      </c>
      <c r="AS83" s="64">
        <f>O325/O323</f>
        <v>0.79411764705882348</v>
      </c>
      <c r="AT83" s="64">
        <f>O341/O339</f>
        <v>0.81081081081081086</v>
      </c>
      <c r="AU83" s="64">
        <f>O357/O355</f>
        <v>0.61111111111111116</v>
      </c>
    </row>
    <row r="84" spans="1:47" ht="12.75" customHeight="1">
      <c r="A84" s="34" t="s">
        <v>21</v>
      </c>
      <c r="G84" s="26">
        <v>70</v>
      </c>
      <c r="J84" s="38"/>
      <c r="K84" s="5"/>
      <c r="L84" s="5"/>
      <c r="N84" s="5">
        <f>G84/F83</f>
        <v>0.95890410958904104</v>
      </c>
      <c r="O84" s="20">
        <v>73</v>
      </c>
      <c r="P84" s="3">
        <f t="shared" si="35"/>
        <v>0.94805194805194803</v>
      </c>
      <c r="Q84" s="5">
        <f t="shared" si="36"/>
        <v>5.1948051948051965E-2</v>
      </c>
      <c r="Z84" s="4" t="s">
        <v>56</v>
      </c>
      <c r="AA84" s="3"/>
      <c r="AB84" s="3"/>
      <c r="AC84" s="3"/>
      <c r="AD84" s="3"/>
      <c r="AE84" s="3"/>
      <c r="AF84" s="3"/>
      <c r="AG84" s="3"/>
      <c r="AH84" s="3"/>
      <c r="AI84" s="3"/>
    </row>
    <row r="85" spans="1:47" ht="12.75" customHeight="1">
      <c r="A85" s="34" t="s">
        <v>22</v>
      </c>
      <c r="H85" s="26">
        <v>67</v>
      </c>
      <c r="J85" s="38"/>
      <c r="K85" s="5"/>
      <c r="L85" s="5"/>
      <c r="N85" s="5">
        <f>H85/G84</f>
        <v>0.95714285714285718</v>
      </c>
      <c r="O85" s="20">
        <v>73</v>
      </c>
      <c r="P85" s="3">
        <f t="shared" si="35"/>
        <v>1</v>
      </c>
      <c r="Q85" s="5">
        <f t="shared" si="36"/>
        <v>0</v>
      </c>
      <c r="Z85" s="4"/>
      <c r="AA85" s="3"/>
      <c r="AB85" s="3"/>
      <c r="AC85" s="3"/>
      <c r="AD85" s="3"/>
      <c r="AE85" s="3"/>
      <c r="AF85" s="3"/>
      <c r="AG85" s="3"/>
      <c r="AH85" s="3"/>
      <c r="AI85" s="3"/>
    </row>
    <row r="86" spans="1:47" ht="12.75" customHeight="1">
      <c r="A86" s="34" t="s">
        <v>40</v>
      </c>
      <c r="I86" s="26">
        <v>64</v>
      </c>
      <c r="J86" s="38">
        <v>62</v>
      </c>
      <c r="K86" s="5"/>
      <c r="L86" s="5"/>
      <c r="N86" s="5">
        <f>I86/H85</f>
        <v>0.95522388059701491</v>
      </c>
      <c r="O86" s="20">
        <v>75</v>
      </c>
      <c r="P86" s="3">
        <f t="shared" si="35"/>
        <v>1.0273972602739727</v>
      </c>
      <c r="Q86" s="5">
        <f t="shared" si="36"/>
        <v>-2.7397260273972712E-2</v>
      </c>
      <c r="Z86" s="4"/>
      <c r="AA86" s="3"/>
      <c r="AB86" s="3"/>
      <c r="AC86" s="3"/>
      <c r="AD86" s="3"/>
      <c r="AE86" s="3"/>
      <c r="AF86" s="3"/>
      <c r="AG86" s="3"/>
      <c r="AH86" s="3"/>
      <c r="AI86" s="3"/>
    </row>
    <row r="87" spans="1:47" ht="12.75" customHeight="1">
      <c r="A87" s="34" t="s">
        <v>41</v>
      </c>
      <c r="I87" s="26">
        <v>11</v>
      </c>
      <c r="J87" s="38">
        <v>11</v>
      </c>
      <c r="K87" s="5"/>
      <c r="L87" s="5"/>
      <c r="N87" s="5"/>
      <c r="O87" s="20">
        <v>12</v>
      </c>
      <c r="P87" s="3"/>
      <c r="Q87" s="5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</row>
    <row r="88" spans="1:47" ht="12.75" customHeight="1">
      <c r="A88" s="34" t="s">
        <v>42</v>
      </c>
      <c r="I88" s="26">
        <v>1</v>
      </c>
      <c r="J88" s="38"/>
      <c r="K88" s="5"/>
      <c r="L88" s="5"/>
      <c r="N88" s="5"/>
      <c r="O88" s="20">
        <v>1</v>
      </c>
      <c r="P88" s="3"/>
      <c r="Q88" s="5"/>
      <c r="Z88" s="4"/>
      <c r="AA88" s="3"/>
      <c r="AB88" s="3"/>
      <c r="AC88" s="3"/>
      <c r="AD88" s="3"/>
      <c r="AE88" s="3"/>
      <c r="AF88" s="3"/>
      <c r="AG88" s="3"/>
      <c r="AH88" s="3"/>
      <c r="AI88" s="3"/>
    </row>
    <row r="89" spans="1:47" ht="12.75" customHeight="1">
      <c r="A89" s="34" t="s">
        <v>43</v>
      </c>
      <c r="I89" s="26">
        <v>1</v>
      </c>
      <c r="J89" s="38">
        <v>1</v>
      </c>
      <c r="K89" s="5"/>
      <c r="L89" s="5"/>
      <c r="N89" s="5"/>
      <c r="O89" s="20">
        <v>1</v>
      </c>
      <c r="P89" s="3"/>
      <c r="Q89" s="5"/>
      <c r="Z89" s="4"/>
      <c r="AA89" s="3"/>
      <c r="AB89" s="3"/>
      <c r="AC89" s="3"/>
      <c r="AD89" s="3"/>
      <c r="AE89" s="3"/>
      <c r="AF89" s="3"/>
      <c r="AG89" s="3"/>
      <c r="AH89" s="3"/>
      <c r="AI89" s="3"/>
    </row>
    <row r="90" spans="1:47" ht="12.75" customHeight="1">
      <c r="A90" s="34" t="s">
        <v>48</v>
      </c>
      <c r="J90" s="38"/>
      <c r="K90" s="5"/>
      <c r="L90" s="5"/>
      <c r="N90" s="5"/>
      <c r="O90" s="20"/>
      <c r="P90" s="3"/>
      <c r="Q90" s="5"/>
      <c r="Z90" s="4"/>
      <c r="AA90" s="3"/>
      <c r="AB90" s="3"/>
      <c r="AC90" s="3"/>
      <c r="AD90" s="3"/>
      <c r="AE90" s="3"/>
      <c r="AF90" s="3"/>
      <c r="AG90" s="3"/>
      <c r="AH90" s="3"/>
      <c r="AI90" s="3"/>
    </row>
    <row r="91" spans="1:47" ht="12.75" customHeight="1">
      <c r="A91" s="34" t="s">
        <v>49</v>
      </c>
      <c r="J91" s="38"/>
      <c r="K91" s="5"/>
      <c r="L91" s="5"/>
      <c r="N91" s="5"/>
      <c r="O91" s="20"/>
      <c r="P91" s="3"/>
      <c r="Q91" s="5"/>
      <c r="Z91" s="4"/>
      <c r="AA91" s="3"/>
      <c r="AB91" s="3"/>
      <c r="AC91" s="3"/>
      <c r="AD91" s="3"/>
      <c r="AE91" s="3"/>
      <c r="AF91" s="3"/>
      <c r="AG91" s="3"/>
      <c r="AH91" s="3"/>
      <c r="AI91" s="3"/>
    </row>
    <row r="92" spans="1:47" ht="12.75" customHeight="1">
      <c r="A92" s="34"/>
      <c r="J92" s="38"/>
      <c r="K92" s="5"/>
      <c r="L92" s="5"/>
      <c r="N92" s="5"/>
      <c r="O92" s="20"/>
      <c r="P92" s="3"/>
      <c r="Q92" s="5"/>
      <c r="Z92" s="4"/>
      <c r="AA92" s="3"/>
      <c r="AB92" s="3"/>
      <c r="AC92" s="3"/>
      <c r="AD92" s="3"/>
      <c r="AE92" s="3"/>
      <c r="AF92" s="3"/>
      <c r="AG92" s="3"/>
      <c r="AH92" s="3"/>
      <c r="AI92" s="3"/>
    </row>
    <row r="93" spans="1:47" ht="12.75" customHeight="1">
      <c r="A93" s="34"/>
      <c r="J93" s="26">
        <f>SUM(J86:J89)</f>
        <v>74</v>
      </c>
      <c r="K93" s="5">
        <f>J86/B79</f>
        <v>0.61386138613861385</v>
      </c>
      <c r="L93" s="5">
        <f>J93/B79</f>
        <v>0.73267326732673266</v>
      </c>
      <c r="M93" s="5">
        <f>L93-K93</f>
        <v>0.11881188118811881</v>
      </c>
      <c r="N93" s="5"/>
      <c r="O93" s="6"/>
      <c r="P93" s="6"/>
      <c r="Q93" s="5"/>
      <c r="Z93" s="4"/>
      <c r="AA93" s="3"/>
      <c r="AB93" s="3"/>
      <c r="AC93" s="3"/>
      <c r="AD93" s="3"/>
      <c r="AE93" s="3"/>
      <c r="AF93" s="3"/>
      <c r="AG93" s="3"/>
      <c r="AH93" s="3"/>
      <c r="AI93" s="3"/>
    </row>
    <row r="94" spans="1:47" ht="12.75" customHeight="1">
      <c r="A94" s="43" t="s">
        <v>37</v>
      </c>
      <c r="E94" s="26">
        <f>((J86*8))/J93</f>
        <v>6.7027027027027026</v>
      </c>
      <c r="K94" s="5"/>
      <c r="L94" s="5"/>
      <c r="M94" s="5"/>
      <c r="N94" s="5"/>
      <c r="O94" s="6"/>
      <c r="P94" s="6"/>
      <c r="Q94" s="5"/>
      <c r="Z94" s="4"/>
      <c r="AA94" s="3"/>
      <c r="AB94" s="3"/>
      <c r="AC94" s="3"/>
      <c r="AD94" s="3"/>
      <c r="AE94" s="3"/>
      <c r="AF94" s="3"/>
      <c r="AG94" s="3"/>
      <c r="AH94" s="3"/>
      <c r="AI94" s="3"/>
    </row>
    <row r="95" spans="1:47" ht="12.75" customHeight="1">
      <c r="K95" s="5"/>
      <c r="L95" s="5"/>
      <c r="N95" s="5"/>
      <c r="O95" s="6"/>
      <c r="P95" s="6"/>
      <c r="Q95" s="5"/>
      <c r="Z95" s="4"/>
      <c r="AA95" s="11"/>
      <c r="AB95" s="11"/>
      <c r="AC95" s="11"/>
      <c r="AD95" s="11"/>
      <c r="AE95" s="11"/>
      <c r="AF95" s="11"/>
      <c r="AG95" s="11"/>
      <c r="AH95" s="3"/>
      <c r="AI95" s="3"/>
    </row>
    <row r="96" spans="1:47" ht="12.75" customHeight="1">
      <c r="A96" s="52" t="s">
        <v>65</v>
      </c>
      <c r="K96" s="5"/>
      <c r="L96" s="5"/>
      <c r="N96" s="5"/>
      <c r="O96" s="6"/>
      <c r="P96" s="6"/>
      <c r="Q96" s="5"/>
      <c r="Z96" s="34"/>
      <c r="AA96" s="35"/>
      <c r="AB96" s="35"/>
      <c r="AC96" s="35"/>
      <c r="AD96" s="35"/>
      <c r="AE96" s="35"/>
      <c r="AF96" s="35"/>
      <c r="AG96" s="35"/>
      <c r="AH96" s="3"/>
      <c r="AI96" s="3"/>
    </row>
    <row r="97" spans="1:35" ht="25.5" customHeight="1">
      <c r="B97" s="245" t="s">
        <v>1</v>
      </c>
      <c r="C97" s="240"/>
      <c r="D97" s="240"/>
      <c r="E97" s="240"/>
      <c r="F97" s="240"/>
      <c r="G97" s="240"/>
      <c r="H97" s="240"/>
      <c r="I97" s="240"/>
      <c r="K97" s="7" t="s">
        <v>2</v>
      </c>
      <c r="L97" s="7" t="s">
        <v>3</v>
      </c>
      <c r="M97" s="8" t="s">
        <v>4</v>
      </c>
      <c r="N97" s="7" t="s">
        <v>5</v>
      </c>
      <c r="O97" s="9" t="s">
        <v>6</v>
      </c>
      <c r="P97" s="9" t="s">
        <v>7</v>
      </c>
      <c r="Q97" s="10" t="s">
        <v>8</v>
      </c>
      <c r="Z97" s="34"/>
      <c r="AA97" s="35"/>
      <c r="AB97" s="35"/>
      <c r="AC97" s="35"/>
      <c r="AD97" s="35"/>
      <c r="AE97" s="35"/>
      <c r="AF97" s="35"/>
      <c r="AG97" s="35"/>
      <c r="AH97" s="3"/>
      <c r="AI97" s="3"/>
    </row>
    <row r="98" spans="1:35" ht="12.75" customHeight="1">
      <c r="A98" s="12" t="s">
        <v>9</v>
      </c>
      <c r="B98" s="13">
        <v>1</v>
      </c>
      <c r="C98" s="13">
        <v>2</v>
      </c>
      <c r="D98" s="13">
        <v>3</v>
      </c>
      <c r="E98" s="13">
        <v>4</v>
      </c>
      <c r="F98" s="13">
        <v>5</v>
      </c>
      <c r="G98" s="13">
        <v>6</v>
      </c>
      <c r="H98" s="13">
        <v>7</v>
      </c>
      <c r="I98" s="13">
        <v>8</v>
      </c>
      <c r="J98" s="14" t="s">
        <v>10</v>
      </c>
      <c r="K98" s="48"/>
      <c r="L98" s="15"/>
      <c r="M98" s="16"/>
      <c r="N98" s="17"/>
      <c r="O98" s="6"/>
      <c r="P98" s="6"/>
      <c r="Q98" s="5"/>
      <c r="Z98" s="34"/>
      <c r="AA98" s="35"/>
      <c r="AB98" s="35"/>
      <c r="AC98" s="35"/>
      <c r="AD98" s="35"/>
      <c r="AE98" s="35"/>
      <c r="AF98" s="35"/>
      <c r="AG98" s="35"/>
      <c r="AH98" s="3"/>
      <c r="AI98" s="3"/>
    </row>
    <row r="99" spans="1:35" ht="12.75" customHeight="1">
      <c r="A99" s="31" t="s">
        <v>17</v>
      </c>
      <c r="B99" s="13">
        <v>49</v>
      </c>
      <c r="C99" s="13"/>
      <c r="D99" s="13"/>
      <c r="E99" s="13"/>
      <c r="F99" s="13"/>
      <c r="G99" s="13"/>
      <c r="H99" s="13"/>
      <c r="I99" s="13"/>
      <c r="J99" s="19"/>
      <c r="K99" s="48"/>
      <c r="L99" s="15"/>
      <c r="M99" s="16"/>
      <c r="N99" s="17"/>
      <c r="O99" s="20">
        <f>B99</f>
        <v>49</v>
      </c>
      <c r="P99" s="6"/>
      <c r="Q99" s="5"/>
      <c r="Z99" s="34"/>
      <c r="AA99" s="35"/>
      <c r="AB99" s="35"/>
      <c r="AC99" s="35"/>
      <c r="AD99" s="35"/>
      <c r="AE99" s="35"/>
      <c r="AF99" s="35"/>
      <c r="AG99" s="35"/>
      <c r="AH99" s="3"/>
      <c r="AI99" s="3"/>
    </row>
    <row r="100" spans="1:35" ht="12.75" customHeight="1">
      <c r="A100" s="31" t="s">
        <v>18</v>
      </c>
      <c r="B100" s="13"/>
      <c r="C100" s="13">
        <v>38</v>
      </c>
      <c r="D100" s="13"/>
      <c r="E100" s="13"/>
      <c r="F100" s="13"/>
      <c r="G100" s="13"/>
      <c r="H100" s="13"/>
      <c r="I100" s="13"/>
      <c r="J100" s="19"/>
      <c r="K100" s="48"/>
      <c r="L100" s="15"/>
      <c r="M100" s="16"/>
      <c r="N100" s="17">
        <f>C100/B99</f>
        <v>0.77551020408163263</v>
      </c>
      <c r="O100" s="20">
        <v>40</v>
      </c>
      <c r="P100" s="3">
        <f t="shared" ref="P100:P106" si="37">O100/O99</f>
        <v>0.81632653061224492</v>
      </c>
      <c r="Q100" s="5">
        <f t="shared" ref="Q100:Q106" si="38">100%-P100</f>
        <v>0.18367346938775508</v>
      </c>
      <c r="Z100" s="26"/>
      <c r="AA100" s="3"/>
      <c r="AB100" s="3"/>
      <c r="AC100" s="3"/>
      <c r="AD100" s="3"/>
      <c r="AE100" s="3"/>
      <c r="AF100" s="3"/>
      <c r="AG100" s="3"/>
      <c r="AH100" s="3"/>
      <c r="AI100" s="3"/>
    </row>
    <row r="101" spans="1:35" ht="12.75" customHeight="1">
      <c r="A101" s="31" t="s">
        <v>19</v>
      </c>
      <c r="B101" s="26"/>
      <c r="C101" s="26"/>
      <c r="D101" s="26">
        <v>37</v>
      </c>
      <c r="E101" s="26"/>
      <c r="F101" s="26"/>
      <c r="G101" s="26"/>
      <c r="H101" s="26"/>
      <c r="I101" s="26"/>
      <c r="J101" s="38"/>
      <c r="K101" s="5"/>
      <c r="L101" s="5"/>
      <c r="M101" s="26"/>
      <c r="N101" s="5">
        <f>D101/C100</f>
        <v>0.97368421052631582</v>
      </c>
      <c r="O101" s="20">
        <v>39</v>
      </c>
      <c r="P101" s="3">
        <f t="shared" si="37"/>
        <v>0.97499999999999998</v>
      </c>
      <c r="Q101" s="5">
        <f t="shared" si="38"/>
        <v>2.5000000000000022E-2</v>
      </c>
      <c r="Z101" s="26"/>
      <c r="AA101" s="3"/>
      <c r="AB101" s="3"/>
      <c r="AC101" s="3"/>
      <c r="AD101" s="3"/>
      <c r="AE101" s="3"/>
      <c r="AF101" s="3"/>
      <c r="AG101" s="3"/>
      <c r="AH101" s="3"/>
      <c r="AI101" s="3"/>
    </row>
    <row r="102" spans="1:35" ht="12.75" customHeight="1">
      <c r="A102" s="31" t="s">
        <v>20</v>
      </c>
      <c r="B102" s="26"/>
      <c r="C102" s="26"/>
      <c r="D102" s="26"/>
      <c r="E102" s="26">
        <v>36</v>
      </c>
      <c r="F102" s="26"/>
      <c r="G102" s="26"/>
      <c r="H102" s="26"/>
      <c r="I102" s="26"/>
      <c r="J102" s="38"/>
      <c r="K102" s="5"/>
      <c r="L102" s="5"/>
      <c r="M102" s="26"/>
      <c r="N102" s="5">
        <f>E102/D101</f>
        <v>0.97297297297297303</v>
      </c>
      <c r="O102" s="20">
        <v>37</v>
      </c>
      <c r="P102" s="3">
        <f t="shared" si="37"/>
        <v>0.94871794871794868</v>
      </c>
      <c r="Q102" s="5">
        <f t="shared" si="38"/>
        <v>5.1282051282051322E-2</v>
      </c>
      <c r="Z102" s="52"/>
      <c r="AA102" s="53"/>
      <c r="AB102" s="53"/>
      <c r="AC102" s="53"/>
      <c r="AD102" s="53"/>
      <c r="AE102" s="53"/>
      <c r="AF102" s="53"/>
      <c r="AG102" s="53"/>
      <c r="AH102" s="3"/>
      <c r="AI102" s="3"/>
    </row>
    <row r="103" spans="1:35" ht="12.75" customHeight="1">
      <c r="A103" s="34" t="s">
        <v>21</v>
      </c>
      <c r="F103" s="26">
        <v>36</v>
      </c>
      <c r="J103" s="38"/>
      <c r="K103" s="5"/>
      <c r="L103" s="5"/>
      <c r="N103" s="5">
        <f>F103/E102</f>
        <v>1</v>
      </c>
      <c r="O103" s="20">
        <v>36</v>
      </c>
      <c r="P103" s="3">
        <f t="shared" si="37"/>
        <v>0.97297297297297303</v>
      </c>
      <c r="Q103" s="5">
        <f t="shared" si="38"/>
        <v>2.7027027027026973E-2</v>
      </c>
      <c r="Z103" s="26"/>
      <c r="AA103" s="3"/>
      <c r="AB103" s="3"/>
      <c r="AC103" s="3"/>
      <c r="AD103" s="3"/>
      <c r="AE103" s="3"/>
      <c r="AF103" s="3"/>
      <c r="AG103" s="3"/>
      <c r="AH103" s="3"/>
      <c r="AI103" s="3"/>
    </row>
    <row r="104" spans="1:35" ht="12.75" customHeight="1">
      <c r="A104" s="34" t="s">
        <v>22</v>
      </c>
      <c r="G104" s="26">
        <v>34</v>
      </c>
      <c r="J104" s="38"/>
      <c r="K104" s="5"/>
      <c r="L104" s="5"/>
      <c r="N104" s="5">
        <f>G104/F103</f>
        <v>0.94444444444444442</v>
      </c>
      <c r="O104" s="20">
        <v>36</v>
      </c>
      <c r="P104" s="3">
        <f t="shared" si="37"/>
        <v>1</v>
      </c>
      <c r="Q104" s="5">
        <f t="shared" si="38"/>
        <v>0</v>
      </c>
      <c r="Z104" s="26"/>
      <c r="AA104" s="3"/>
      <c r="AB104" s="3"/>
      <c r="AC104" s="3"/>
      <c r="AD104" s="3"/>
      <c r="AE104" s="3"/>
      <c r="AF104" s="3"/>
      <c r="AG104" s="3"/>
      <c r="AH104" s="3"/>
      <c r="AI104" s="3"/>
    </row>
    <row r="105" spans="1:35" ht="12.75" customHeight="1">
      <c r="A105" s="34" t="s">
        <v>40</v>
      </c>
      <c r="H105" s="26">
        <v>33</v>
      </c>
      <c r="J105" s="38"/>
      <c r="K105" s="5"/>
      <c r="L105" s="5"/>
      <c r="N105" s="5">
        <f>H105/G104</f>
        <v>0.97058823529411764</v>
      </c>
      <c r="O105" s="20">
        <v>35</v>
      </c>
      <c r="P105" s="3">
        <f t="shared" si="37"/>
        <v>0.97222222222222221</v>
      </c>
      <c r="Q105" s="5">
        <f t="shared" si="38"/>
        <v>2.777777777777779E-2</v>
      </c>
      <c r="Z105" s="26"/>
      <c r="AA105" s="3"/>
      <c r="AB105" s="3"/>
      <c r="AC105" s="3"/>
      <c r="AD105" s="3"/>
      <c r="AE105" s="3"/>
      <c r="AF105" s="3"/>
      <c r="AG105" s="3"/>
      <c r="AH105" s="3"/>
      <c r="AI105" s="3"/>
    </row>
    <row r="106" spans="1:35" ht="12.75" customHeight="1">
      <c r="A106" s="34" t="s">
        <v>41</v>
      </c>
      <c r="I106" s="26">
        <v>32</v>
      </c>
      <c r="J106" s="38">
        <v>28</v>
      </c>
      <c r="K106" s="5"/>
      <c r="L106" s="5"/>
      <c r="N106" s="5">
        <f>I106/H105</f>
        <v>0.96969696969696972</v>
      </c>
      <c r="O106" s="20">
        <v>33</v>
      </c>
      <c r="P106" s="3">
        <f t="shared" si="37"/>
        <v>0.94285714285714284</v>
      </c>
      <c r="Q106" s="5">
        <f t="shared" si="38"/>
        <v>5.7142857142857162E-2</v>
      </c>
      <c r="Z106" s="26"/>
      <c r="AA106" s="3"/>
      <c r="AB106" s="3"/>
      <c r="AC106" s="3"/>
      <c r="AD106" s="3"/>
      <c r="AE106" s="3"/>
      <c r="AF106" s="3"/>
      <c r="AG106" s="3"/>
      <c r="AH106" s="3"/>
      <c r="AI106" s="3"/>
    </row>
    <row r="107" spans="1:35" ht="12.75" customHeight="1">
      <c r="A107" s="34" t="s">
        <v>42</v>
      </c>
      <c r="I107" s="26">
        <v>5</v>
      </c>
      <c r="J107" s="38">
        <v>4</v>
      </c>
      <c r="K107" s="5"/>
      <c r="L107" s="5"/>
      <c r="N107" s="5"/>
      <c r="O107" s="20">
        <v>6</v>
      </c>
      <c r="P107" s="3"/>
      <c r="Q107" s="5"/>
      <c r="Z107" s="26"/>
      <c r="AA107" s="3"/>
      <c r="AB107" s="3"/>
      <c r="AC107" s="3"/>
      <c r="AD107" s="3"/>
      <c r="AE107" s="3"/>
      <c r="AF107" s="3"/>
      <c r="AG107" s="3"/>
      <c r="AH107" s="3"/>
      <c r="AI107" s="3"/>
    </row>
    <row r="108" spans="1:35" ht="12.75" customHeight="1">
      <c r="A108" s="34" t="s">
        <v>43</v>
      </c>
      <c r="I108" s="26">
        <v>1</v>
      </c>
      <c r="J108" s="38">
        <v>1</v>
      </c>
      <c r="K108" s="5"/>
      <c r="L108" s="5"/>
      <c r="N108" s="5"/>
      <c r="O108" s="20">
        <v>2</v>
      </c>
      <c r="P108" s="3"/>
      <c r="Q108" s="5"/>
      <c r="Z108" s="26"/>
      <c r="AA108" s="3"/>
      <c r="AB108" s="3"/>
      <c r="AC108" s="3"/>
      <c r="AD108" s="3"/>
      <c r="AE108" s="3"/>
      <c r="AF108" s="3"/>
      <c r="AG108" s="3"/>
      <c r="AH108" s="3"/>
      <c r="AI108" s="3"/>
    </row>
    <row r="109" spans="1:35" ht="12.75" customHeight="1">
      <c r="A109" s="34" t="s">
        <v>48</v>
      </c>
      <c r="J109" s="38"/>
      <c r="K109" s="5"/>
      <c r="L109" s="5"/>
      <c r="N109" s="5"/>
      <c r="O109" s="20"/>
      <c r="P109" s="3"/>
      <c r="Q109" s="5"/>
      <c r="Z109" s="26"/>
      <c r="AA109" s="3"/>
      <c r="AB109" s="3"/>
      <c r="AC109" s="3"/>
      <c r="AD109" s="3"/>
      <c r="AE109" s="3"/>
      <c r="AF109" s="3"/>
      <c r="AG109" s="3"/>
      <c r="AH109" s="3"/>
      <c r="AI109" s="3"/>
    </row>
    <row r="110" spans="1:35" ht="12.75" customHeight="1">
      <c r="A110" s="34" t="s">
        <v>49</v>
      </c>
      <c r="J110" s="38"/>
      <c r="K110" s="5"/>
      <c r="L110" s="5"/>
      <c r="N110" s="5"/>
      <c r="O110" s="20"/>
      <c r="P110" s="3"/>
      <c r="Q110" s="5"/>
      <c r="Z110" s="26"/>
      <c r="AA110" s="3"/>
      <c r="AB110" s="3"/>
      <c r="AC110" s="3"/>
      <c r="AD110" s="3"/>
      <c r="AE110" s="3"/>
      <c r="AF110" s="3"/>
      <c r="AG110" s="3"/>
      <c r="AH110" s="3"/>
      <c r="AI110" s="3"/>
    </row>
    <row r="111" spans="1:35" ht="12.75" customHeight="1">
      <c r="A111" s="34"/>
      <c r="J111" s="38"/>
      <c r="K111" s="5"/>
      <c r="L111" s="5"/>
      <c r="N111" s="5"/>
      <c r="O111" s="20"/>
      <c r="P111" s="3"/>
      <c r="Q111" s="5"/>
      <c r="Z111" s="26"/>
      <c r="AA111" s="3"/>
      <c r="AB111" s="3"/>
      <c r="AC111" s="3"/>
      <c r="AD111" s="3"/>
      <c r="AE111" s="3"/>
      <c r="AF111" s="3"/>
      <c r="AG111" s="3"/>
      <c r="AH111" s="3"/>
      <c r="AI111" s="3"/>
    </row>
    <row r="112" spans="1:35" ht="12.75" customHeight="1">
      <c r="A112" s="34"/>
      <c r="J112" s="26">
        <f>SUM(J106:J108)</f>
        <v>33</v>
      </c>
      <c r="K112" s="5">
        <f>J106/B99</f>
        <v>0.5714285714285714</v>
      </c>
      <c r="L112" s="5">
        <f>J112/B99</f>
        <v>0.67346938775510201</v>
      </c>
      <c r="M112" s="5">
        <f>L112-K112</f>
        <v>0.10204081632653061</v>
      </c>
      <c r="N112" s="5"/>
      <c r="O112" s="6"/>
      <c r="P112" s="3"/>
      <c r="Q112" s="5"/>
      <c r="Z112" s="26"/>
      <c r="AA112" s="3"/>
      <c r="AB112" s="3"/>
      <c r="AC112" s="3"/>
      <c r="AD112" s="3"/>
      <c r="AE112" s="3"/>
      <c r="AF112" s="3"/>
      <c r="AG112" s="3"/>
      <c r="AH112" s="3"/>
      <c r="AI112" s="3"/>
    </row>
    <row r="113" spans="1:35" ht="12.75" customHeight="1">
      <c r="K113" s="5"/>
      <c r="L113" s="5"/>
      <c r="N113" s="5"/>
      <c r="O113" s="6"/>
      <c r="P113" s="6"/>
      <c r="Q113" s="5"/>
      <c r="Z113" s="4"/>
      <c r="AA113" s="11"/>
      <c r="AB113" s="11"/>
      <c r="AC113" s="11"/>
      <c r="AD113" s="11"/>
      <c r="AE113" s="11"/>
      <c r="AF113" s="11"/>
      <c r="AG113" s="11"/>
      <c r="AH113" s="3"/>
      <c r="AI113" s="3"/>
    </row>
    <row r="114" spans="1:35" ht="12.75" customHeight="1">
      <c r="A114" s="52" t="s">
        <v>67</v>
      </c>
      <c r="K114" s="5"/>
      <c r="L114" s="5"/>
      <c r="N114" s="5"/>
      <c r="O114" s="6"/>
      <c r="P114" s="6"/>
      <c r="Q114" s="5"/>
      <c r="Z114" s="34"/>
      <c r="AA114" s="35"/>
      <c r="AB114" s="35"/>
      <c r="AC114" s="35"/>
      <c r="AD114" s="35"/>
      <c r="AE114" s="35"/>
      <c r="AF114" s="35"/>
      <c r="AG114" s="35"/>
      <c r="AH114" s="3"/>
      <c r="AI114" s="3"/>
    </row>
    <row r="115" spans="1:35" ht="25.5" customHeight="1">
      <c r="B115" s="245" t="s">
        <v>1</v>
      </c>
      <c r="C115" s="240"/>
      <c r="D115" s="240"/>
      <c r="E115" s="240"/>
      <c r="F115" s="240"/>
      <c r="G115" s="240"/>
      <c r="H115" s="240"/>
      <c r="I115" s="240"/>
      <c r="K115" s="7" t="s">
        <v>2</v>
      </c>
      <c r="L115" s="7" t="s">
        <v>3</v>
      </c>
      <c r="M115" s="8" t="s">
        <v>4</v>
      </c>
      <c r="N115" s="7" t="s">
        <v>5</v>
      </c>
      <c r="O115" s="9" t="s">
        <v>6</v>
      </c>
      <c r="P115" s="9" t="s">
        <v>7</v>
      </c>
      <c r="Q115" s="10" t="s">
        <v>8</v>
      </c>
      <c r="Z115" s="26"/>
      <c r="AA115" s="3"/>
      <c r="AB115" s="3"/>
      <c r="AC115" s="3"/>
      <c r="AD115" s="3"/>
      <c r="AE115" s="3"/>
      <c r="AF115" s="3"/>
      <c r="AG115" s="3"/>
      <c r="AH115" s="3"/>
      <c r="AI115" s="3"/>
    </row>
    <row r="116" spans="1:35" ht="12.75" customHeight="1">
      <c r="A116" s="12" t="s">
        <v>9</v>
      </c>
      <c r="B116" s="13">
        <v>1</v>
      </c>
      <c r="C116" s="13">
        <v>2</v>
      </c>
      <c r="D116" s="13">
        <v>3</v>
      </c>
      <c r="E116" s="13">
        <v>4</v>
      </c>
      <c r="F116" s="13">
        <v>5</v>
      </c>
      <c r="G116" s="13">
        <v>6</v>
      </c>
      <c r="H116" s="13">
        <v>7</v>
      </c>
      <c r="I116" s="13">
        <v>8</v>
      </c>
      <c r="J116" s="14" t="s">
        <v>10</v>
      </c>
      <c r="K116" s="48"/>
      <c r="L116" s="15"/>
      <c r="M116" s="16"/>
      <c r="N116" s="17"/>
      <c r="O116" s="6"/>
      <c r="P116" s="6"/>
      <c r="Q116" s="5"/>
      <c r="Z116" s="26"/>
      <c r="AH116" s="3"/>
      <c r="AI116" s="3"/>
    </row>
    <row r="117" spans="1:35" ht="12.75" customHeight="1">
      <c r="A117" s="31" t="s">
        <v>18</v>
      </c>
      <c r="B117" s="13">
        <v>117</v>
      </c>
      <c r="C117" s="13"/>
      <c r="D117" s="13"/>
      <c r="E117" s="13"/>
      <c r="F117" s="13"/>
      <c r="G117" s="13"/>
      <c r="H117" s="13"/>
      <c r="I117" s="13"/>
      <c r="J117" s="38"/>
      <c r="K117" s="48"/>
      <c r="L117" s="15"/>
      <c r="M117" s="16"/>
      <c r="N117" s="17"/>
      <c r="O117" s="20">
        <f>B117</f>
        <v>117</v>
      </c>
      <c r="P117" s="6"/>
      <c r="Q117" s="5"/>
      <c r="Z117" s="26"/>
      <c r="AH117" s="3"/>
      <c r="AI117" s="3"/>
    </row>
    <row r="118" spans="1:35" ht="12.75" customHeight="1">
      <c r="A118" s="31" t="s">
        <v>19</v>
      </c>
      <c r="C118" s="26">
        <v>86</v>
      </c>
      <c r="J118" s="38"/>
      <c r="K118" s="5"/>
      <c r="L118" s="5"/>
      <c r="N118" s="5">
        <f>C118/B117</f>
        <v>0.7350427350427351</v>
      </c>
      <c r="O118" s="20">
        <v>87</v>
      </c>
      <c r="P118" s="3">
        <f t="shared" ref="P118:P124" si="39">O118/O117</f>
        <v>0.74358974358974361</v>
      </c>
      <c r="Q118" s="5">
        <f t="shared" ref="Q118:Q124" si="40">100%-P118</f>
        <v>0.25641025641025639</v>
      </c>
      <c r="AH118" s="52"/>
      <c r="AI118" s="3"/>
    </row>
    <row r="119" spans="1:35" ht="12.75" customHeight="1">
      <c r="A119" s="31" t="s">
        <v>20</v>
      </c>
      <c r="D119" s="26">
        <v>75</v>
      </c>
      <c r="J119" s="38"/>
      <c r="K119" s="5"/>
      <c r="L119" s="5"/>
      <c r="N119" s="5">
        <f>D119/C118</f>
        <v>0.87209302325581395</v>
      </c>
      <c r="O119" s="20">
        <v>81</v>
      </c>
      <c r="P119" s="3">
        <f t="shared" si="39"/>
        <v>0.93103448275862066</v>
      </c>
      <c r="Q119" s="5">
        <f t="shared" si="40"/>
        <v>6.8965517241379337E-2</v>
      </c>
      <c r="AH119" s="26"/>
      <c r="AI119" s="3"/>
    </row>
    <row r="120" spans="1:35" ht="12.75" customHeight="1">
      <c r="A120" s="34" t="s">
        <v>21</v>
      </c>
      <c r="E120" s="26">
        <v>67</v>
      </c>
      <c r="J120" s="38"/>
      <c r="K120" s="5"/>
      <c r="L120" s="5"/>
      <c r="N120" s="5">
        <f>E120/D119</f>
        <v>0.89333333333333331</v>
      </c>
      <c r="O120" s="20">
        <v>74</v>
      </c>
      <c r="P120" s="3">
        <f t="shared" si="39"/>
        <v>0.9135802469135802</v>
      </c>
      <c r="Q120" s="5">
        <f t="shared" si="40"/>
        <v>8.6419753086419804E-2</v>
      </c>
      <c r="AH120" s="4"/>
      <c r="AI120" s="3"/>
    </row>
    <row r="121" spans="1:35" ht="12.75" customHeight="1">
      <c r="A121" s="34" t="s">
        <v>22</v>
      </c>
      <c r="F121" s="26">
        <v>62</v>
      </c>
      <c r="J121" s="38"/>
      <c r="K121" s="5"/>
      <c r="L121" s="5"/>
      <c r="N121" s="5">
        <f>F121/E120</f>
        <v>0.92537313432835822</v>
      </c>
      <c r="O121" s="20">
        <v>69</v>
      </c>
      <c r="P121" s="3">
        <f t="shared" si="39"/>
        <v>0.93243243243243246</v>
      </c>
      <c r="Q121" s="5">
        <f t="shared" si="40"/>
        <v>6.7567567567567544E-2</v>
      </c>
      <c r="AH121" s="4"/>
      <c r="AI121" s="3"/>
    </row>
    <row r="122" spans="1:35" ht="12.75" customHeight="1">
      <c r="A122" s="34" t="s">
        <v>40</v>
      </c>
      <c r="G122" s="26">
        <v>58</v>
      </c>
      <c r="J122" s="38"/>
      <c r="K122" s="5"/>
      <c r="L122" s="5"/>
      <c r="N122" s="5">
        <f>G122/F121</f>
        <v>0.93548387096774188</v>
      </c>
      <c r="O122" s="20">
        <v>68</v>
      </c>
      <c r="P122" s="3">
        <f t="shared" si="39"/>
        <v>0.98550724637681164</v>
      </c>
      <c r="Q122" s="5">
        <f t="shared" si="40"/>
        <v>1.4492753623188359E-2</v>
      </c>
      <c r="AH122" s="4"/>
      <c r="AI122" s="3"/>
    </row>
    <row r="123" spans="1:35" ht="12.75" customHeight="1">
      <c r="A123" s="34" t="s">
        <v>41</v>
      </c>
      <c r="H123" s="26">
        <v>56</v>
      </c>
      <c r="J123" s="38">
        <v>1</v>
      </c>
      <c r="K123" s="5"/>
      <c r="L123" s="5"/>
      <c r="N123" s="5">
        <f>H123/G122</f>
        <v>0.96551724137931039</v>
      </c>
      <c r="O123" s="20">
        <v>66</v>
      </c>
      <c r="P123" s="3">
        <f t="shared" si="39"/>
        <v>0.97058823529411764</v>
      </c>
      <c r="Q123" s="5">
        <f t="shared" si="40"/>
        <v>2.9411764705882359E-2</v>
      </c>
      <c r="AH123" s="4"/>
      <c r="AI123" s="3"/>
    </row>
    <row r="124" spans="1:35" ht="12.75" customHeight="1">
      <c r="A124" s="34" t="s">
        <v>42</v>
      </c>
      <c r="I124" s="26">
        <v>50</v>
      </c>
      <c r="J124" s="38">
        <v>39</v>
      </c>
      <c r="K124" s="5"/>
      <c r="L124" s="5"/>
      <c r="N124" s="5">
        <f>I124/H123</f>
        <v>0.8928571428571429</v>
      </c>
      <c r="O124" s="20">
        <v>62</v>
      </c>
      <c r="P124" s="3">
        <f t="shared" si="39"/>
        <v>0.93939393939393945</v>
      </c>
      <c r="Q124" s="5">
        <f t="shared" si="40"/>
        <v>6.0606060606060552E-2</v>
      </c>
      <c r="AH124" s="4"/>
      <c r="AI124" s="3"/>
    </row>
    <row r="125" spans="1:35" ht="12.75" customHeight="1">
      <c r="A125" s="34" t="s">
        <v>43</v>
      </c>
      <c r="I125" s="26">
        <v>11</v>
      </c>
      <c r="J125" s="38">
        <v>11</v>
      </c>
      <c r="K125" s="5"/>
      <c r="L125" s="5"/>
      <c r="N125" s="5"/>
      <c r="O125" s="20">
        <v>22</v>
      </c>
      <c r="P125" s="3"/>
      <c r="Q125" s="5"/>
      <c r="AH125" s="4"/>
      <c r="AI125" s="3"/>
    </row>
    <row r="126" spans="1:35" ht="12.75" customHeight="1">
      <c r="A126" s="34" t="s">
        <v>48</v>
      </c>
      <c r="I126" s="26">
        <v>7</v>
      </c>
      <c r="J126" s="137">
        <v>5</v>
      </c>
      <c r="K126" s="5"/>
      <c r="L126" s="5"/>
      <c r="N126" s="5"/>
      <c r="O126" s="20">
        <v>11</v>
      </c>
      <c r="P126" s="3"/>
      <c r="Q126" s="5"/>
      <c r="AH126" s="4"/>
      <c r="AI126" s="3"/>
    </row>
    <row r="127" spans="1:35" ht="12.75" customHeight="1">
      <c r="A127" s="34" t="s">
        <v>49</v>
      </c>
      <c r="I127" s="26">
        <v>7</v>
      </c>
      <c r="J127" s="137">
        <v>2</v>
      </c>
      <c r="K127" s="5"/>
      <c r="L127" s="5"/>
      <c r="N127" s="5"/>
      <c r="O127" s="20">
        <v>7</v>
      </c>
      <c r="P127" s="3"/>
      <c r="Q127" s="5"/>
      <c r="AH127" s="4"/>
      <c r="AI127" s="3"/>
    </row>
    <row r="128" spans="1:35" ht="12.75" customHeight="1">
      <c r="A128" s="34" t="s">
        <v>50</v>
      </c>
      <c r="I128" s="26">
        <v>7</v>
      </c>
      <c r="J128" s="137">
        <v>6</v>
      </c>
      <c r="K128" s="5"/>
      <c r="L128" s="5"/>
      <c r="N128" s="5"/>
      <c r="O128" s="20">
        <v>8</v>
      </c>
      <c r="P128" s="3"/>
      <c r="Q128" s="5"/>
      <c r="AH128" s="4"/>
      <c r="AI128" s="3"/>
    </row>
    <row r="129" spans="1:47" ht="12.75" customHeight="1">
      <c r="A129" s="34" t="s">
        <v>51</v>
      </c>
      <c r="I129" s="26">
        <v>1</v>
      </c>
      <c r="J129" s="137">
        <v>2</v>
      </c>
      <c r="K129" s="5"/>
      <c r="L129" s="5"/>
      <c r="N129" s="5"/>
      <c r="O129" s="20">
        <v>1</v>
      </c>
      <c r="P129" s="3"/>
      <c r="Q129" s="5"/>
      <c r="AH129" s="4"/>
      <c r="AI129" s="3"/>
    </row>
    <row r="130" spans="1:47" ht="12.75" customHeight="1">
      <c r="A130" s="34"/>
      <c r="J130" s="26">
        <f>SUM(J123:J129)</f>
        <v>66</v>
      </c>
      <c r="K130" s="5">
        <f>(J123+J124)/B117</f>
        <v>0.34188034188034189</v>
      </c>
      <c r="L130" s="5">
        <f>J130/B117</f>
        <v>0.5641025641025641</v>
      </c>
      <c r="M130" s="5">
        <f>L130-K130</f>
        <v>0.22222222222222221</v>
      </c>
      <c r="N130" s="5"/>
      <c r="O130" s="6"/>
      <c r="P130" s="6"/>
      <c r="Q130" s="5"/>
      <c r="AH130" s="4"/>
      <c r="AI130" s="3"/>
    </row>
    <row r="131" spans="1:47" ht="12.75" customHeight="1">
      <c r="A131" s="34"/>
      <c r="K131" s="5"/>
      <c r="L131" s="5"/>
      <c r="M131" s="5"/>
      <c r="N131" s="5"/>
      <c r="O131" s="6"/>
      <c r="P131" s="6"/>
      <c r="Q131" s="5"/>
      <c r="AH131" s="4"/>
      <c r="AI131" s="3"/>
    </row>
    <row r="132" spans="1:47" ht="12.75" customHeight="1">
      <c r="A132" s="52" t="s">
        <v>68</v>
      </c>
      <c r="L132" s="5"/>
      <c r="M132" s="5"/>
      <c r="O132" s="5"/>
      <c r="P132" s="6"/>
      <c r="Q132" s="6"/>
      <c r="R132" s="5"/>
      <c r="S132" s="5"/>
      <c r="T132" s="5"/>
      <c r="U132" s="5"/>
      <c r="V132" s="5"/>
      <c r="W132" s="5"/>
      <c r="X132" s="5"/>
      <c r="Y132" s="5"/>
      <c r="AH132" s="34"/>
      <c r="AI132" s="3"/>
      <c r="AJ132" s="53"/>
      <c r="AK132" s="53"/>
      <c r="AL132" s="53"/>
      <c r="AM132" s="53"/>
      <c r="AN132" s="53"/>
      <c r="AO132" s="53"/>
      <c r="AP132" s="53"/>
      <c r="AQ132" s="53"/>
      <c r="AR132" s="53"/>
      <c r="AS132" s="53"/>
      <c r="AT132" s="3"/>
      <c r="AU132" s="3"/>
    </row>
    <row r="133" spans="1:47" ht="25.5" customHeight="1">
      <c r="B133" s="245" t="s">
        <v>1</v>
      </c>
      <c r="C133" s="240"/>
      <c r="D133" s="240"/>
      <c r="E133" s="240"/>
      <c r="F133" s="240"/>
      <c r="G133" s="240"/>
      <c r="H133" s="240"/>
      <c r="I133" s="240"/>
      <c r="K133" s="7" t="s">
        <v>2</v>
      </c>
      <c r="L133" s="7" t="s">
        <v>3</v>
      </c>
      <c r="M133" s="8" t="s">
        <v>4</v>
      </c>
      <c r="N133" s="7" t="s">
        <v>5</v>
      </c>
      <c r="O133" s="9" t="s">
        <v>6</v>
      </c>
      <c r="P133" s="9" t="s">
        <v>7</v>
      </c>
      <c r="Q133" s="10" t="s">
        <v>8</v>
      </c>
      <c r="AH133" s="26"/>
      <c r="AI133" s="5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</row>
    <row r="134" spans="1:47" ht="12.75" customHeight="1">
      <c r="A134" s="12" t="s">
        <v>9</v>
      </c>
      <c r="B134" s="13">
        <v>1</v>
      </c>
      <c r="C134" s="13">
        <v>2</v>
      </c>
      <c r="D134" s="13">
        <v>3</v>
      </c>
      <c r="E134" s="13">
        <v>4</v>
      </c>
      <c r="F134" s="13">
        <v>5</v>
      </c>
      <c r="G134" s="13">
        <v>6</v>
      </c>
      <c r="H134" s="13">
        <v>7</v>
      </c>
      <c r="I134" s="13">
        <v>8</v>
      </c>
      <c r="J134" s="14" t="s">
        <v>10</v>
      </c>
      <c r="K134" s="48"/>
      <c r="L134" s="15"/>
      <c r="M134" s="16"/>
      <c r="N134" s="17"/>
      <c r="O134" s="6"/>
      <c r="P134" s="6"/>
      <c r="Q134" s="5"/>
      <c r="Z134" s="31"/>
      <c r="AA134" s="28"/>
      <c r="AB134" s="28"/>
      <c r="AC134" s="3"/>
      <c r="AI134" s="3"/>
      <c r="AJ134" s="11"/>
      <c r="AK134" s="11"/>
      <c r="AL134" s="11"/>
      <c r="AM134" s="11"/>
      <c r="AN134" s="11"/>
      <c r="AO134" s="11"/>
      <c r="AP134" s="11"/>
      <c r="AQ134" s="11"/>
      <c r="AR134" s="11"/>
      <c r="AS134" s="11"/>
      <c r="AT134" s="3"/>
      <c r="AU134" s="3"/>
    </row>
    <row r="135" spans="1:47" ht="12.75" customHeight="1">
      <c r="A135" s="31" t="s">
        <v>19</v>
      </c>
      <c r="B135" s="13">
        <v>71</v>
      </c>
      <c r="C135" s="13"/>
      <c r="D135" s="13"/>
      <c r="E135" s="13"/>
      <c r="F135" s="13"/>
      <c r="G135" s="13"/>
      <c r="H135" s="13"/>
      <c r="I135" s="13"/>
      <c r="J135" s="19"/>
      <c r="K135" s="48"/>
      <c r="L135" s="15"/>
      <c r="M135" s="16"/>
      <c r="N135" s="17"/>
      <c r="O135" s="20">
        <f>B135</f>
        <v>71</v>
      </c>
      <c r="P135" s="6"/>
      <c r="Q135" s="6"/>
      <c r="R135" s="5"/>
      <c r="S135" s="5"/>
      <c r="T135" s="5"/>
      <c r="U135" s="5"/>
      <c r="V135" s="5"/>
      <c r="W135" s="5"/>
      <c r="X135" s="5"/>
      <c r="Y135" s="5"/>
      <c r="Z135" s="31"/>
      <c r="AA135" s="28"/>
      <c r="AB135" s="28"/>
      <c r="AC135" s="3"/>
      <c r="AI135" s="11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"/>
      <c r="AU135" s="3"/>
    </row>
    <row r="136" spans="1:47" ht="12.75" customHeight="1">
      <c r="A136" s="31" t="s">
        <v>20</v>
      </c>
      <c r="C136" s="26">
        <v>37</v>
      </c>
      <c r="J136" s="38"/>
      <c r="L136" s="5"/>
      <c r="M136" s="5"/>
      <c r="N136" s="3">
        <f>C136/B135</f>
        <v>0.52112676056338025</v>
      </c>
      <c r="O136" s="20">
        <v>53</v>
      </c>
      <c r="P136" s="3">
        <f t="shared" ref="P136:P142" si="41">O136/O135</f>
        <v>0.74647887323943662</v>
      </c>
      <c r="Q136" s="5">
        <f t="shared" ref="Q136:Q142" si="42">100%-P136</f>
        <v>0.25352112676056338</v>
      </c>
      <c r="R136" s="5"/>
      <c r="S136" s="5"/>
      <c r="T136" s="5"/>
      <c r="U136" s="5"/>
      <c r="V136" s="5"/>
      <c r="W136" s="5"/>
      <c r="X136" s="5"/>
      <c r="Y136" s="5"/>
      <c r="Z136" s="26"/>
      <c r="AH136" s="3"/>
      <c r="AI136" s="35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</row>
    <row r="137" spans="1:47" ht="12.75" customHeight="1">
      <c r="A137" s="34" t="s">
        <v>21</v>
      </c>
      <c r="D137" s="26">
        <v>34</v>
      </c>
      <c r="J137" s="38"/>
      <c r="K137" s="5"/>
      <c r="L137" s="5"/>
      <c r="N137" s="5">
        <f>D137/C136</f>
        <v>0.91891891891891897</v>
      </c>
      <c r="O137" s="20">
        <v>52</v>
      </c>
      <c r="P137" s="3">
        <f t="shared" si="41"/>
        <v>0.98113207547169812</v>
      </c>
      <c r="Q137" s="5">
        <f t="shared" si="42"/>
        <v>1.8867924528301883E-2</v>
      </c>
      <c r="Z137" s="26"/>
      <c r="AH137" s="3"/>
      <c r="AI137" s="3"/>
      <c r="AK137" s="26"/>
      <c r="AL137" s="3"/>
      <c r="AM137" s="3"/>
      <c r="AN137" s="3"/>
      <c r="AO137" s="3"/>
      <c r="AP137" s="3"/>
      <c r="AQ137" s="3"/>
      <c r="AR137" s="3"/>
      <c r="AS137" s="3"/>
      <c r="AT137" s="3"/>
      <c r="AU137" s="3"/>
    </row>
    <row r="138" spans="1:47" ht="12.75" customHeight="1">
      <c r="A138" s="34" t="s">
        <v>22</v>
      </c>
      <c r="E138" s="26">
        <v>34</v>
      </c>
      <c r="J138" s="38"/>
      <c r="K138" s="5"/>
      <c r="L138" s="5"/>
      <c r="N138" s="5">
        <f>E138/D137</f>
        <v>1</v>
      </c>
      <c r="O138" s="20">
        <v>49</v>
      </c>
      <c r="P138" s="3">
        <f t="shared" si="41"/>
        <v>0.94230769230769229</v>
      </c>
      <c r="Q138" s="5">
        <f t="shared" si="42"/>
        <v>5.7692307692307709E-2</v>
      </c>
      <c r="Z138" s="26"/>
      <c r="AH138" s="3"/>
      <c r="AK138" s="26"/>
      <c r="AL138" s="3"/>
      <c r="AM138" s="3"/>
      <c r="AN138" s="3"/>
      <c r="AO138" s="3"/>
      <c r="AP138" s="3"/>
      <c r="AQ138" s="3"/>
      <c r="AR138" s="3"/>
      <c r="AS138" s="3"/>
      <c r="AT138" s="3"/>
      <c r="AU138" s="3"/>
    </row>
    <row r="139" spans="1:47" ht="12.75" customHeight="1">
      <c r="A139" s="34" t="s">
        <v>40</v>
      </c>
      <c r="F139" s="26">
        <v>24</v>
      </c>
      <c r="J139" s="38"/>
      <c r="K139" s="5"/>
      <c r="L139" s="5"/>
      <c r="N139" s="5">
        <f>F139/E138</f>
        <v>0.70588235294117652</v>
      </c>
      <c r="O139" s="20">
        <v>41</v>
      </c>
      <c r="P139" s="3">
        <f t="shared" si="41"/>
        <v>0.83673469387755106</v>
      </c>
      <c r="Q139" s="5">
        <f t="shared" si="42"/>
        <v>0.16326530612244894</v>
      </c>
      <c r="Z139" s="26"/>
      <c r="AH139" s="3"/>
      <c r="AK139" s="26"/>
      <c r="AL139" s="3"/>
      <c r="AM139" s="3"/>
      <c r="AN139" s="3"/>
      <c r="AO139" s="3"/>
      <c r="AP139" s="3"/>
      <c r="AQ139" s="3"/>
      <c r="AR139" s="3"/>
      <c r="AS139" s="3"/>
      <c r="AT139" s="3"/>
      <c r="AU139" s="3"/>
    </row>
    <row r="140" spans="1:47" ht="12.75" customHeight="1">
      <c r="A140" s="34" t="s">
        <v>41</v>
      </c>
      <c r="G140" s="26">
        <v>24</v>
      </c>
      <c r="J140" s="38"/>
      <c r="K140" s="5"/>
      <c r="L140" s="5"/>
      <c r="N140" s="5">
        <f>G140/F139</f>
        <v>1</v>
      </c>
      <c r="O140" s="20">
        <v>39</v>
      </c>
      <c r="P140" s="3">
        <f t="shared" si="41"/>
        <v>0.95121951219512191</v>
      </c>
      <c r="Q140" s="5">
        <f t="shared" si="42"/>
        <v>4.8780487804878092E-2</v>
      </c>
      <c r="Z140" s="26"/>
      <c r="AH140" s="3"/>
      <c r="AK140" s="26"/>
      <c r="AL140" s="3"/>
      <c r="AM140" s="3"/>
      <c r="AN140" s="3"/>
      <c r="AO140" s="3"/>
      <c r="AP140" s="3"/>
      <c r="AQ140" s="3"/>
      <c r="AR140" s="3"/>
      <c r="AS140" s="3"/>
      <c r="AT140" s="3"/>
      <c r="AU140" s="3"/>
    </row>
    <row r="141" spans="1:47" ht="12.75" customHeight="1">
      <c r="A141" s="34" t="s">
        <v>42</v>
      </c>
      <c r="H141" s="26">
        <v>24</v>
      </c>
      <c r="J141" s="38">
        <v>8</v>
      </c>
      <c r="K141" s="5"/>
      <c r="L141" s="5"/>
      <c r="N141" s="5">
        <f>H141/G140</f>
        <v>1</v>
      </c>
      <c r="O141" s="20">
        <v>31</v>
      </c>
      <c r="P141" s="3">
        <f t="shared" si="41"/>
        <v>0.79487179487179482</v>
      </c>
      <c r="Q141" s="5">
        <f t="shared" si="42"/>
        <v>0.20512820512820518</v>
      </c>
      <c r="Z141" s="26"/>
      <c r="AH141" s="3"/>
      <c r="AK141" s="26"/>
      <c r="AL141" s="3"/>
      <c r="AM141" s="3"/>
      <c r="AN141" s="3"/>
      <c r="AO141" s="3"/>
      <c r="AP141" s="3"/>
      <c r="AQ141" s="3"/>
      <c r="AR141" s="3"/>
      <c r="AS141" s="3"/>
      <c r="AT141" s="3"/>
      <c r="AU141" s="3"/>
    </row>
    <row r="142" spans="1:47" ht="12.75" customHeight="1">
      <c r="A142" s="34" t="s">
        <v>43</v>
      </c>
      <c r="I142" s="26">
        <v>24</v>
      </c>
      <c r="J142" s="38">
        <v>21</v>
      </c>
      <c r="K142" s="5"/>
      <c r="L142" s="5"/>
      <c r="N142" s="5">
        <f>I142/H141</f>
        <v>1</v>
      </c>
      <c r="O142" s="20">
        <v>30</v>
      </c>
      <c r="P142" s="3">
        <f t="shared" si="41"/>
        <v>0.967741935483871</v>
      </c>
      <c r="Q142" s="5">
        <f t="shared" si="42"/>
        <v>3.2258064516129004E-2</v>
      </c>
      <c r="Z142" s="26"/>
      <c r="AH142" s="3"/>
      <c r="AK142" s="26"/>
      <c r="AL142" s="3"/>
      <c r="AM142" s="3"/>
      <c r="AN142" s="3"/>
      <c r="AO142" s="3"/>
      <c r="AP142" s="3"/>
      <c r="AQ142" s="3"/>
      <c r="AR142" s="3"/>
      <c r="AS142" s="3"/>
      <c r="AT142" s="3"/>
      <c r="AU142" s="3"/>
    </row>
    <row r="143" spans="1:47" ht="12.75" customHeight="1">
      <c r="A143" s="34" t="s">
        <v>48</v>
      </c>
      <c r="I143" s="26">
        <v>6</v>
      </c>
      <c r="J143" s="38">
        <v>4</v>
      </c>
      <c r="K143" s="5"/>
      <c r="L143" s="5"/>
      <c r="N143" s="5"/>
      <c r="O143" s="20">
        <v>10</v>
      </c>
      <c r="P143" s="3"/>
      <c r="Q143" s="5"/>
      <c r="Z143" s="26"/>
      <c r="AH143" s="3"/>
      <c r="AK143" s="26"/>
      <c r="AL143" s="3"/>
      <c r="AM143" s="3"/>
      <c r="AN143" s="3"/>
      <c r="AO143" s="3"/>
      <c r="AP143" s="3"/>
      <c r="AQ143" s="3"/>
      <c r="AR143" s="3"/>
      <c r="AS143" s="3"/>
      <c r="AT143" s="3"/>
      <c r="AU143" s="3"/>
    </row>
    <row r="144" spans="1:47" ht="12.75" customHeight="1">
      <c r="A144" s="34" t="s">
        <v>49</v>
      </c>
      <c r="I144" s="26">
        <v>3</v>
      </c>
      <c r="J144" s="38">
        <v>2</v>
      </c>
      <c r="K144" s="5"/>
      <c r="L144" s="5"/>
      <c r="N144" s="5"/>
      <c r="O144" s="20">
        <v>5</v>
      </c>
      <c r="P144" s="3"/>
      <c r="Q144" s="5"/>
      <c r="Z144" s="26"/>
      <c r="AH144" s="3"/>
      <c r="AK144" s="26"/>
      <c r="AL144" s="3"/>
      <c r="AM144" s="3"/>
      <c r="AN144" s="3"/>
      <c r="AO144" s="3"/>
      <c r="AP144" s="3"/>
      <c r="AQ144" s="3"/>
      <c r="AR144" s="3"/>
      <c r="AS144" s="3"/>
      <c r="AT144" s="3"/>
      <c r="AU144" s="3"/>
    </row>
    <row r="145" spans="1:47" ht="12.75" customHeight="1">
      <c r="A145" s="34" t="s">
        <v>50</v>
      </c>
      <c r="I145" s="26">
        <v>3</v>
      </c>
      <c r="J145" s="38">
        <v>1</v>
      </c>
      <c r="K145" s="5"/>
      <c r="L145" s="5"/>
      <c r="N145" s="5"/>
      <c r="O145" s="20">
        <v>3</v>
      </c>
      <c r="P145" s="3"/>
      <c r="Q145" s="5"/>
      <c r="Z145" s="26"/>
      <c r="AH145" s="3"/>
      <c r="AK145" s="26"/>
      <c r="AL145" s="3"/>
      <c r="AM145" s="3"/>
      <c r="AN145" s="3"/>
      <c r="AO145" s="3"/>
      <c r="AP145" s="3"/>
      <c r="AQ145" s="3"/>
      <c r="AR145" s="3"/>
      <c r="AS145" s="3"/>
      <c r="AT145" s="3"/>
      <c r="AU145" s="3"/>
    </row>
    <row r="146" spans="1:47" ht="12.75" customHeight="1">
      <c r="A146" s="34" t="s">
        <v>51</v>
      </c>
      <c r="I146" s="26">
        <v>1</v>
      </c>
      <c r="J146" s="38">
        <v>1</v>
      </c>
      <c r="K146" s="5"/>
      <c r="L146" s="5"/>
      <c r="N146" s="5"/>
      <c r="O146" s="20">
        <v>1</v>
      </c>
      <c r="P146" s="3"/>
      <c r="Q146" s="5"/>
      <c r="Z146" s="26"/>
      <c r="AH146" s="3"/>
      <c r="AK146" s="26"/>
      <c r="AL146" s="3"/>
      <c r="AM146" s="3"/>
      <c r="AN146" s="3"/>
      <c r="AO146" s="3"/>
      <c r="AP146" s="3"/>
      <c r="AQ146" s="3"/>
      <c r="AR146" s="3"/>
      <c r="AS146" s="3"/>
      <c r="AT146" s="3"/>
      <c r="AU146" s="3"/>
    </row>
    <row r="147" spans="1:47" ht="12.75" customHeight="1">
      <c r="A147" s="34" t="s">
        <v>52</v>
      </c>
      <c r="I147" s="26">
        <v>1</v>
      </c>
      <c r="J147" s="38">
        <v>1</v>
      </c>
      <c r="K147" s="5"/>
      <c r="L147" s="5"/>
      <c r="N147" s="5"/>
      <c r="O147" s="20">
        <v>1</v>
      </c>
      <c r="P147" s="3"/>
      <c r="Q147" s="5"/>
      <c r="Z147" s="26"/>
      <c r="AH147" s="3"/>
      <c r="AK147" s="26"/>
      <c r="AL147" s="3"/>
      <c r="AM147" s="3"/>
      <c r="AN147" s="3"/>
      <c r="AO147" s="3"/>
      <c r="AP147" s="3"/>
      <c r="AQ147" s="3"/>
      <c r="AR147" s="3"/>
      <c r="AS147" s="3"/>
      <c r="AT147" s="3"/>
      <c r="AU147" s="3"/>
    </row>
    <row r="148" spans="1:47" ht="12.75" customHeight="1">
      <c r="A148" s="34" t="s">
        <v>53</v>
      </c>
      <c r="I148" s="26">
        <v>1</v>
      </c>
      <c r="J148" s="38"/>
      <c r="K148" s="5"/>
      <c r="L148" s="5"/>
      <c r="N148" s="5"/>
      <c r="O148" s="20">
        <v>1</v>
      </c>
      <c r="P148" s="3"/>
      <c r="Q148" s="5"/>
      <c r="Z148" s="26"/>
      <c r="AH148" s="3"/>
      <c r="AK148" s="26"/>
      <c r="AL148" s="3"/>
      <c r="AM148" s="3"/>
      <c r="AN148" s="3"/>
      <c r="AO148" s="3"/>
      <c r="AP148" s="3"/>
      <c r="AQ148" s="3"/>
      <c r="AR148" s="3"/>
      <c r="AS148" s="3"/>
      <c r="AT148" s="3"/>
      <c r="AU148" s="3"/>
    </row>
    <row r="149" spans="1:47" ht="12.75" customHeight="1">
      <c r="A149" s="34" t="s">
        <v>64</v>
      </c>
      <c r="I149" s="26">
        <v>1</v>
      </c>
      <c r="J149" s="38"/>
      <c r="K149" s="5"/>
      <c r="L149" s="5"/>
      <c r="N149" s="5"/>
      <c r="O149" s="20">
        <v>1</v>
      </c>
      <c r="P149" s="3"/>
      <c r="Q149" s="5"/>
      <c r="Z149" s="26"/>
      <c r="AH149" s="3"/>
      <c r="AK149" s="26"/>
      <c r="AL149" s="3"/>
      <c r="AM149" s="3"/>
      <c r="AN149" s="3"/>
      <c r="AO149" s="3"/>
      <c r="AP149" s="3"/>
      <c r="AQ149" s="3"/>
      <c r="AR149" s="3"/>
      <c r="AS149" s="3"/>
      <c r="AT149" s="3"/>
      <c r="AU149" s="3"/>
    </row>
    <row r="150" spans="1:47" ht="12.75" customHeight="1">
      <c r="A150" s="34" t="s">
        <v>72</v>
      </c>
      <c r="I150" s="26">
        <v>1</v>
      </c>
      <c r="J150" s="38"/>
      <c r="K150" s="5"/>
      <c r="L150" s="5"/>
      <c r="N150" s="5"/>
      <c r="O150" s="20">
        <v>1</v>
      </c>
      <c r="P150" s="3"/>
      <c r="Q150" s="5"/>
      <c r="Z150" s="26"/>
      <c r="AH150" s="3"/>
      <c r="AK150" s="26"/>
      <c r="AL150" s="3"/>
      <c r="AM150" s="3"/>
      <c r="AN150" s="3"/>
      <c r="AO150" s="3"/>
      <c r="AP150" s="3"/>
      <c r="AQ150" s="3"/>
      <c r="AR150" s="3"/>
      <c r="AS150" s="3"/>
      <c r="AT150" s="3"/>
      <c r="AU150" s="3"/>
    </row>
    <row r="151" spans="1:47" ht="12.75" customHeight="1">
      <c r="A151" s="34"/>
      <c r="J151" s="26">
        <f>SUM(J141:J147)</f>
        <v>38</v>
      </c>
      <c r="K151" s="5">
        <f>SUM(J141:J142)/B135</f>
        <v>0.40845070422535212</v>
      </c>
      <c r="L151" s="5">
        <f>J151/B135</f>
        <v>0.53521126760563376</v>
      </c>
      <c r="M151" s="5">
        <f>L151-K151</f>
        <v>0.12676056338028163</v>
      </c>
      <c r="N151" s="5"/>
      <c r="O151" s="20"/>
      <c r="P151" s="3"/>
      <c r="Q151" s="5"/>
      <c r="Z151" s="26"/>
      <c r="AH151" s="3"/>
      <c r="AK151" s="26"/>
      <c r="AL151" s="3"/>
      <c r="AM151" s="3"/>
      <c r="AN151" s="3"/>
      <c r="AO151" s="3"/>
      <c r="AP151" s="3"/>
      <c r="AQ151" s="3"/>
      <c r="AR151" s="3"/>
      <c r="AS151" s="3"/>
      <c r="AT151" s="3"/>
      <c r="AU151" s="3"/>
    </row>
    <row r="152" spans="1:47" ht="12.75" customHeight="1">
      <c r="K152" s="5"/>
      <c r="L152" s="5"/>
      <c r="N152" s="5"/>
      <c r="O152" s="6"/>
      <c r="P152" s="6"/>
      <c r="Q152" s="5"/>
      <c r="Z152" s="26"/>
      <c r="AH152" s="3"/>
    </row>
    <row r="153" spans="1:47" ht="12.75" customHeight="1">
      <c r="A153" s="4" t="s">
        <v>69</v>
      </c>
      <c r="B153" s="4"/>
      <c r="C153" s="4"/>
      <c r="D153" s="4"/>
      <c r="E153" s="4"/>
      <c r="L153" s="5"/>
      <c r="M153" s="5"/>
      <c r="O153" s="5"/>
      <c r="P153" s="6"/>
      <c r="Q153" s="6"/>
      <c r="Z153" s="26"/>
      <c r="AH153" s="3"/>
      <c r="AI153" s="3"/>
    </row>
    <row r="154" spans="1:47" ht="25.5" customHeight="1">
      <c r="B154" s="245" t="s">
        <v>1</v>
      </c>
      <c r="C154" s="240"/>
      <c r="D154" s="240"/>
      <c r="E154" s="240"/>
      <c r="F154" s="240"/>
      <c r="G154" s="240"/>
      <c r="H154" s="240"/>
      <c r="I154" s="240"/>
      <c r="K154" s="7" t="s">
        <v>2</v>
      </c>
      <c r="L154" s="7" t="s">
        <v>3</v>
      </c>
      <c r="M154" s="8" t="s">
        <v>4</v>
      </c>
      <c r="N154" s="7" t="s">
        <v>5</v>
      </c>
      <c r="O154" s="9" t="s">
        <v>6</v>
      </c>
      <c r="P154" s="9" t="s">
        <v>7</v>
      </c>
      <c r="Q154" s="10" t="s">
        <v>8</v>
      </c>
      <c r="Z154" s="26"/>
      <c r="AH154" s="3"/>
      <c r="AI154" s="3"/>
    </row>
    <row r="155" spans="1:47" ht="12.75" customHeight="1">
      <c r="A155" s="12" t="s">
        <v>9</v>
      </c>
      <c r="B155" s="13">
        <v>1</v>
      </c>
      <c r="C155" s="13">
        <v>2</v>
      </c>
      <c r="D155" s="13">
        <v>3</v>
      </c>
      <c r="E155" s="13">
        <v>4</v>
      </c>
      <c r="F155" s="13">
        <v>5</v>
      </c>
      <c r="G155" s="13">
        <v>6</v>
      </c>
      <c r="H155" s="13">
        <v>7</v>
      </c>
      <c r="I155" s="13">
        <v>8</v>
      </c>
      <c r="J155" s="14" t="s">
        <v>10</v>
      </c>
      <c r="K155" s="48"/>
      <c r="L155" s="15"/>
      <c r="M155" s="16"/>
      <c r="N155" s="17"/>
      <c r="O155" s="6"/>
      <c r="P155" s="6"/>
      <c r="Q155" s="5"/>
      <c r="Z155" s="26"/>
      <c r="AH155" s="3"/>
      <c r="AI155" s="3"/>
    </row>
    <row r="156" spans="1:47" ht="12.75" customHeight="1">
      <c r="A156" s="31" t="s">
        <v>20</v>
      </c>
      <c r="B156" s="26">
        <v>103</v>
      </c>
      <c r="J156" s="38"/>
      <c r="L156" s="5"/>
      <c r="M156" s="5"/>
      <c r="N156" s="3"/>
      <c r="O156" s="20">
        <f>B156</f>
        <v>103</v>
      </c>
      <c r="P156" s="3"/>
      <c r="Q156" s="5"/>
      <c r="Z156" s="26"/>
      <c r="AH156" s="3"/>
      <c r="AI156" s="3"/>
    </row>
    <row r="157" spans="1:47" ht="12.75" customHeight="1">
      <c r="A157" s="34" t="s">
        <v>21</v>
      </c>
      <c r="C157" s="26">
        <v>73</v>
      </c>
      <c r="J157" s="38"/>
      <c r="L157" s="5"/>
      <c r="M157" s="5"/>
      <c r="N157" s="3">
        <f>C157/B156</f>
        <v>0.70873786407766992</v>
      </c>
      <c r="O157" s="20">
        <v>76</v>
      </c>
      <c r="P157" s="3">
        <f t="shared" ref="P157:P163" si="43">O157/O156</f>
        <v>0.73786407766990292</v>
      </c>
      <c r="Q157" s="5">
        <f t="shared" ref="Q157:Q163" si="44">100%-P157</f>
        <v>0.26213592233009708</v>
      </c>
      <c r="Z157" s="26"/>
      <c r="AH157" s="3"/>
      <c r="AI157" s="3"/>
    </row>
    <row r="158" spans="1:47" ht="12.75" customHeight="1">
      <c r="A158" s="34" t="s">
        <v>22</v>
      </c>
      <c r="D158" s="26">
        <v>60</v>
      </c>
      <c r="J158" s="38"/>
      <c r="K158" s="5"/>
      <c r="L158" s="5"/>
      <c r="N158" s="3">
        <f>D158/C157</f>
        <v>0.82191780821917804</v>
      </c>
      <c r="O158" s="20">
        <v>65</v>
      </c>
      <c r="P158" s="3">
        <f t="shared" si="43"/>
        <v>0.85526315789473684</v>
      </c>
      <c r="Q158" s="5">
        <f t="shared" si="44"/>
        <v>0.14473684210526316</v>
      </c>
      <c r="Z158" s="26"/>
      <c r="AH158" s="3"/>
      <c r="AI158" s="3"/>
    </row>
    <row r="159" spans="1:47" ht="12.75" customHeight="1">
      <c r="A159" s="34" t="s">
        <v>40</v>
      </c>
      <c r="E159" s="26">
        <v>57</v>
      </c>
      <c r="J159" s="38"/>
      <c r="K159" s="5"/>
      <c r="L159" s="5"/>
      <c r="N159" s="5">
        <f>E159/D158</f>
        <v>0.95</v>
      </c>
      <c r="O159" s="20">
        <v>63</v>
      </c>
      <c r="P159" s="3">
        <f t="shared" si="43"/>
        <v>0.96923076923076923</v>
      </c>
      <c r="Q159" s="5">
        <f t="shared" si="44"/>
        <v>3.0769230769230771E-2</v>
      </c>
      <c r="Z159" s="26"/>
      <c r="AH159" s="3"/>
      <c r="AI159" s="3"/>
    </row>
    <row r="160" spans="1:47" ht="12.75" customHeight="1">
      <c r="A160" s="34" t="s">
        <v>41</v>
      </c>
      <c r="F160" s="26">
        <v>57</v>
      </c>
      <c r="J160" s="38"/>
      <c r="K160" s="5"/>
      <c r="L160" s="5"/>
      <c r="N160" s="5">
        <f>F160/E159</f>
        <v>1</v>
      </c>
      <c r="O160" s="20">
        <v>62</v>
      </c>
      <c r="P160" s="3">
        <f t="shared" si="43"/>
        <v>0.98412698412698407</v>
      </c>
      <c r="Q160" s="5">
        <f t="shared" si="44"/>
        <v>1.5873015873015928E-2</v>
      </c>
      <c r="Z160" s="26"/>
      <c r="AH160" s="3"/>
      <c r="AI160" s="3"/>
    </row>
    <row r="161" spans="1:35" ht="12.75" customHeight="1">
      <c r="A161" s="34" t="s">
        <v>42</v>
      </c>
      <c r="G161" s="26">
        <v>56</v>
      </c>
      <c r="J161" s="38"/>
      <c r="K161" s="5"/>
      <c r="L161" s="5"/>
      <c r="N161" s="5">
        <f>G161/F160</f>
        <v>0.98245614035087714</v>
      </c>
      <c r="O161" s="20">
        <v>62</v>
      </c>
      <c r="P161" s="3">
        <f t="shared" si="43"/>
        <v>1</v>
      </c>
      <c r="Q161" s="5">
        <f t="shared" si="44"/>
        <v>0</v>
      </c>
      <c r="Z161" s="26"/>
      <c r="AH161" s="3"/>
      <c r="AI161" s="3"/>
    </row>
    <row r="162" spans="1:35" ht="12.75" customHeight="1">
      <c r="A162" s="34" t="s">
        <v>43</v>
      </c>
      <c r="H162" s="26">
        <v>51</v>
      </c>
      <c r="J162" s="38"/>
      <c r="K162" s="5"/>
      <c r="L162" s="5"/>
      <c r="N162" s="5">
        <f>H162/G161</f>
        <v>0.9107142857142857</v>
      </c>
      <c r="O162" s="20">
        <v>60</v>
      </c>
      <c r="P162" s="3">
        <f t="shared" si="43"/>
        <v>0.967741935483871</v>
      </c>
      <c r="Q162" s="5">
        <f t="shared" si="44"/>
        <v>3.2258064516129004E-2</v>
      </c>
      <c r="Z162" s="26"/>
      <c r="AH162" s="3"/>
      <c r="AI162" s="3"/>
    </row>
    <row r="163" spans="1:35" ht="12.75" customHeight="1">
      <c r="A163" s="34" t="s">
        <v>48</v>
      </c>
      <c r="I163" s="26">
        <v>48</v>
      </c>
      <c r="J163" s="38">
        <v>44</v>
      </c>
      <c r="K163" s="5"/>
      <c r="L163" s="5"/>
      <c r="N163" s="5">
        <f>I163/H162</f>
        <v>0.94117647058823528</v>
      </c>
      <c r="O163" s="20">
        <v>61</v>
      </c>
      <c r="P163" s="3">
        <f t="shared" si="43"/>
        <v>1.0166666666666666</v>
      </c>
      <c r="Q163" s="5">
        <f t="shared" si="44"/>
        <v>-1.6666666666666607E-2</v>
      </c>
      <c r="Z163" s="26"/>
      <c r="AH163" s="3"/>
      <c r="AI163" s="3"/>
    </row>
    <row r="164" spans="1:35" ht="12.75" customHeight="1">
      <c r="A164" s="34" t="s">
        <v>49</v>
      </c>
      <c r="I164" s="26">
        <v>12</v>
      </c>
      <c r="J164" s="38">
        <v>9</v>
      </c>
      <c r="K164" s="5"/>
      <c r="L164" s="5"/>
      <c r="N164" s="5"/>
      <c r="O164" s="20">
        <v>15</v>
      </c>
      <c r="P164" s="3"/>
      <c r="Q164" s="5"/>
      <c r="Z164" s="26"/>
      <c r="AH164" s="3"/>
      <c r="AI164" s="3"/>
    </row>
    <row r="165" spans="1:35" ht="12.75" customHeight="1">
      <c r="A165" s="34" t="s">
        <v>50</v>
      </c>
      <c r="I165" s="26">
        <v>3</v>
      </c>
      <c r="J165" s="38">
        <v>1</v>
      </c>
      <c r="K165" s="5"/>
      <c r="L165" s="5"/>
      <c r="N165" s="5"/>
      <c r="O165" s="20">
        <v>3</v>
      </c>
      <c r="P165" s="3"/>
      <c r="Q165" s="5"/>
      <c r="Z165" s="26"/>
      <c r="AH165" s="3"/>
      <c r="AI165" s="3"/>
    </row>
    <row r="166" spans="1:35" ht="12.75" customHeight="1">
      <c r="A166" s="34" t="s">
        <v>51</v>
      </c>
      <c r="J166" s="38"/>
      <c r="K166" s="5"/>
      <c r="L166" s="5"/>
      <c r="N166" s="5"/>
      <c r="O166" s="20"/>
      <c r="P166" s="3"/>
      <c r="Q166" s="5"/>
      <c r="Z166" s="26"/>
      <c r="AH166" s="3"/>
      <c r="AI166" s="3"/>
    </row>
    <row r="167" spans="1:35" ht="12.75" customHeight="1">
      <c r="A167" s="34" t="s">
        <v>52</v>
      </c>
      <c r="I167" s="26">
        <v>1</v>
      </c>
      <c r="J167" s="38"/>
      <c r="K167" s="5"/>
      <c r="L167" s="5"/>
      <c r="N167" s="5"/>
      <c r="O167" s="20">
        <v>1</v>
      </c>
      <c r="P167" s="3"/>
      <c r="Q167" s="5"/>
      <c r="Z167" s="26"/>
      <c r="AH167" s="3"/>
      <c r="AI167" s="3"/>
    </row>
    <row r="168" spans="1:35" ht="12.75" customHeight="1">
      <c r="A168" s="34" t="s">
        <v>53</v>
      </c>
      <c r="I168" s="26">
        <v>1</v>
      </c>
      <c r="J168" s="38">
        <v>1</v>
      </c>
      <c r="K168" s="5"/>
      <c r="L168" s="5"/>
      <c r="N168" s="5"/>
      <c r="O168" s="20">
        <v>1</v>
      </c>
      <c r="P168" s="3"/>
      <c r="Q168" s="5"/>
      <c r="Z168" s="26"/>
      <c r="AH168" s="3"/>
      <c r="AI168" s="3"/>
    </row>
    <row r="169" spans="1:35" ht="12.75" customHeight="1">
      <c r="A169" s="34" t="s">
        <v>64</v>
      </c>
      <c r="J169" s="38"/>
      <c r="K169" s="5"/>
      <c r="L169" s="5"/>
      <c r="N169" s="5"/>
      <c r="O169" s="20"/>
      <c r="P169" s="3"/>
      <c r="Q169" s="5"/>
      <c r="Z169" s="26"/>
      <c r="AH169" s="3"/>
      <c r="AI169" s="3"/>
    </row>
    <row r="170" spans="1:35" ht="12.75" customHeight="1">
      <c r="J170" s="26">
        <f>SUM(J163:J168)</f>
        <v>55</v>
      </c>
      <c r="K170" s="5">
        <f>J163/B156</f>
        <v>0.42718446601941745</v>
      </c>
      <c r="L170" s="5">
        <f>J170/B156</f>
        <v>0.53398058252427183</v>
      </c>
      <c r="M170" s="5">
        <f>L170-K170</f>
        <v>0.10679611650485438</v>
      </c>
      <c r="N170" s="5"/>
      <c r="O170" s="6"/>
      <c r="P170" s="6"/>
      <c r="Q170" s="5"/>
      <c r="Z170" s="26"/>
      <c r="AH170" s="3"/>
      <c r="AI170" s="3"/>
    </row>
    <row r="171" spans="1:35" ht="12.75" customHeight="1">
      <c r="A171" s="52" t="s">
        <v>70</v>
      </c>
      <c r="K171" s="5"/>
      <c r="L171" s="5"/>
      <c r="N171" s="5"/>
      <c r="Z171" s="26"/>
      <c r="AH171" s="3"/>
      <c r="AI171" s="3"/>
    </row>
    <row r="172" spans="1:35" ht="25.5" customHeight="1">
      <c r="B172" s="243" t="s">
        <v>1</v>
      </c>
      <c r="C172" s="244"/>
      <c r="D172" s="244"/>
      <c r="E172" s="244"/>
      <c r="F172" s="244"/>
      <c r="G172" s="244"/>
      <c r="H172" s="244"/>
      <c r="I172" s="244"/>
      <c r="K172" s="10" t="s">
        <v>2</v>
      </c>
      <c r="L172" s="10" t="s">
        <v>3</v>
      </c>
      <c r="M172" s="70" t="s">
        <v>4</v>
      </c>
      <c r="N172" s="10" t="s">
        <v>5</v>
      </c>
      <c r="O172" s="9" t="s">
        <v>6</v>
      </c>
      <c r="P172" s="9" t="s">
        <v>7</v>
      </c>
      <c r="Q172" s="10" t="s">
        <v>8</v>
      </c>
      <c r="Z172" s="26"/>
      <c r="AH172" s="3"/>
      <c r="AI172" s="3"/>
    </row>
    <row r="173" spans="1:35" ht="12.75" customHeight="1">
      <c r="A173" s="71" t="s">
        <v>9</v>
      </c>
      <c r="B173" s="72">
        <v>1</v>
      </c>
      <c r="C173" s="72">
        <v>2</v>
      </c>
      <c r="D173" s="72">
        <v>3</v>
      </c>
      <c r="E173" s="72">
        <v>4</v>
      </c>
      <c r="F173" s="72">
        <v>5</v>
      </c>
      <c r="G173" s="72">
        <v>6</v>
      </c>
      <c r="H173" s="72">
        <v>7</v>
      </c>
      <c r="I173" s="72">
        <v>8</v>
      </c>
      <c r="J173" s="73" t="s">
        <v>10</v>
      </c>
      <c r="K173" s="5"/>
      <c r="L173" s="5"/>
      <c r="N173" s="5"/>
      <c r="O173" s="6"/>
      <c r="P173" s="6"/>
      <c r="Q173" s="5"/>
      <c r="Z173" s="26"/>
      <c r="AH173" s="3"/>
      <c r="AI173" s="3"/>
    </row>
    <row r="174" spans="1:35" ht="12.75" customHeight="1">
      <c r="A174" s="34" t="s">
        <v>21</v>
      </c>
      <c r="B174" s="26">
        <v>55</v>
      </c>
      <c r="J174" s="38"/>
      <c r="K174" s="5"/>
      <c r="L174" s="5"/>
      <c r="N174" s="5"/>
      <c r="O174" s="20">
        <f>B174</f>
        <v>55</v>
      </c>
      <c r="P174" s="6"/>
      <c r="Q174" s="5"/>
      <c r="Z174" s="26"/>
      <c r="AH174" s="3"/>
      <c r="AI174" s="3"/>
    </row>
    <row r="175" spans="1:35" ht="12.75" customHeight="1">
      <c r="A175" s="34" t="s">
        <v>22</v>
      </c>
      <c r="C175" s="26">
        <v>44</v>
      </c>
      <c r="J175" s="38"/>
      <c r="K175" s="5"/>
      <c r="L175" s="5"/>
      <c r="M175" s="5"/>
      <c r="N175" s="5">
        <f>C175/B174</f>
        <v>0.8</v>
      </c>
      <c r="O175" s="20">
        <v>44</v>
      </c>
      <c r="P175" s="25">
        <f t="shared" ref="P175:P181" si="45">O175/O174</f>
        <v>0.8</v>
      </c>
      <c r="Q175" s="5">
        <f t="shared" ref="Q175:Q181" si="46">100%-P175</f>
        <v>0.19999999999999996</v>
      </c>
      <c r="Z175" s="26"/>
      <c r="AH175" s="3"/>
      <c r="AI175" s="3"/>
    </row>
    <row r="176" spans="1:35" ht="12.75" customHeight="1">
      <c r="A176" s="34" t="s">
        <v>40</v>
      </c>
      <c r="D176" s="26">
        <v>39</v>
      </c>
      <c r="J176" s="38"/>
      <c r="K176" s="5"/>
      <c r="L176" s="5"/>
      <c r="N176" s="5">
        <f>D176/C175</f>
        <v>0.88636363636363635</v>
      </c>
      <c r="O176" s="20">
        <v>41</v>
      </c>
      <c r="P176" s="25">
        <f t="shared" si="45"/>
        <v>0.93181818181818177</v>
      </c>
      <c r="Q176" s="5">
        <f t="shared" si="46"/>
        <v>6.8181818181818232E-2</v>
      </c>
      <c r="Z176" s="26"/>
      <c r="AH176" s="3"/>
      <c r="AI176" s="3"/>
    </row>
    <row r="177" spans="1:35" ht="12.75" customHeight="1">
      <c r="A177" s="34" t="s">
        <v>41</v>
      </c>
      <c r="E177" s="26">
        <v>31</v>
      </c>
      <c r="J177" s="38"/>
      <c r="K177" s="5"/>
      <c r="L177" s="5"/>
      <c r="N177" s="5">
        <f>E177/D176</f>
        <v>0.79487179487179482</v>
      </c>
      <c r="O177" s="20">
        <v>40</v>
      </c>
      <c r="P177" s="25">
        <f t="shared" si="45"/>
        <v>0.97560975609756095</v>
      </c>
      <c r="Q177" s="5">
        <f t="shared" si="46"/>
        <v>2.4390243902439046E-2</v>
      </c>
      <c r="Z177" s="26"/>
      <c r="AH177" s="3"/>
      <c r="AI177" s="3"/>
    </row>
    <row r="178" spans="1:35" ht="12.75" customHeight="1">
      <c r="A178" s="34" t="s">
        <v>42</v>
      </c>
      <c r="F178" s="26">
        <v>31</v>
      </c>
      <c r="J178" s="38"/>
      <c r="K178" s="5"/>
      <c r="L178" s="5"/>
      <c r="N178" s="5">
        <f>F178/E177</f>
        <v>1</v>
      </c>
      <c r="O178" s="20">
        <v>41</v>
      </c>
      <c r="P178" s="25">
        <f t="shared" si="45"/>
        <v>1.0249999999999999</v>
      </c>
      <c r="Q178" s="5">
        <f t="shared" si="46"/>
        <v>-2.4999999999999911E-2</v>
      </c>
      <c r="Z178" s="26"/>
      <c r="AH178" s="3"/>
      <c r="AI178" s="3"/>
    </row>
    <row r="179" spans="1:35" ht="12.75" customHeight="1">
      <c r="A179" s="34" t="s">
        <v>43</v>
      </c>
      <c r="G179" s="26">
        <v>30</v>
      </c>
      <c r="J179" s="38"/>
      <c r="K179" s="5"/>
      <c r="L179" s="5"/>
      <c r="N179" s="5">
        <f>G179/F178</f>
        <v>0.967741935483871</v>
      </c>
      <c r="O179" s="20">
        <v>33</v>
      </c>
      <c r="P179" s="25">
        <f t="shared" si="45"/>
        <v>0.80487804878048785</v>
      </c>
      <c r="Q179" s="5">
        <f t="shared" si="46"/>
        <v>0.19512195121951215</v>
      </c>
      <c r="Z179" s="26"/>
      <c r="AH179" s="3"/>
      <c r="AI179" s="3"/>
    </row>
    <row r="180" spans="1:35" ht="12.75" customHeight="1">
      <c r="A180" s="34" t="s">
        <v>48</v>
      </c>
      <c r="H180" s="26">
        <v>29</v>
      </c>
      <c r="J180" s="38"/>
      <c r="K180" s="5"/>
      <c r="L180" s="5"/>
      <c r="N180" s="5">
        <f>H180/G179</f>
        <v>0.96666666666666667</v>
      </c>
      <c r="O180" s="20">
        <v>34</v>
      </c>
      <c r="P180" s="25">
        <f t="shared" si="45"/>
        <v>1.0303030303030303</v>
      </c>
      <c r="Q180" s="5">
        <f t="shared" si="46"/>
        <v>-3.0303030303030276E-2</v>
      </c>
      <c r="Z180" s="26"/>
      <c r="AH180" s="3"/>
      <c r="AI180" s="3"/>
    </row>
    <row r="181" spans="1:35" ht="12.75" customHeight="1">
      <c r="A181" s="34" t="s">
        <v>49</v>
      </c>
      <c r="I181" s="26">
        <v>27</v>
      </c>
      <c r="J181" s="38">
        <v>23</v>
      </c>
      <c r="K181" s="5"/>
      <c r="L181" s="5"/>
      <c r="N181" s="5">
        <f>I181/H180</f>
        <v>0.93103448275862066</v>
      </c>
      <c r="O181" s="20">
        <v>33</v>
      </c>
      <c r="P181" s="25">
        <f t="shared" si="45"/>
        <v>0.97058823529411764</v>
      </c>
      <c r="Q181" s="5">
        <f t="shared" si="46"/>
        <v>2.9411764705882359E-2</v>
      </c>
      <c r="Z181" s="26"/>
      <c r="AH181" s="3"/>
      <c r="AI181" s="3"/>
    </row>
    <row r="182" spans="1:35" ht="12.75" customHeight="1">
      <c r="A182" s="34" t="s">
        <v>50</v>
      </c>
      <c r="I182" s="26">
        <v>6</v>
      </c>
      <c r="J182" s="38">
        <v>3</v>
      </c>
      <c r="K182" s="5"/>
      <c r="L182" s="5"/>
      <c r="N182" s="5"/>
      <c r="O182" s="20">
        <v>7</v>
      </c>
      <c r="P182" s="25"/>
      <c r="Q182" s="5"/>
      <c r="Z182" s="26"/>
      <c r="AH182" s="3"/>
      <c r="AI182" s="3"/>
    </row>
    <row r="183" spans="1:35" ht="12.75" customHeight="1">
      <c r="A183" s="34" t="s">
        <v>51</v>
      </c>
      <c r="I183" s="26">
        <v>4</v>
      </c>
      <c r="J183" s="38">
        <v>2</v>
      </c>
      <c r="K183" s="5"/>
      <c r="L183" s="5"/>
      <c r="N183" s="5"/>
      <c r="O183" s="20">
        <v>5</v>
      </c>
      <c r="P183" s="25"/>
      <c r="Q183" s="5"/>
      <c r="Z183" s="26"/>
      <c r="AH183" s="3"/>
      <c r="AI183" s="3"/>
    </row>
    <row r="184" spans="1:35" ht="12.75" customHeight="1">
      <c r="A184" s="34" t="s">
        <v>52</v>
      </c>
      <c r="I184" s="26">
        <v>1</v>
      </c>
      <c r="J184" s="38">
        <v>1</v>
      </c>
      <c r="K184" s="5"/>
      <c r="L184" s="5"/>
      <c r="N184" s="5"/>
      <c r="O184" s="20">
        <v>2</v>
      </c>
      <c r="P184" s="25"/>
      <c r="Q184" s="5"/>
      <c r="Z184" s="26"/>
      <c r="AH184" s="3"/>
      <c r="AI184" s="3"/>
    </row>
    <row r="185" spans="1:35" ht="12.75" customHeight="1">
      <c r="A185" s="34" t="s">
        <v>53</v>
      </c>
      <c r="I185" s="26">
        <v>1</v>
      </c>
      <c r="J185" s="38">
        <v>1</v>
      </c>
      <c r="K185" s="5"/>
      <c r="L185" s="5"/>
      <c r="N185" s="5"/>
      <c r="O185" s="20">
        <v>1</v>
      </c>
      <c r="P185" s="25"/>
      <c r="Q185" s="5"/>
      <c r="Z185" s="26"/>
      <c r="AH185" s="3"/>
      <c r="AI185" s="3"/>
    </row>
    <row r="186" spans="1:35" ht="12.75" customHeight="1">
      <c r="A186" s="34" t="s">
        <v>64</v>
      </c>
      <c r="I186" s="26">
        <v>1</v>
      </c>
      <c r="J186" s="38">
        <v>1</v>
      </c>
      <c r="K186" s="5"/>
      <c r="L186" s="5"/>
      <c r="N186" s="5"/>
      <c r="O186" s="20">
        <v>1</v>
      </c>
      <c r="P186" s="25"/>
      <c r="Q186" s="5"/>
      <c r="Z186" s="26"/>
      <c r="AH186" s="3"/>
      <c r="AI186" s="3"/>
    </row>
    <row r="187" spans="1:35" ht="12.75" customHeight="1">
      <c r="J187" s="26">
        <f>SUM(J181:J186)</f>
        <v>31</v>
      </c>
      <c r="K187" s="5">
        <f>J181/B174</f>
        <v>0.41818181818181815</v>
      </c>
      <c r="L187" s="5">
        <f>J187/B174</f>
        <v>0.5636363636363636</v>
      </c>
      <c r="M187" s="5">
        <f>L187-K187</f>
        <v>0.14545454545454545</v>
      </c>
      <c r="N187" s="5"/>
      <c r="O187" s="6"/>
      <c r="P187" s="6"/>
      <c r="Q187" s="5"/>
      <c r="Z187" s="26"/>
      <c r="AH187" s="3"/>
      <c r="AI187" s="3"/>
    </row>
    <row r="188" spans="1:35" ht="12.75" customHeight="1">
      <c r="A188" s="52" t="s">
        <v>73</v>
      </c>
      <c r="K188" s="5"/>
      <c r="L188" s="5"/>
      <c r="N188" s="5"/>
      <c r="Z188" s="26"/>
      <c r="AH188" s="3"/>
      <c r="AI188" s="3"/>
    </row>
    <row r="189" spans="1:35" ht="25.5" customHeight="1">
      <c r="B189" s="243" t="s">
        <v>1</v>
      </c>
      <c r="C189" s="244"/>
      <c r="D189" s="244"/>
      <c r="E189" s="244"/>
      <c r="F189" s="244"/>
      <c r="G189" s="244"/>
      <c r="H189" s="244"/>
      <c r="I189" s="244"/>
      <c r="K189" s="10" t="s">
        <v>2</v>
      </c>
      <c r="L189" s="10" t="s">
        <v>3</v>
      </c>
      <c r="M189" s="70" t="s">
        <v>4</v>
      </c>
      <c r="N189" s="10" t="s">
        <v>5</v>
      </c>
      <c r="O189" s="9" t="s">
        <v>6</v>
      </c>
      <c r="P189" s="9" t="s">
        <v>7</v>
      </c>
      <c r="Q189" s="10" t="s">
        <v>8</v>
      </c>
      <c r="Z189" s="26"/>
      <c r="AH189" s="3"/>
      <c r="AI189" s="3"/>
    </row>
    <row r="190" spans="1:35" ht="12.75" customHeight="1">
      <c r="A190" s="71" t="s">
        <v>9</v>
      </c>
      <c r="B190" s="72">
        <v>1</v>
      </c>
      <c r="C190" s="72">
        <v>2</v>
      </c>
      <c r="D190" s="72">
        <v>3</v>
      </c>
      <c r="E190" s="72">
        <v>4</v>
      </c>
      <c r="F190" s="72">
        <v>5</v>
      </c>
      <c r="G190" s="72">
        <v>6</v>
      </c>
      <c r="H190" s="72">
        <v>7</v>
      </c>
      <c r="I190" s="72">
        <v>8</v>
      </c>
      <c r="J190" s="73" t="s">
        <v>10</v>
      </c>
      <c r="K190" s="5"/>
      <c r="L190" s="5"/>
      <c r="N190" s="5"/>
      <c r="O190" s="6"/>
      <c r="P190" s="6"/>
      <c r="Q190" s="5"/>
      <c r="Z190" s="26"/>
      <c r="AH190" s="3"/>
      <c r="AI190" s="3"/>
    </row>
    <row r="191" spans="1:35" ht="12.75" customHeight="1">
      <c r="A191" s="34" t="s">
        <v>22</v>
      </c>
      <c r="B191" s="26">
        <v>44</v>
      </c>
      <c r="J191" s="38"/>
      <c r="K191" s="5"/>
      <c r="L191" s="5"/>
      <c r="N191" s="5"/>
      <c r="O191" s="20">
        <f>B191</f>
        <v>44</v>
      </c>
      <c r="P191" s="6"/>
      <c r="Q191" s="5"/>
      <c r="Z191" s="26"/>
      <c r="AH191" s="3"/>
      <c r="AI191" s="3"/>
    </row>
    <row r="192" spans="1:35" ht="12.75" customHeight="1">
      <c r="A192" s="34" t="s">
        <v>40</v>
      </c>
      <c r="C192" s="26">
        <v>36</v>
      </c>
      <c r="J192" s="38"/>
      <c r="K192" s="5"/>
      <c r="L192" s="5"/>
      <c r="M192" s="5"/>
      <c r="N192" s="5">
        <f>C192/B191</f>
        <v>0.81818181818181823</v>
      </c>
      <c r="O192" s="20">
        <v>36</v>
      </c>
      <c r="P192" s="25">
        <f t="shared" ref="P192:P198" si="47">O192/O191</f>
        <v>0.81818181818181823</v>
      </c>
      <c r="Q192" s="5">
        <f t="shared" ref="Q192:Q198" si="48">100%-P192</f>
        <v>0.18181818181818177</v>
      </c>
      <c r="Z192" s="26"/>
      <c r="AH192" s="3"/>
      <c r="AI192" s="3"/>
    </row>
    <row r="193" spans="1:35" ht="12.75" customHeight="1">
      <c r="A193" s="34" t="s">
        <v>41</v>
      </c>
      <c r="D193" s="26">
        <v>29</v>
      </c>
      <c r="J193" s="38"/>
      <c r="K193" s="5"/>
      <c r="L193" s="5"/>
      <c r="N193" s="5">
        <f>D193/C192</f>
        <v>0.80555555555555558</v>
      </c>
      <c r="O193" s="20">
        <v>33</v>
      </c>
      <c r="P193" s="25">
        <f t="shared" si="47"/>
        <v>0.91666666666666663</v>
      </c>
      <c r="Q193" s="5">
        <f t="shared" si="48"/>
        <v>8.333333333333337E-2</v>
      </c>
      <c r="Z193" s="26"/>
      <c r="AH193" s="3"/>
      <c r="AI193" s="3"/>
    </row>
    <row r="194" spans="1:35" ht="12.75" customHeight="1">
      <c r="A194" s="34" t="s">
        <v>42</v>
      </c>
      <c r="E194" s="26">
        <v>18</v>
      </c>
      <c r="J194" s="38"/>
      <c r="K194" s="5"/>
      <c r="L194" s="5"/>
      <c r="N194" s="5">
        <f>E194/D193</f>
        <v>0.62068965517241381</v>
      </c>
      <c r="O194" s="20">
        <v>27</v>
      </c>
      <c r="P194" s="25">
        <f t="shared" si="47"/>
        <v>0.81818181818181823</v>
      </c>
      <c r="Q194" s="5">
        <f t="shared" si="48"/>
        <v>0.18181818181818177</v>
      </c>
      <c r="Z194" s="26"/>
      <c r="AH194" s="3"/>
      <c r="AI194" s="3"/>
    </row>
    <row r="195" spans="1:35" ht="12.75" customHeight="1">
      <c r="A195" s="34" t="s">
        <v>43</v>
      </c>
      <c r="F195" s="26">
        <v>18</v>
      </c>
      <c r="J195" s="38"/>
      <c r="K195" s="5"/>
      <c r="L195" s="5"/>
      <c r="N195" s="5">
        <f>F195/E194</f>
        <v>1</v>
      </c>
      <c r="O195" s="20">
        <v>26</v>
      </c>
      <c r="P195" s="25">
        <f t="shared" si="47"/>
        <v>0.96296296296296291</v>
      </c>
      <c r="Q195" s="5">
        <f t="shared" si="48"/>
        <v>3.703703703703709E-2</v>
      </c>
      <c r="Z195" s="26"/>
      <c r="AH195" s="3"/>
      <c r="AI195" s="3"/>
    </row>
    <row r="196" spans="1:35" ht="12.75" customHeight="1">
      <c r="A196" s="34" t="s">
        <v>48</v>
      </c>
      <c r="G196" s="26">
        <v>18</v>
      </c>
      <c r="J196" s="38"/>
      <c r="K196" s="5"/>
      <c r="L196" s="5"/>
      <c r="N196" s="5">
        <f>G196/F195</f>
        <v>1</v>
      </c>
      <c r="O196" s="20">
        <v>25</v>
      </c>
      <c r="P196" s="25">
        <f t="shared" si="47"/>
        <v>0.96153846153846156</v>
      </c>
      <c r="Q196" s="5">
        <f t="shared" si="48"/>
        <v>3.8461538461538436E-2</v>
      </c>
      <c r="Z196" s="26"/>
      <c r="AH196" s="3"/>
      <c r="AI196" s="3"/>
    </row>
    <row r="197" spans="1:35" ht="12.75" customHeight="1">
      <c r="A197" s="34" t="s">
        <v>49</v>
      </c>
      <c r="H197" s="26">
        <v>14</v>
      </c>
      <c r="J197" s="38"/>
      <c r="K197" s="5"/>
      <c r="L197" s="5"/>
      <c r="N197" s="5">
        <f>H197/G196</f>
        <v>0.77777777777777779</v>
      </c>
      <c r="O197" s="20">
        <v>24</v>
      </c>
      <c r="P197" s="25">
        <f t="shared" si="47"/>
        <v>0.96</v>
      </c>
      <c r="Q197" s="5">
        <f t="shared" si="48"/>
        <v>4.0000000000000036E-2</v>
      </c>
      <c r="Z197" s="26"/>
      <c r="AH197" s="3"/>
      <c r="AI197" s="3"/>
    </row>
    <row r="198" spans="1:35" ht="12.75" customHeight="1">
      <c r="A198" s="34" t="s">
        <v>50</v>
      </c>
      <c r="I198" s="26">
        <v>14</v>
      </c>
      <c r="J198" s="38">
        <v>14</v>
      </c>
      <c r="K198" s="5"/>
      <c r="L198" s="5"/>
      <c r="N198" s="5">
        <f>I198/H197</f>
        <v>1</v>
      </c>
      <c r="O198" s="20">
        <v>25</v>
      </c>
      <c r="P198" s="25">
        <f t="shared" si="47"/>
        <v>1.0416666666666667</v>
      </c>
      <c r="Q198" s="5">
        <f t="shared" si="48"/>
        <v>-4.1666666666666741E-2</v>
      </c>
      <c r="Z198" s="26"/>
      <c r="AH198" s="3"/>
      <c r="AI198" s="3"/>
    </row>
    <row r="199" spans="1:35" ht="12.75" customHeight="1">
      <c r="A199" s="34" t="s">
        <v>51</v>
      </c>
      <c r="I199" s="26">
        <v>4</v>
      </c>
      <c r="J199" s="38">
        <v>1</v>
      </c>
      <c r="K199" s="5"/>
      <c r="L199" s="5"/>
      <c r="N199" s="5"/>
      <c r="O199" s="20">
        <v>11</v>
      </c>
      <c r="P199" s="25"/>
      <c r="Q199" s="5"/>
      <c r="Z199" s="26"/>
      <c r="AH199" s="3"/>
      <c r="AI199" s="3"/>
    </row>
    <row r="200" spans="1:35" ht="12.75" customHeight="1">
      <c r="A200" s="34" t="s">
        <v>52</v>
      </c>
      <c r="I200" s="26">
        <v>3</v>
      </c>
      <c r="J200" s="38">
        <v>1</v>
      </c>
      <c r="K200" s="5"/>
      <c r="L200" s="5"/>
      <c r="N200" s="5"/>
      <c r="O200" s="20">
        <v>10</v>
      </c>
      <c r="P200" s="25"/>
      <c r="Q200" s="5"/>
      <c r="Z200" s="26"/>
      <c r="AH200" s="3"/>
      <c r="AI200" s="3"/>
    </row>
    <row r="201" spans="1:35" ht="12.75" customHeight="1">
      <c r="A201" s="34" t="s">
        <v>53</v>
      </c>
      <c r="I201" s="26">
        <v>6</v>
      </c>
      <c r="J201" s="38">
        <v>4</v>
      </c>
      <c r="K201" s="5"/>
      <c r="L201" s="5"/>
      <c r="N201" s="5"/>
      <c r="O201" s="20">
        <v>7</v>
      </c>
      <c r="P201" s="25"/>
      <c r="Q201" s="5"/>
      <c r="Z201" s="26"/>
      <c r="AH201" s="3"/>
      <c r="AI201" s="3"/>
    </row>
    <row r="202" spans="1:35" ht="12.75" customHeight="1">
      <c r="A202" s="34" t="s">
        <v>64</v>
      </c>
      <c r="I202" s="26">
        <v>5</v>
      </c>
      <c r="J202" s="38">
        <v>2</v>
      </c>
      <c r="K202" s="5"/>
      <c r="L202" s="5"/>
      <c r="N202" s="5"/>
      <c r="O202" s="20">
        <v>5</v>
      </c>
      <c r="P202" s="25"/>
      <c r="Q202" s="5"/>
      <c r="Z202" s="26"/>
      <c r="AH202" s="3"/>
      <c r="AI202" s="3"/>
    </row>
    <row r="203" spans="1:35" ht="12.75" customHeight="1">
      <c r="A203" s="34" t="s">
        <v>66</v>
      </c>
      <c r="I203" s="26">
        <v>1</v>
      </c>
      <c r="J203" s="38">
        <v>1</v>
      </c>
      <c r="K203" s="5"/>
      <c r="L203" s="5"/>
      <c r="N203" s="5"/>
      <c r="O203" s="20">
        <v>1</v>
      </c>
      <c r="P203" s="25"/>
      <c r="Q203" s="5"/>
      <c r="Z203" s="26"/>
      <c r="AH203" s="3"/>
      <c r="AI203" s="3"/>
    </row>
    <row r="204" spans="1:35" ht="12.75" customHeight="1">
      <c r="J204" s="26">
        <f>SUM(J198:J203)</f>
        <v>23</v>
      </c>
      <c r="K204" s="5">
        <f>J198/B191</f>
        <v>0.31818181818181818</v>
      </c>
      <c r="L204" s="5">
        <f>J204/B191</f>
        <v>0.52272727272727271</v>
      </c>
      <c r="M204" s="5">
        <f>L204-K204</f>
        <v>0.20454545454545453</v>
      </c>
      <c r="N204" s="5"/>
      <c r="O204" s="6"/>
      <c r="P204" s="6"/>
      <c r="Q204" s="5"/>
      <c r="Z204" s="26"/>
      <c r="AH204" s="3"/>
      <c r="AI204" s="3"/>
    </row>
    <row r="205" spans="1:35" ht="12.75" customHeight="1">
      <c r="A205" s="52" t="s">
        <v>74</v>
      </c>
      <c r="K205" s="5"/>
      <c r="L205" s="5"/>
      <c r="N205" s="5"/>
      <c r="Z205" s="26"/>
      <c r="AH205" s="3"/>
      <c r="AI205" s="3"/>
    </row>
    <row r="206" spans="1:35" ht="25.5" customHeight="1">
      <c r="B206" s="243" t="s">
        <v>1</v>
      </c>
      <c r="C206" s="244"/>
      <c r="D206" s="244"/>
      <c r="E206" s="244"/>
      <c r="F206" s="244"/>
      <c r="G206" s="244"/>
      <c r="H206" s="244"/>
      <c r="I206" s="244"/>
      <c r="K206" s="10" t="s">
        <v>2</v>
      </c>
      <c r="L206" s="10" t="s">
        <v>3</v>
      </c>
      <c r="M206" s="70" t="s">
        <v>4</v>
      </c>
      <c r="N206" s="10" t="s">
        <v>5</v>
      </c>
      <c r="O206" s="9" t="s">
        <v>6</v>
      </c>
      <c r="P206" s="9" t="s">
        <v>7</v>
      </c>
      <c r="Q206" s="10" t="s">
        <v>8</v>
      </c>
      <c r="Z206" s="26"/>
      <c r="AH206" s="3"/>
      <c r="AI206" s="3"/>
    </row>
    <row r="207" spans="1:35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3" t="s">
        <v>10</v>
      </c>
      <c r="K207" s="5"/>
      <c r="L207" s="5"/>
      <c r="N207" s="5"/>
      <c r="O207" s="6"/>
      <c r="P207" s="6"/>
      <c r="Q207" s="5"/>
      <c r="Z207" s="26"/>
      <c r="AH207" s="3"/>
      <c r="AI207" s="3"/>
    </row>
    <row r="208" spans="1:35" ht="12.75" customHeight="1">
      <c r="A208" s="34" t="s">
        <v>40</v>
      </c>
      <c r="B208" s="26">
        <v>48</v>
      </c>
      <c r="J208" s="38"/>
      <c r="K208" s="5"/>
      <c r="L208" s="5"/>
      <c r="N208" s="5"/>
      <c r="O208" s="20">
        <f>B208</f>
        <v>48</v>
      </c>
      <c r="P208" s="6"/>
      <c r="Q208" s="5"/>
      <c r="Z208" s="26"/>
      <c r="AH208" s="3"/>
      <c r="AI208" s="3"/>
    </row>
    <row r="209" spans="1:35" ht="12.75" customHeight="1">
      <c r="A209" s="34" t="s">
        <v>41</v>
      </c>
      <c r="C209" s="26">
        <v>41</v>
      </c>
      <c r="J209" s="38"/>
      <c r="K209" s="5"/>
      <c r="L209" s="5"/>
      <c r="M209" s="5"/>
      <c r="N209" s="5">
        <f>C209/B208</f>
        <v>0.85416666666666663</v>
      </c>
      <c r="O209" s="74">
        <v>42</v>
      </c>
      <c r="P209" s="25">
        <f t="shared" ref="P209:P215" si="49">O209/O208</f>
        <v>0.875</v>
      </c>
      <c r="Q209" s="5">
        <f t="shared" ref="Q209:Q215" si="50">100%-P209</f>
        <v>0.125</v>
      </c>
      <c r="Z209" s="26"/>
      <c r="AH209" s="3"/>
      <c r="AI209" s="3"/>
    </row>
    <row r="210" spans="1:35" ht="12.75" customHeight="1">
      <c r="A210" s="34" t="s">
        <v>42</v>
      </c>
      <c r="D210" s="26">
        <v>36</v>
      </c>
      <c r="J210" s="38"/>
      <c r="K210" s="5"/>
      <c r="L210" s="5"/>
      <c r="N210" s="5">
        <f>D210/C209</f>
        <v>0.87804878048780488</v>
      </c>
      <c r="O210" s="74">
        <v>41</v>
      </c>
      <c r="P210" s="25">
        <f t="shared" si="49"/>
        <v>0.97619047619047616</v>
      </c>
      <c r="Q210" s="5">
        <f t="shared" si="50"/>
        <v>2.3809523809523836E-2</v>
      </c>
      <c r="Z210" s="26"/>
      <c r="AH210" s="3"/>
      <c r="AI210" s="3"/>
    </row>
    <row r="211" spans="1:35" ht="12.75" customHeight="1">
      <c r="A211" s="34" t="s">
        <v>43</v>
      </c>
      <c r="E211" s="26">
        <v>29</v>
      </c>
      <c r="J211" s="38"/>
      <c r="K211" s="5"/>
      <c r="L211" s="5"/>
      <c r="N211" s="5">
        <f>E211/D210</f>
        <v>0.80555555555555558</v>
      </c>
      <c r="O211" s="74">
        <v>39</v>
      </c>
      <c r="P211" s="25">
        <f t="shared" si="49"/>
        <v>0.95121951219512191</v>
      </c>
      <c r="Q211" s="5">
        <f t="shared" si="50"/>
        <v>4.8780487804878092E-2</v>
      </c>
      <c r="Z211" s="26"/>
      <c r="AH211" s="3"/>
      <c r="AI211" s="3"/>
    </row>
    <row r="212" spans="1:35" ht="12.75" customHeight="1">
      <c r="A212" s="34" t="s">
        <v>48</v>
      </c>
      <c r="F212" s="26">
        <v>27</v>
      </c>
      <c r="J212" s="38"/>
      <c r="K212" s="5"/>
      <c r="L212" s="5"/>
      <c r="N212" s="5">
        <f>F212/E211</f>
        <v>0.93103448275862066</v>
      </c>
      <c r="O212" s="74">
        <v>34</v>
      </c>
      <c r="P212" s="25">
        <f t="shared" si="49"/>
        <v>0.87179487179487181</v>
      </c>
      <c r="Q212" s="5">
        <f t="shared" si="50"/>
        <v>0.12820512820512819</v>
      </c>
      <c r="Z212" s="26"/>
      <c r="AH212" s="3"/>
      <c r="AI212" s="3"/>
    </row>
    <row r="213" spans="1:35" ht="12.75" customHeight="1">
      <c r="A213" s="34" t="s">
        <v>49</v>
      </c>
      <c r="G213" s="26">
        <v>27</v>
      </c>
      <c r="J213" s="38"/>
      <c r="K213" s="5"/>
      <c r="L213" s="5"/>
      <c r="N213" s="5">
        <f>G213/F212</f>
        <v>1</v>
      </c>
      <c r="O213" s="74">
        <v>32</v>
      </c>
      <c r="P213" s="25">
        <f t="shared" si="49"/>
        <v>0.94117647058823528</v>
      </c>
      <c r="Q213" s="5">
        <f t="shared" si="50"/>
        <v>5.8823529411764719E-2</v>
      </c>
      <c r="Z213" s="26"/>
      <c r="AH213" s="3"/>
      <c r="AI213" s="3"/>
    </row>
    <row r="214" spans="1:35" ht="12.75" customHeight="1">
      <c r="A214" s="34" t="s">
        <v>50</v>
      </c>
      <c r="H214" s="26">
        <v>24</v>
      </c>
      <c r="J214" s="38"/>
      <c r="K214" s="5"/>
      <c r="L214" s="5"/>
      <c r="N214" s="5">
        <f>H214/G213</f>
        <v>0.88888888888888884</v>
      </c>
      <c r="O214" s="74">
        <v>31</v>
      </c>
      <c r="P214" s="25">
        <f t="shared" si="49"/>
        <v>0.96875</v>
      </c>
      <c r="Q214" s="5">
        <f t="shared" si="50"/>
        <v>3.125E-2</v>
      </c>
      <c r="Z214" s="26"/>
      <c r="AH214" s="3"/>
      <c r="AI214" s="3"/>
    </row>
    <row r="215" spans="1:35" ht="12.75" customHeight="1">
      <c r="A215" s="34" t="s">
        <v>51</v>
      </c>
      <c r="I215" s="26">
        <v>24</v>
      </c>
      <c r="J215" s="38">
        <v>18</v>
      </c>
      <c r="K215" s="5"/>
      <c r="L215" s="5"/>
      <c r="N215" s="5">
        <f>I215/H214</f>
        <v>1</v>
      </c>
      <c r="O215" s="74">
        <v>32</v>
      </c>
      <c r="P215" s="25">
        <f t="shared" si="49"/>
        <v>1.032258064516129</v>
      </c>
      <c r="Q215" s="5">
        <f t="shared" si="50"/>
        <v>-3.2258064516129004E-2</v>
      </c>
      <c r="Z215" s="26"/>
      <c r="AH215" s="3"/>
      <c r="AI215" s="3"/>
    </row>
    <row r="216" spans="1:35" ht="12.75" customHeight="1">
      <c r="A216" s="34" t="s">
        <v>52</v>
      </c>
      <c r="I216" s="26">
        <v>12</v>
      </c>
      <c r="J216" s="38">
        <v>5</v>
      </c>
      <c r="K216" s="5"/>
      <c r="L216" s="5"/>
      <c r="N216" s="5"/>
      <c r="O216" s="74">
        <v>14</v>
      </c>
      <c r="P216" s="25"/>
      <c r="Q216" s="5"/>
      <c r="Z216" s="26"/>
      <c r="AH216" s="3"/>
      <c r="AI216" s="3"/>
    </row>
    <row r="217" spans="1:35" ht="12.75" customHeight="1">
      <c r="A217" s="34" t="s">
        <v>53</v>
      </c>
      <c r="I217" s="26">
        <v>7</v>
      </c>
      <c r="J217" s="38">
        <v>5</v>
      </c>
      <c r="K217" s="5"/>
      <c r="L217" s="5"/>
      <c r="N217" s="5"/>
      <c r="O217" s="74">
        <v>8</v>
      </c>
      <c r="P217" s="25"/>
      <c r="Q217" s="5"/>
      <c r="Z217" s="26"/>
      <c r="AH217" s="3"/>
      <c r="AI217" s="3"/>
    </row>
    <row r="218" spans="1:35" ht="12.75" customHeight="1">
      <c r="A218" s="34" t="s">
        <v>64</v>
      </c>
      <c r="I218" s="26">
        <v>2</v>
      </c>
      <c r="J218" s="38">
        <v>1</v>
      </c>
      <c r="K218" s="5"/>
      <c r="L218" s="5"/>
      <c r="N218" s="5"/>
      <c r="O218" s="74">
        <v>2</v>
      </c>
      <c r="P218" s="25"/>
      <c r="Q218" s="5"/>
      <c r="Z218" s="26"/>
      <c r="AH218" s="3"/>
      <c r="AI218" s="3"/>
    </row>
    <row r="219" spans="1:35" ht="12.75" customHeight="1">
      <c r="A219" s="34" t="s">
        <v>66</v>
      </c>
      <c r="J219" s="38"/>
      <c r="K219" s="5"/>
      <c r="L219" s="5"/>
      <c r="N219" s="5"/>
      <c r="O219" s="74"/>
      <c r="P219" s="25"/>
      <c r="Q219" s="5"/>
      <c r="Z219" s="26"/>
      <c r="AH219" s="3"/>
      <c r="AI219" s="3"/>
    </row>
    <row r="220" spans="1:35" ht="12.75" customHeight="1">
      <c r="J220" s="26">
        <f>SUM(J215:J218)</f>
        <v>29</v>
      </c>
      <c r="K220" s="5">
        <f>J215/B208</f>
        <v>0.375</v>
      </c>
      <c r="L220" s="5">
        <f>J220/B208</f>
        <v>0.60416666666666663</v>
      </c>
      <c r="M220" s="5">
        <f>L220-K220</f>
        <v>0.22916666666666663</v>
      </c>
      <c r="N220" s="5"/>
      <c r="O220" s="6"/>
      <c r="P220" s="6"/>
      <c r="Q220" s="5"/>
      <c r="Z220" s="26"/>
      <c r="AH220" s="3"/>
      <c r="AI220" s="3"/>
    </row>
    <row r="221" spans="1:35" ht="12.75" customHeight="1">
      <c r="A221" s="52" t="s">
        <v>76</v>
      </c>
      <c r="K221" s="5"/>
      <c r="L221" s="5"/>
      <c r="N221" s="5"/>
      <c r="Z221" s="26"/>
      <c r="AH221" s="3"/>
      <c r="AI221" s="3"/>
    </row>
    <row r="222" spans="1:35" ht="25.5" customHeight="1">
      <c r="B222" s="243" t="s">
        <v>1</v>
      </c>
      <c r="C222" s="244"/>
      <c r="D222" s="244"/>
      <c r="E222" s="244"/>
      <c r="F222" s="244"/>
      <c r="G222" s="244"/>
      <c r="H222" s="244"/>
      <c r="I222" s="244"/>
      <c r="K222" s="10" t="s">
        <v>2</v>
      </c>
      <c r="L222" s="10" t="s">
        <v>3</v>
      </c>
      <c r="M222" s="70" t="s">
        <v>4</v>
      </c>
      <c r="N222" s="10" t="s">
        <v>5</v>
      </c>
      <c r="O222" s="9" t="s">
        <v>6</v>
      </c>
      <c r="P222" s="9" t="s">
        <v>7</v>
      </c>
      <c r="Q222" s="10" t="s">
        <v>8</v>
      </c>
      <c r="Z222" s="26"/>
      <c r="AH222" s="3"/>
      <c r="AI222" s="3"/>
    </row>
    <row r="223" spans="1:35" ht="12.75" customHeight="1">
      <c r="A223" s="71" t="s">
        <v>9</v>
      </c>
      <c r="B223" s="72">
        <v>1</v>
      </c>
      <c r="C223" s="72">
        <v>2</v>
      </c>
      <c r="D223" s="72">
        <v>3</v>
      </c>
      <c r="E223" s="72">
        <v>4</v>
      </c>
      <c r="F223" s="72">
        <v>5</v>
      </c>
      <c r="G223" s="72">
        <v>6</v>
      </c>
      <c r="H223" s="72">
        <v>7</v>
      </c>
      <c r="I223" s="72">
        <v>8</v>
      </c>
      <c r="J223" s="73" t="s">
        <v>10</v>
      </c>
      <c r="K223" s="5"/>
      <c r="L223" s="5"/>
      <c r="N223" s="5"/>
      <c r="O223" s="6"/>
      <c r="P223" s="6"/>
      <c r="Q223" s="5"/>
      <c r="Z223" s="26"/>
      <c r="AH223" s="3"/>
      <c r="AI223" s="3"/>
    </row>
    <row r="224" spans="1:35" ht="12.75" customHeight="1">
      <c r="A224" s="34" t="s">
        <v>41</v>
      </c>
      <c r="B224" s="26">
        <v>41</v>
      </c>
      <c r="J224" s="38"/>
      <c r="K224" s="5"/>
      <c r="L224" s="5"/>
      <c r="N224" s="5"/>
      <c r="O224" s="20">
        <f>B224</f>
        <v>41</v>
      </c>
      <c r="P224" s="6"/>
      <c r="Q224" s="5"/>
      <c r="Z224" s="26"/>
      <c r="AH224" s="3"/>
      <c r="AI224" s="3"/>
    </row>
    <row r="225" spans="1:35" ht="12.75" customHeight="1">
      <c r="A225" s="34" t="s">
        <v>42</v>
      </c>
      <c r="C225" s="26">
        <v>34</v>
      </c>
      <c r="J225" s="38"/>
      <c r="K225" s="5"/>
      <c r="L225" s="5"/>
      <c r="M225" s="5"/>
      <c r="N225" s="5">
        <f>C225/B224</f>
        <v>0.82926829268292679</v>
      </c>
      <c r="O225" s="74">
        <v>37</v>
      </c>
      <c r="P225" s="25">
        <f t="shared" ref="P225:P231" si="51">O225/O224</f>
        <v>0.90243902439024393</v>
      </c>
      <c r="Q225" s="5">
        <f t="shared" ref="Q225:Q231" si="52">100%-P225</f>
        <v>9.7560975609756073E-2</v>
      </c>
      <c r="Z225" s="26"/>
      <c r="AH225" s="3"/>
      <c r="AI225" s="3"/>
    </row>
    <row r="226" spans="1:35" ht="12.75" customHeight="1">
      <c r="A226" s="34" t="s">
        <v>43</v>
      </c>
      <c r="D226" s="26">
        <v>29</v>
      </c>
      <c r="J226" s="38"/>
      <c r="K226" s="5"/>
      <c r="L226" s="5"/>
      <c r="N226" s="5">
        <f>D226/C225</f>
        <v>0.8529411764705882</v>
      </c>
      <c r="O226" s="74">
        <v>35</v>
      </c>
      <c r="P226" s="25">
        <f t="shared" si="51"/>
        <v>0.94594594594594594</v>
      </c>
      <c r="Q226" s="5">
        <f t="shared" si="52"/>
        <v>5.4054054054054057E-2</v>
      </c>
      <c r="Z226" s="26"/>
      <c r="AH226" s="3"/>
      <c r="AI226" s="3"/>
    </row>
    <row r="227" spans="1:35" ht="12.75" customHeight="1">
      <c r="A227" s="34" t="s">
        <v>48</v>
      </c>
      <c r="E227" s="26">
        <v>22</v>
      </c>
      <c r="J227" s="38"/>
      <c r="K227" s="5"/>
      <c r="L227" s="5"/>
      <c r="N227" s="5">
        <f>E227/D226</f>
        <v>0.75862068965517238</v>
      </c>
      <c r="O227" s="74">
        <v>29</v>
      </c>
      <c r="P227" s="25">
        <f t="shared" si="51"/>
        <v>0.82857142857142863</v>
      </c>
      <c r="Q227" s="5">
        <f t="shared" si="52"/>
        <v>0.17142857142857137</v>
      </c>
      <c r="Z227" s="26"/>
      <c r="AH227" s="3"/>
      <c r="AI227" s="3"/>
    </row>
    <row r="228" spans="1:35" ht="12.75" customHeight="1">
      <c r="A228" s="34" t="s">
        <v>49</v>
      </c>
      <c r="F228" s="26">
        <v>21</v>
      </c>
      <c r="J228" s="38"/>
      <c r="K228" s="5"/>
      <c r="L228" s="5"/>
      <c r="N228" s="5">
        <f>F228/E227</f>
        <v>0.95454545454545459</v>
      </c>
      <c r="O228" s="74">
        <v>28</v>
      </c>
      <c r="P228" s="25">
        <f t="shared" si="51"/>
        <v>0.96551724137931039</v>
      </c>
      <c r="Q228" s="5">
        <f t="shared" si="52"/>
        <v>3.4482758620689613E-2</v>
      </c>
      <c r="Z228" s="26"/>
      <c r="AH228" s="3"/>
      <c r="AI228" s="3"/>
    </row>
    <row r="229" spans="1:35" ht="12.75" customHeight="1">
      <c r="A229" s="34" t="s">
        <v>50</v>
      </c>
      <c r="G229" s="26">
        <v>20</v>
      </c>
      <c r="J229" s="38"/>
      <c r="K229" s="5"/>
      <c r="L229" s="5"/>
      <c r="N229" s="5">
        <f>G229/F228</f>
        <v>0.95238095238095233</v>
      </c>
      <c r="O229" s="74">
        <v>27</v>
      </c>
      <c r="P229" s="25">
        <f t="shared" si="51"/>
        <v>0.9642857142857143</v>
      </c>
      <c r="Q229" s="5">
        <f t="shared" si="52"/>
        <v>3.5714285714285698E-2</v>
      </c>
      <c r="Z229" s="26"/>
      <c r="AH229" s="3"/>
      <c r="AI229" s="3"/>
    </row>
    <row r="230" spans="1:35" ht="12.75" customHeight="1">
      <c r="A230" s="34" t="s">
        <v>51</v>
      </c>
      <c r="H230" s="26">
        <v>20</v>
      </c>
      <c r="J230" s="38">
        <v>1</v>
      </c>
      <c r="K230" s="5"/>
      <c r="L230" s="5"/>
      <c r="N230" s="5">
        <f>H230/G229</f>
        <v>1</v>
      </c>
      <c r="O230" s="74">
        <v>29</v>
      </c>
      <c r="P230" s="25">
        <f t="shared" si="51"/>
        <v>1.0740740740740742</v>
      </c>
      <c r="Q230" s="5">
        <f t="shared" si="52"/>
        <v>-7.4074074074074181E-2</v>
      </c>
      <c r="Z230" s="26"/>
      <c r="AH230" s="3"/>
      <c r="AI230" s="3"/>
    </row>
    <row r="231" spans="1:35" ht="12.75" customHeight="1">
      <c r="A231" s="34" t="s">
        <v>52</v>
      </c>
      <c r="I231" s="26">
        <v>19</v>
      </c>
      <c r="J231" s="38">
        <v>14</v>
      </c>
      <c r="K231" s="5"/>
      <c r="L231" s="5"/>
      <c r="N231" s="5">
        <f>I231/H230</f>
        <v>0.95</v>
      </c>
      <c r="O231" s="74">
        <v>30</v>
      </c>
      <c r="P231" s="25">
        <f t="shared" si="51"/>
        <v>1.0344827586206897</v>
      </c>
      <c r="Q231" s="5">
        <f t="shared" si="52"/>
        <v>-3.4482758620689724E-2</v>
      </c>
      <c r="Z231" s="26"/>
      <c r="AH231" s="3"/>
      <c r="AI231" s="3"/>
    </row>
    <row r="232" spans="1:35" ht="12.75" customHeight="1">
      <c r="A232" s="34" t="s">
        <v>53</v>
      </c>
      <c r="I232" s="26">
        <v>8</v>
      </c>
      <c r="J232" s="38">
        <v>4</v>
      </c>
      <c r="K232" s="5"/>
      <c r="L232" s="5"/>
      <c r="N232" s="5"/>
      <c r="O232" s="74">
        <v>13</v>
      </c>
      <c r="P232" s="25"/>
      <c r="Q232" s="5"/>
      <c r="Z232" s="26"/>
      <c r="AH232" s="3"/>
      <c r="AI232" s="3"/>
    </row>
    <row r="233" spans="1:35" ht="12.75" customHeight="1">
      <c r="A233" s="34" t="s">
        <v>64</v>
      </c>
      <c r="I233" s="26">
        <v>7</v>
      </c>
      <c r="J233" s="38">
        <v>5</v>
      </c>
      <c r="K233" s="5"/>
      <c r="L233" s="5"/>
      <c r="N233" s="5"/>
      <c r="O233" s="74">
        <v>9</v>
      </c>
      <c r="P233" s="25"/>
      <c r="Q233" s="5"/>
      <c r="Z233" s="26"/>
      <c r="AH233" s="3"/>
      <c r="AI233" s="3"/>
    </row>
    <row r="234" spans="1:35" ht="12.75" customHeight="1">
      <c r="A234" s="34" t="s">
        <v>66</v>
      </c>
      <c r="I234" s="26">
        <v>1</v>
      </c>
      <c r="J234" s="38"/>
      <c r="K234" s="5"/>
      <c r="L234" s="5"/>
      <c r="N234" s="5"/>
      <c r="O234" s="74">
        <v>1</v>
      </c>
      <c r="P234" s="25"/>
      <c r="Q234" s="5"/>
      <c r="Z234" s="26"/>
      <c r="AH234" s="3"/>
      <c r="AI234" s="3"/>
    </row>
    <row r="235" spans="1:35" ht="12.75" customHeight="1">
      <c r="A235" s="34" t="s">
        <v>71</v>
      </c>
      <c r="I235" s="26">
        <v>2</v>
      </c>
      <c r="J235" s="38">
        <v>2</v>
      </c>
      <c r="K235" s="5"/>
      <c r="L235" s="5"/>
      <c r="N235" s="5"/>
      <c r="O235" s="74">
        <v>2</v>
      </c>
      <c r="P235" s="25"/>
      <c r="Q235" s="5"/>
      <c r="Z235" s="26"/>
      <c r="AH235" s="3"/>
      <c r="AI235" s="3"/>
    </row>
    <row r="236" spans="1:35" ht="12.75" customHeight="1">
      <c r="J236" s="26">
        <f>SUM(J230:J235)</f>
        <v>26</v>
      </c>
      <c r="K236" s="5">
        <f>SUM(J230:J231)/B224</f>
        <v>0.36585365853658536</v>
      </c>
      <c r="L236" s="5">
        <f>J236/B224</f>
        <v>0.63414634146341464</v>
      </c>
      <c r="M236" s="5">
        <f>L236-K236</f>
        <v>0.26829268292682928</v>
      </c>
      <c r="N236" s="5"/>
      <c r="O236" s="6"/>
      <c r="P236" s="6"/>
      <c r="Q236" s="5"/>
      <c r="Z236" s="26"/>
      <c r="AH236" s="3"/>
      <c r="AI236" s="3"/>
    </row>
    <row r="237" spans="1:35" ht="12.75" customHeight="1">
      <c r="K237" s="5"/>
      <c r="L237" s="5"/>
      <c r="M237" s="5"/>
      <c r="N237" s="5"/>
      <c r="O237" s="6"/>
      <c r="P237" s="6"/>
      <c r="Q237" s="5"/>
      <c r="Z237" s="26"/>
      <c r="AH237" s="3"/>
      <c r="AI237" s="3"/>
    </row>
    <row r="238" spans="1:35" ht="12.75" customHeight="1">
      <c r="A238" s="52" t="s">
        <v>78</v>
      </c>
      <c r="K238" s="5"/>
      <c r="L238" s="5"/>
      <c r="N238" s="5"/>
      <c r="Z238" s="26"/>
      <c r="AH238" s="3"/>
      <c r="AI238" s="3"/>
    </row>
    <row r="239" spans="1:35" ht="25.5" customHeight="1">
      <c r="B239" s="243" t="s">
        <v>1</v>
      </c>
      <c r="C239" s="244"/>
      <c r="D239" s="244"/>
      <c r="E239" s="244"/>
      <c r="F239" s="244"/>
      <c r="G239" s="244"/>
      <c r="H239" s="244"/>
      <c r="I239" s="244"/>
      <c r="K239" s="10" t="s">
        <v>2</v>
      </c>
      <c r="L239" s="10" t="s">
        <v>3</v>
      </c>
      <c r="M239" s="70" t="s">
        <v>4</v>
      </c>
      <c r="N239" s="10" t="s">
        <v>5</v>
      </c>
      <c r="O239" s="9" t="s">
        <v>6</v>
      </c>
      <c r="P239" s="9" t="s">
        <v>7</v>
      </c>
      <c r="Q239" s="10" t="s">
        <v>8</v>
      </c>
      <c r="Z239" s="26"/>
      <c r="AH239" s="3"/>
      <c r="AI239" s="3"/>
    </row>
    <row r="240" spans="1:35" ht="12.75" customHeight="1">
      <c r="A240" s="71" t="s">
        <v>9</v>
      </c>
      <c r="B240" s="72">
        <v>1</v>
      </c>
      <c r="C240" s="72">
        <v>2</v>
      </c>
      <c r="D240" s="72">
        <v>3</v>
      </c>
      <c r="E240" s="72">
        <v>4</v>
      </c>
      <c r="F240" s="72">
        <v>5</v>
      </c>
      <c r="G240" s="72">
        <v>6</v>
      </c>
      <c r="H240" s="72">
        <v>7</v>
      </c>
      <c r="I240" s="72">
        <v>8</v>
      </c>
      <c r="J240" s="73" t="s">
        <v>10</v>
      </c>
      <c r="K240" s="5"/>
      <c r="L240" s="5"/>
      <c r="N240" s="5"/>
      <c r="O240" s="6"/>
      <c r="P240" s="6"/>
      <c r="Q240" s="5"/>
      <c r="Z240" s="26"/>
      <c r="AH240" s="3"/>
      <c r="AI240" s="3"/>
    </row>
    <row r="241" spans="1:35" ht="12.75" customHeight="1">
      <c r="A241" s="34" t="s">
        <v>42</v>
      </c>
      <c r="B241" s="26">
        <v>47</v>
      </c>
      <c r="J241" s="38"/>
      <c r="K241" s="5"/>
      <c r="L241" s="5"/>
      <c r="N241" s="5"/>
      <c r="O241" s="20">
        <f>B241</f>
        <v>47</v>
      </c>
      <c r="P241" s="6"/>
      <c r="Q241" s="5"/>
      <c r="AH241" s="3"/>
      <c r="AI241" s="3"/>
    </row>
    <row r="242" spans="1:35" ht="12.75" customHeight="1">
      <c r="A242" s="34" t="s">
        <v>43</v>
      </c>
      <c r="C242" s="26">
        <v>39</v>
      </c>
      <c r="J242" s="38"/>
      <c r="K242" s="5"/>
      <c r="L242" s="5"/>
      <c r="M242" s="5"/>
      <c r="N242" s="5">
        <f>C242/B241</f>
        <v>0.82978723404255317</v>
      </c>
      <c r="O242" s="74">
        <v>39</v>
      </c>
      <c r="P242" s="25">
        <f t="shared" ref="P242:P248" si="53">O242/O241</f>
        <v>0.82978723404255317</v>
      </c>
      <c r="Q242" s="5">
        <f t="shared" ref="Q242:Q248" si="54">100%-P242</f>
        <v>0.17021276595744683</v>
      </c>
      <c r="AH242" s="3"/>
      <c r="AI242" s="3"/>
    </row>
    <row r="243" spans="1:35" ht="12.75" customHeight="1">
      <c r="A243" s="34" t="s">
        <v>48</v>
      </c>
      <c r="D243" s="26">
        <v>32</v>
      </c>
      <c r="J243" s="38"/>
      <c r="K243" s="5"/>
      <c r="L243" s="5"/>
      <c r="N243" s="5">
        <f>D243/C242</f>
        <v>0.82051282051282048</v>
      </c>
      <c r="O243" s="74">
        <v>34</v>
      </c>
      <c r="P243" s="25">
        <f t="shared" si="53"/>
        <v>0.87179487179487181</v>
      </c>
      <c r="Q243" s="5">
        <f t="shared" si="54"/>
        <v>0.12820512820512819</v>
      </c>
      <c r="AH243" s="3"/>
      <c r="AI243" s="3"/>
    </row>
    <row r="244" spans="1:35" ht="12.75" customHeight="1">
      <c r="A244" s="34" t="s">
        <v>49</v>
      </c>
      <c r="E244" s="26">
        <v>26</v>
      </c>
      <c r="J244" s="38"/>
      <c r="K244" s="5"/>
      <c r="L244" s="5"/>
      <c r="N244" s="5">
        <f>E244/D243</f>
        <v>0.8125</v>
      </c>
      <c r="O244" s="74">
        <v>35</v>
      </c>
      <c r="P244" s="25">
        <f t="shared" si="53"/>
        <v>1.0294117647058822</v>
      </c>
      <c r="Q244" s="5">
        <f t="shared" si="54"/>
        <v>-2.9411764705882248E-2</v>
      </c>
      <c r="AH244" s="3"/>
      <c r="AI244" s="3"/>
    </row>
    <row r="245" spans="1:35" ht="12.75" customHeight="1">
      <c r="A245" s="34" t="s">
        <v>50</v>
      </c>
      <c r="F245" s="26">
        <v>26</v>
      </c>
      <c r="J245" s="38"/>
      <c r="K245" s="5"/>
      <c r="L245" s="5"/>
      <c r="N245" s="5">
        <f>F245/E244</f>
        <v>1</v>
      </c>
      <c r="O245" s="74">
        <v>33</v>
      </c>
      <c r="P245" s="25">
        <f t="shared" si="53"/>
        <v>0.94285714285714284</v>
      </c>
      <c r="Q245" s="5">
        <f t="shared" si="54"/>
        <v>5.7142857142857162E-2</v>
      </c>
      <c r="AH245" s="3"/>
      <c r="AI245" s="3"/>
    </row>
    <row r="246" spans="1:35" ht="12.75" customHeight="1">
      <c r="A246" s="34" t="s">
        <v>51</v>
      </c>
      <c r="G246" s="26">
        <v>25</v>
      </c>
      <c r="J246" s="38"/>
      <c r="K246" s="5"/>
      <c r="L246" s="5"/>
      <c r="N246" s="5">
        <f>G246/F245</f>
        <v>0.96153846153846156</v>
      </c>
      <c r="O246" s="74">
        <v>33</v>
      </c>
      <c r="P246" s="25">
        <f t="shared" si="53"/>
        <v>1</v>
      </c>
      <c r="Q246" s="5">
        <f t="shared" si="54"/>
        <v>0</v>
      </c>
      <c r="AH246" s="3"/>
      <c r="AI246" s="3"/>
    </row>
    <row r="247" spans="1:35" ht="12.75" customHeight="1">
      <c r="A247" s="34" t="s">
        <v>52</v>
      </c>
      <c r="H247" s="26">
        <v>25</v>
      </c>
      <c r="J247" s="38"/>
      <c r="K247" s="5"/>
      <c r="L247" s="5"/>
      <c r="N247" s="5">
        <f>H247/G246</f>
        <v>1</v>
      </c>
      <c r="O247" s="74">
        <v>32</v>
      </c>
      <c r="P247" s="25">
        <f t="shared" si="53"/>
        <v>0.96969696969696972</v>
      </c>
      <c r="Q247" s="5">
        <f t="shared" si="54"/>
        <v>3.0303030303030276E-2</v>
      </c>
      <c r="AH247" s="3"/>
      <c r="AI247" s="3"/>
    </row>
    <row r="248" spans="1:35" ht="12.75" customHeight="1">
      <c r="A248" s="34" t="s">
        <v>53</v>
      </c>
      <c r="I248" s="26">
        <v>22</v>
      </c>
      <c r="J248" s="38">
        <v>16</v>
      </c>
      <c r="K248" s="5"/>
      <c r="L248" s="5"/>
      <c r="N248" s="5">
        <f>I248/H247</f>
        <v>0.88</v>
      </c>
      <c r="O248" s="74">
        <v>33</v>
      </c>
      <c r="P248" s="25">
        <f t="shared" si="53"/>
        <v>1.03125</v>
      </c>
      <c r="Q248" s="5">
        <f t="shared" si="54"/>
        <v>-3.125E-2</v>
      </c>
      <c r="AH248" s="3"/>
      <c r="AI248" s="3"/>
    </row>
    <row r="249" spans="1:35" ht="12.75" customHeight="1">
      <c r="A249" s="34" t="s">
        <v>64</v>
      </c>
      <c r="I249" s="26">
        <v>10</v>
      </c>
      <c r="J249" s="38">
        <v>8</v>
      </c>
      <c r="K249" s="5"/>
      <c r="L249" s="5"/>
      <c r="N249" s="5"/>
      <c r="O249" s="74">
        <v>16</v>
      </c>
      <c r="P249" s="25"/>
      <c r="Q249" s="5"/>
      <c r="AH249" s="3"/>
      <c r="AI249" s="3"/>
    </row>
    <row r="250" spans="1:35" ht="12.75" customHeight="1">
      <c r="A250" s="34" t="s">
        <v>66</v>
      </c>
      <c r="I250" s="26">
        <v>5</v>
      </c>
      <c r="J250" s="38">
        <v>1</v>
      </c>
      <c r="K250" s="5"/>
      <c r="L250" s="5"/>
      <c r="N250" s="5"/>
      <c r="O250" s="74">
        <v>6</v>
      </c>
      <c r="P250" s="25"/>
      <c r="Q250" s="5"/>
      <c r="AH250" s="3"/>
      <c r="AI250" s="3"/>
    </row>
    <row r="251" spans="1:35" ht="12.75" customHeight="1">
      <c r="A251" s="34" t="s">
        <v>71</v>
      </c>
      <c r="I251" s="26">
        <v>6</v>
      </c>
      <c r="J251" s="38">
        <v>4</v>
      </c>
      <c r="K251" s="5"/>
      <c r="L251" s="5"/>
      <c r="N251" s="5"/>
      <c r="O251" s="74">
        <v>6</v>
      </c>
      <c r="P251" s="25"/>
      <c r="Q251" s="5"/>
      <c r="AH251" s="3"/>
      <c r="AI251" s="3"/>
    </row>
    <row r="252" spans="1:35" ht="12.75" customHeight="1">
      <c r="A252" s="34" t="s">
        <v>72</v>
      </c>
      <c r="I252" s="26">
        <v>1</v>
      </c>
      <c r="J252" s="38"/>
      <c r="K252" s="5"/>
      <c r="L252" s="5"/>
      <c r="N252" s="5"/>
      <c r="O252" s="74">
        <v>1</v>
      </c>
      <c r="P252" s="25"/>
      <c r="Q252" s="5"/>
      <c r="AH252" s="3"/>
      <c r="AI252" s="3"/>
    </row>
    <row r="253" spans="1:35" ht="12.75" customHeight="1">
      <c r="A253" s="34" t="s">
        <v>75</v>
      </c>
      <c r="I253" s="26">
        <v>1</v>
      </c>
      <c r="J253" s="38">
        <v>1</v>
      </c>
      <c r="K253" s="5"/>
      <c r="L253" s="5"/>
      <c r="N253" s="5"/>
      <c r="O253" s="74">
        <v>1</v>
      </c>
      <c r="P253" s="25"/>
      <c r="Q253" s="5"/>
      <c r="AH253" s="3"/>
      <c r="AI253" s="3"/>
    </row>
    <row r="254" spans="1:35" ht="12.75" customHeight="1">
      <c r="J254" s="26">
        <f>SUM(J248:J253)</f>
        <v>30</v>
      </c>
      <c r="K254" s="5">
        <f>J248/B241</f>
        <v>0.34042553191489361</v>
      </c>
      <c r="L254" s="5">
        <f>J254/B241</f>
        <v>0.63829787234042556</v>
      </c>
      <c r="M254" s="5">
        <f>L254-K254</f>
        <v>0.29787234042553196</v>
      </c>
      <c r="N254" s="5"/>
      <c r="O254" s="6"/>
      <c r="P254" s="6"/>
      <c r="Q254" s="5"/>
      <c r="AH254" s="3"/>
      <c r="AI254" s="3"/>
    </row>
    <row r="255" spans="1:35" ht="12.75" customHeight="1">
      <c r="A255" s="52" t="s">
        <v>79</v>
      </c>
      <c r="K255" s="5"/>
      <c r="L255" s="5"/>
      <c r="N255" s="5"/>
      <c r="AH255" s="3"/>
      <c r="AI255" s="3"/>
    </row>
    <row r="256" spans="1:35" ht="25.5" customHeight="1">
      <c r="B256" s="243" t="s">
        <v>1</v>
      </c>
      <c r="C256" s="244"/>
      <c r="D256" s="244"/>
      <c r="E256" s="244"/>
      <c r="F256" s="244"/>
      <c r="G256" s="244"/>
      <c r="H256" s="244"/>
      <c r="I256" s="244"/>
      <c r="K256" s="10" t="s">
        <v>2</v>
      </c>
      <c r="L256" s="10" t="s">
        <v>3</v>
      </c>
      <c r="M256" s="70" t="s">
        <v>4</v>
      </c>
      <c r="N256" s="10" t="s">
        <v>5</v>
      </c>
      <c r="O256" s="9" t="s">
        <v>6</v>
      </c>
      <c r="P256" s="9" t="s">
        <v>7</v>
      </c>
      <c r="Q256" s="10" t="s">
        <v>8</v>
      </c>
      <c r="AH256" s="3"/>
      <c r="AI256" s="3"/>
    </row>
    <row r="257" spans="1:35" ht="12.75" customHeight="1">
      <c r="A257" s="71" t="s">
        <v>9</v>
      </c>
      <c r="B257" s="72">
        <v>1</v>
      </c>
      <c r="C257" s="72">
        <v>2</v>
      </c>
      <c r="D257" s="72">
        <v>3</v>
      </c>
      <c r="E257" s="72">
        <v>4</v>
      </c>
      <c r="F257" s="72">
        <v>5</v>
      </c>
      <c r="G257" s="72">
        <v>6</v>
      </c>
      <c r="H257" s="72">
        <v>7</v>
      </c>
      <c r="I257" s="72">
        <v>8</v>
      </c>
      <c r="J257" s="73" t="s">
        <v>10</v>
      </c>
      <c r="K257" s="5"/>
      <c r="L257" s="5"/>
      <c r="N257" s="5"/>
      <c r="O257" s="6"/>
      <c r="P257" s="6"/>
      <c r="Q257" s="5"/>
      <c r="AH257" s="3"/>
      <c r="AI257" s="3"/>
    </row>
    <row r="258" spans="1:35" ht="12.75" customHeight="1">
      <c r="A258" s="34" t="s">
        <v>43</v>
      </c>
      <c r="B258" s="26">
        <v>69</v>
      </c>
      <c r="J258" s="38"/>
      <c r="K258" s="5"/>
      <c r="L258" s="5"/>
      <c r="N258" s="5"/>
      <c r="O258" s="20">
        <f>B258</f>
        <v>69</v>
      </c>
      <c r="P258" s="6"/>
      <c r="Q258" s="5"/>
      <c r="AH258" s="3"/>
      <c r="AI258" s="3"/>
    </row>
    <row r="259" spans="1:35" ht="12.75" customHeight="1">
      <c r="A259" s="34" t="s">
        <v>48</v>
      </c>
      <c r="C259" s="26">
        <v>61</v>
      </c>
      <c r="J259" s="38"/>
      <c r="K259" s="5"/>
      <c r="L259" s="5"/>
      <c r="M259" s="5"/>
      <c r="N259" s="5">
        <f>C259/B258</f>
        <v>0.88405797101449279</v>
      </c>
      <c r="O259" s="74">
        <v>62</v>
      </c>
      <c r="P259" s="25">
        <f t="shared" ref="P259:P265" si="55">O259/O258</f>
        <v>0.89855072463768115</v>
      </c>
      <c r="Q259" s="5">
        <f t="shared" ref="Q259:Q265" si="56">100%-P259</f>
        <v>0.10144927536231885</v>
      </c>
      <c r="AH259" s="3"/>
      <c r="AI259" s="3"/>
    </row>
    <row r="260" spans="1:35" ht="12.75" customHeight="1">
      <c r="A260" s="34" t="s">
        <v>49</v>
      </c>
      <c r="D260" s="26">
        <v>56</v>
      </c>
      <c r="J260" s="38"/>
      <c r="K260" s="5"/>
      <c r="L260" s="5"/>
      <c r="N260" s="5">
        <f>D260/C259</f>
        <v>0.91803278688524592</v>
      </c>
      <c r="O260" s="74">
        <v>59</v>
      </c>
      <c r="P260" s="25">
        <f t="shared" si="55"/>
        <v>0.95161290322580649</v>
      </c>
      <c r="Q260" s="5">
        <f t="shared" si="56"/>
        <v>4.8387096774193505E-2</v>
      </c>
      <c r="AH260" s="3"/>
      <c r="AI260" s="3"/>
    </row>
    <row r="261" spans="1:35" ht="12.75" customHeight="1">
      <c r="A261" s="34" t="s">
        <v>50</v>
      </c>
      <c r="E261" s="26">
        <v>51</v>
      </c>
      <c r="J261" s="38"/>
      <c r="K261" s="5"/>
      <c r="L261" s="5"/>
      <c r="N261" s="5">
        <f>E261/D260</f>
        <v>0.9107142857142857</v>
      </c>
      <c r="O261" s="74">
        <v>55</v>
      </c>
      <c r="P261" s="25">
        <f t="shared" si="55"/>
        <v>0.93220338983050843</v>
      </c>
      <c r="Q261" s="5">
        <f t="shared" si="56"/>
        <v>6.7796610169491567E-2</v>
      </c>
      <c r="AH261" s="3"/>
      <c r="AI261" s="3"/>
    </row>
    <row r="262" spans="1:35" ht="12.75" customHeight="1">
      <c r="A262" s="34" t="s">
        <v>51</v>
      </c>
      <c r="F262" s="26">
        <v>45</v>
      </c>
      <c r="J262" s="38"/>
      <c r="K262" s="5"/>
      <c r="L262" s="5"/>
      <c r="N262" s="5">
        <f>F262/E261</f>
        <v>0.88235294117647056</v>
      </c>
      <c r="O262" s="74">
        <v>52</v>
      </c>
      <c r="P262" s="25">
        <f t="shared" si="55"/>
        <v>0.94545454545454544</v>
      </c>
      <c r="Q262" s="5">
        <f t="shared" si="56"/>
        <v>5.4545454545454564E-2</v>
      </c>
      <c r="AH262" s="3"/>
      <c r="AI262" s="3"/>
    </row>
    <row r="263" spans="1:35" ht="12.75" customHeight="1">
      <c r="A263" s="34" t="s">
        <v>52</v>
      </c>
      <c r="G263" s="26">
        <v>44</v>
      </c>
      <c r="J263" s="38"/>
      <c r="K263" s="5"/>
      <c r="L263" s="5"/>
      <c r="N263" s="5">
        <f>G263/F262</f>
        <v>0.97777777777777775</v>
      </c>
      <c r="O263" s="74">
        <v>56</v>
      </c>
      <c r="P263" s="25">
        <f t="shared" si="55"/>
        <v>1.0769230769230769</v>
      </c>
      <c r="Q263" s="5">
        <f t="shared" si="56"/>
        <v>-7.6923076923076872E-2</v>
      </c>
      <c r="AH263" s="3"/>
      <c r="AI263" s="3"/>
    </row>
    <row r="264" spans="1:35" ht="12.75" customHeight="1">
      <c r="A264" s="34" t="s">
        <v>53</v>
      </c>
      <c r="H264" s="26">
        <v>39</v>
      </c>
      <c r="J264" s="38"/>
      <c r="K264" s="5"/>
      <c r="L264" s="5"/>
      <c r="N264" s="5">
        <f>H264/G263</f>
        <v>0.88636363636363635</v>
      </c>
      <c r="O264" s="74">
        <v>54</v>
      </c>
      <c r="P264" s="25">
        <f t="shared" si="55"/>
        <v>0.9642857142857143</v>
      </c>
      <c r="Q264" s="5">
        <f t="shared" si="56"/>
        <v>3.5714285714285698E-2</v>
      </c>
      <c r="AH264" s="3"/>
      <c r="AI264" s="3"/>
    </row>
    <row r="265" spans="1:35" ht="12.75" customHeight="1">
      <c r="A265" s="34" t="s">
        <v>64</v>
      </c>
      <c r="I265" s="26">
        <v>37</v>
      </c>
      <c r="J265" s="38">
        <v>35</v>
      </c>
      <c r="K265" s="5"/>
      <c r="L265" s="5"/>
      <c r="N265" s="5">
        <f>I265/H264</f>
        <v>0.94871794871794868</v>
      </c>
      <c r="O265" s="74">
        <v>53</v>
      </c>
      <c r="P265" s="25">
        <f t="shared" si="55"/>
        <v>0.98148148148148151</v>
      </c>
      <c r="Q265" s="5">
        <f t="shared" si="56"/>
        <v>1.851851851851849E-2</v>
      </c>
      <c r="AH265" s="3"/>
      <c r="AI265" s="3"/>
    </row>
    <row r="266" spans="1:35" ht="12.75" customHeight="1">
      <c r="A266" s="34" t="s">
        <v>66</v>
      </c>
      <c r="I266" s="26">
        <v>13</v>
      </c>
      <c r="J266" s="38">
        <v>2</v>
      </c>
      <c r="K266" s="5"/>
      <c r="L266" s="5"/>
      <c r="N266" s="5"/>
      <c r="O266" s="74">
        <v>17</v>
      </c>
      <c r="P266" s="25"/>
      <c r="Q266" s="5"/>
      <c r="AH266" s="3"/>
      <c r="AI266" s="3"/>
    </row>
    <row r="267" spans="1:35" ht="12.75" customHeight="1">
      <c r="A267" s="34" t="s">
        <v>71</v>
      </c>
      <c r="I267" s="26">
        <v>14</v>
      </c>
      <c r="J267" s="38">
        <v>5</v>
      </c>
      <c r="K267" s="5"/>
      <c r="L267" s="5"/>
      <c r="N267" s="5"/>
      <c r="O267" s="74">
        <v>14</v>
      </c>
      <c r="P267" s="25"/>
      <c r="Q267" s="5"/>
      <c r="AH267" s="3"/>
      <c r="AI267" s="3"/>
    </row>
    <row r="268" spans="1:35" ht="12.75" customHeight="1">
      <c r="A268" s="34" t="s">
        <v>72</v>
      </c>
      <c r="I268" s="26">
        <v>6</v>
      </c>
      <c r="J268" s="38">
        <v>2</v>
      </c>
      <c r="K268" s="5"/>
      <c r="L268" s="5"/>
      <c r="N268" s="5"/>
      <c r="O268" s="74">
        <v>6</v>
      </c>
      <c r="P268" s="25"/>
      <c r="Q268" s="5"/>
      <c r="AH268" s="3"/>
      <c r="AI268" s="3"/>
    </row>
    <row r="269" spans="1:35" ht="12.75" customHeight="1">
      <c r="A269" s="34" t="s">
        <v>75</v>
      </c>
      <c r="I269" s="26">
        <v>5</v>
      </c>
      <c r="J269" s="38">
        <v>5</v>
      </c>
      <c r="K269" s="5"/>
      <c r="L269" s="5"/>
      <c r="N269" s="5"/>
      <c r="O269" s="74">
        <v>5</v>
      </c>
      <c r="P269" s="25"/>
      <c r="Q269" s="5"/>
      <c r="AH269" s="3"/>
      <c r="AI269" s="3"/>
    </row>
    <row r="270" spans="1:35" ht="12.75" customHeight="1">
      <c r="J270" s="26">
        <f>SUM(J265:J269)</f>
        <v>49</v>
      </c>
      <c r="K270" s="5">
        <f>J265/B258</f>
        <v>0.50724637681159424</v>
      </c>
      <c r="L270" s="5">
        <f>J270/B258</f>
        <v>0.71014492753623193</v>
      </c>
      <c r="M270" s="5">
        <f>L270-K270</f>
        <v>0.20289855072463769</v>
      </c>
      <c r="N270" s="5"/>
      <c r="O270" s="6"/>
      <c r="P270" s="6"/>
      <c r="Q270" s="5"/>
      <c r="AH270" s="3"/>
      <c r="AI270" s="3"/>
    </row>
    <row r="271" spans="1:35" ht="12.75" customHeight="1">
      <c r="A271" s="52" t="s">
        <v>85</v>
      </c>
      <c r="K271" s="5"/>
      <c r="L271" s="5"/>
      <c r="N271" s="5"/>
      <c r="AH271" s="3"/>
      <c r="AI271" s="3"/>
    </row>
    <row r="272" spans="1:35" ht="25.5" customHeight="1">
      <c r="B272" s="243" t="s">
        <v>1</v>
      </c>
      <c r="C272" s="244"/>
      <c r="D272" s="244"/>
      <c r="E272" s="244"/>
      <c r="F272" s="244"/>
      <c r="G272" s="244"/>
      <c r="H272" s="244"/>
      <c r="I272" s="244"/>
      <c r="K272" s="10" t="s">
        <v>2</v>
      </c>
      <c r="L272" s="10" t="s">
        <v>3</v>
      </c>
      <c r="M272" s="70" t="s">
        <v>4</v>
      </c>
      <c r="N272" s="10" t="s">
        <v>5</v>
      </c>
      <c r="O272" s="9" t="s">
        <v>6</v>
      </c>
      <c r="P272" s="9" t="s">
        <v>7</v>
      </c>
      <c r="Q272" s="10" t="s">
        <v>8</v>
      </c>
      <c r="AH272" s="3"/>
      <c r="AI272" s="3"/>
    </row>
    <row r="273" spans="1:35" ht="12.75" customHeight="1">
      <c r="A273" s="71" t="s">
        <v>9</v>
      </c>
      <c r="B273" s="72">
        <v>1</v>
      </c>
      <c r="C273" s="72">
        <v>2</v>
      </c>
      <c r="D273" s="72">
        <v>3</v>
      </c>
      <c r="E273" s="72">
        <v>4</v>
      </c>
      <c r="F273" s="72">
        <v>5</v>
      </c>
      <c r="G273" s="72">
        <v>6</v>
      </c>
      <c r="H273" s="72">
        <v>7</v>
      </c>
      <c r="I273" s="72">
        <v>8</v>
      </c>
      <c r="J273" s="73" t="s">
        <v>10</v>
      </c>
      <c r="K273" s="5"/>
      <c r="L273" s="5"/>
      <c r="N273" s="5"/>
      <c r="O273" s="6"/>
      <c r="P273" s="6"/>
      <c r="Q273" s="5"/>
      <c r="AH273" s="3"/>
      <c r="AI273" s="3"/>
    </row>
    <row r="274" spans="1:35" ht="12.75" customHeight="1">
      <c r="A274" s="34" t="s">
        <v>48</v>
      </c>
      <c r="B274" s="26">
        <v>37</v>
      </c>
      <c r="J274" s="38"/>
      <c r="K274" s="5"/>
      <c r="L274" s="5"/>
      <c r="N274" s="5"/>
      <c r="O274" s="20">
        <f>B274</f>
        <v>37</v>
      </c>
      <c r="P274" s="6"/>
      <c r="Q274" s="5"/>
      <c r="AH274" s="3"/>
      <c r="AI274" s="3"/>
    </row>
    <row r="275" spans="1:35" ht="12.75" customHeight="1">
      <c r="A275" s="34" t="s">
        <v>49</v>
      </c>
      <c r="C275" s="26">
        <v>33</v>
      </c>
      <c r="J275" s="38"/>
      <c r="K275" s="5"/>
      <c r="L275" s="5"/>
      <c r="M275" s="5"/>
      <c r="N275" s="5">
        <f>C275/B274</f>
        <v>0.89189189189189189</v>
      </c>
      <c r="O275" s="74">
        <v>33</v>
      </c>
      <c r="P275" s="25">
        <f t="shared" ref="P275:P281" si="57">O275/O274</f>
        <v>0.89189189189189189</v>
      </c>
      <c r="Q275" s="5">
        <f t="shared" ref="Q275:Q281" si="58">100%-P275</f>
        <v>0.10810810810810811</v>
      </c>
      <c r="AH275" s="3"/>
      <c r="AI275" s="3"/>
    </row>
    <row r="276" spans="1:35" ht="12.75" customHeight="1">
      <c r="A276" s="34" t="s">
        <v>50</v>
      </c>
      <c r="D276" s="26">
        <v>28</v>
      </c>
      <c r="J276" s="38"/>
      <c r="K276" s="5"/>
      <c r="L276" s="5"/>
      <c r="N276" s="5">
        <f>D276/C275</f>
        <v>0.84848484848484851</v>
      </c>
      <c r="O276" s="74">
        <v>29</v>
      </c>
      <c r="P276" s="25">
        <f t="shared" si="57"/>
        <v>0.87878787878787878</v>
      </c>
      <c r="Q276" s="5">
        <f t="shared" si="58"/>
        <v>0.12121212121212122</v>
      </c>
      <c r="AH276" s="3"/>
      <c r="AI276" s="3"/>
    </row>
    <row r="277" spans="1:35" ht="12.75" customHeight="1">
      <c r="A277" s="34" t="s">
        <v>51</v>
      </c>
      <c r="E277" s="26">
        <v>20</v>
      </c>
      <c r="J277" s="38"/>
      <c r="K277" s="5"/>
      <c r="L277" s="5"/>
      <c r="N277" s="5">
        <f>E277/D276</f>
        <v>0.7142857142857143</v>
      </c>
      <c r="O277" s="74">
        <v>27</v>
      </c>
      <c r="P277" s="25">
        <f t="shared" si="57"/>
        <v>0.93103448275862066</v>
      </c>
      <c r="Q277" s="5">
        <f t="shared" si="58"/>
        <v>6.8965517241379337E-2</v>
      </c>
      <c r="AH277" s="3"/>
      <c r="AI277" s="3"/>
    </row>
    <row r="278" spans="1:35" ht="12.75" customHeight="1">
      <c r="A278" s="34" t="s">
        <v>52</v>
      </c>
      <c r="F278" s="26">
        <v>19</v>
      </c>
      <c r="J278" s="38"/>
      <c r="K278" s="5"/>
      <c r="L278" s="5"/>
      <c r="N278" s="5">
        <f>F278/E277</f>
        <v>0.95</v>
      </c>
      <c r="O278" s="74">
        <v>22</v>
      </c>
      <c r="P278" s="25">
        <f t="shared" si="57"/>
        <v>0.81481481481481477</v>
      </c>
      <c r="Q278" s="5">
        <f t="shared" si="58"/>
        <v>0.18518518518518523</v>
      </c>
      <c r="AH278" s="3"/>
      <c r="AI278" s="3"/>
    </row>
    <row r="279" spans="1:35" ht="12.75" customHeight="1">
      <c r="A279" s="34" t="s">
        <v>53</v>
      </c>
      <c r="G279" s="26">
        <v>17</v>
      </c>
      <c r="J279" s="38"/>
      <c r="K279" s="5"/>
      <c r="L279" s="5"/>
      <c r="N279" s="5">
        <f>G279/F278</f>
        <v>0.89473684210526316</v>
      </c>
      <c r="O279" s="74">
        <v>22</v>
      </c>
      <c r="P279" s="25">
        <f t="shared" si="57"/>
        <v>1</v>
      </c>
      <c r="Q279" s="5">
        <f t="shared" si="58"/>
        <v>0</v>
      </c>
      <c r="AH279" s="3"/>
      <c r="AI279" s="3"/>
    </row>
    <row r="280" spans="1:35" ht="12.75" customHeight="1">
      <c r="A280" s="34" t="s">
        <v>64</v>
      </c>
      <c r="H280" s="26">
        <v>17</v>
      </c>
      <c r="J280" s="38"/>
      <c r="K280" s="5"/>
      <c r="L280" s="5"/>
      <c r="N280" s="5">
        <f>H280/G279</f>
        <v>1</v>
      </c>
      <c r="O280" s="74">
        <v>22</v>
      </c>
      <c r="P280" s="25">
        <f t="shared" si="57"/>
        <v>1</v>
      </c>
      <c r="Q280" s="5">
        <f t="shared" si="58"/>
        <v>0</v>
      </c>
      <c r="AH280" s="3"/>
      <c r="AI280" s="3"/>
    </row>
    <row r="281" spans="1:35" ht="12.75" customHeight="1">
      <c r="A281" s="34" t="s">
        <v>66</v>
      </c>
      <c r="I281" s="26">
        <v>17</v>
      </c>
      <c r="J281" s="38">
        <v>9</v>
      </c>
      <c r="K281" s="5"/>
      <c r="L281" s="5"/>
      <c r="N281" s="5">
        <f>I281/H280</f>
        <v>1</v>
      </c>
      <c r="O281" s="74">
        <v>22</v>
      </c>
      <c r="P281" s="25">
        <f t="shared" si="57"/>
        <v>1</v>
      </c>
      <c r="Q281" s="5">
        <f t="shared" si="58"/>
        <v>0</v>
      </c>
      <c r="AH281" s="3"/>
      <c r="AI281" s="3"/>
    </row>
    <row r="282" spans="1:35" ht="12.75" customHeight="1">
      <c r="A282" s="34" t="s">
        <v>71</v>
      </c>
      <c r="I282" s="26">
        <v>9</v>
      </c>
      <c r="J282" s="38">
        <v>8</v>
      </c>
      <c r="K282" s="5"/>
      <c r="L282" s="5"/>
      <c r="N282" s="5"/>
      <c r="O282" s="74">
        <v>12</v>
      </c>
      <c r="P282" s="25"/>
      <c r="Q282" s="5"/>
      <c r="AH282" s="3"/>
      <c r="AI282" s="3"/>
    </row>
    <row r="283" spans="1:35" ht="12.75" customHeight="1">
      <c r="A283" s="34" t="s">
        <v>72</v>
      </c>
      <c r="I283" s="26">
        <v>2</v>
      </c>
      <c r="J283" s="38"/>
      <c r="K283" s="5"/>
      <c r="L283" s="5"/>
      <c r="N283" s="5"/>
      <c r="O283" s="74">
        <v>3</v>
      </c>
      <c r="P283" s="25"/>
      <c r="Q283" s="5"/>
      <c r="AH283" s="3"/>
      <c r="AI283" s="3"/>
    </row>
    <row r="284" spans="1:35" ht="12.75" customHeight="1">
      <c r="A284" s="34" t="s">
        <v>75</v>
      </c>
      <c r="I284" s="26">
        <v>3</v>
      </c>
      <c r="J284" s="38">
        <v>1</v>
      </c>
      <c r="K284" s="5"/>
      <c r="L284" s="5"/>
      <c r="N284" s="5"/>
      <c r="O284" s="74">
        <v>3</v>
      </c>
      <c r="P284" s="25"/>
      <c r="Q284" s="5"/>
      <c r="AH284" s="3"/>
      <c r="AI284" s="3"/>
    </row>
    <row r="285" spans="1:35" ht="12.75" customHeight="1">
      <c r="A285" s="34" t="s">
        <v>77</v>
      </c>
      <c r="I285" s="26">
        <v>1</v>
      </c>
      <c r="J285" s="38">
        <v>1</v>
      </c>
      <c r="K285" s="5"/>
      <c r="L285" s="5"/>
      <c r="N285" s="5"/>
      <c r="O285" s="74">
        <v>1</v>
      </c>
      <c r="P285" s="25"/>
      <c r="Q285" s="5"/>
      <c r="AH285" s="3"/>
      <c r="AI285" s="3"/>
    </row>
    <row r="286" spans="1:35" ht="12.75" customHeight="1">
      <c r="J286" s="26">
        <f>SUM(J281:J285)</f>
        <v>19</v>
      </c>
      <c r="K286" s="5">
        <f>J281/B274</f>
        <v>0.24324324324324326</v>
      </c>
      <c r="L286" s="5">
        <f>J286/B274</f>
        <v>0.51351351351351349</v>
      </c>
      <c r="M286" s="5">
        <f>L286-K286</f>
        <v>0.27027027027027023</v>
      </c>
      <c r="N286" s="5"/>
      <c r="O286" s="6"/>
      <c r="P286" s="6"/>
      <c r="Q286" s="5"/>
      <c r="AH286" s="3"/>
      <c r="AI286" s="3"/>
    </row>
    <row r="287" spans="1:35" ht="12.75" customHeight="1">
      <c r="A287" s="52" t="s">
        <v>86</v>
      </c>
      <c r="K287" s="5"/>
      <c r="L287" s="5"/>
      <c r="N287" s="5"/>
      <c r="AH287" s="3"/>
      <c r="AI287" s="3"/>
    </row>
    <row r="288" spans="1:35" ht="25.5" customHeight="1">
      <c r="B288" s="243" t="s">
        <v>1</v>
      </c>
      <c r="C288" s="244"/>
      <c r="D288" s="244"/>
      <c r="E288" s="244"/>
      <c r="F288" s="244"/>
      <c r="G288" s="244"/>
      <c r="H288" s="244"/>
      <c r="I288" s="244"/>
      <c r="K288" s="10" t="s">
        <v>2</v>
      </c>
      <c r="L288" s="10" t="s">
        <v>3</v>
      </c>
      <c r="M288" s="70" t="s">
        <v>4</v>
      </c>
      <c r="N288" s="10" t="s">
        <v>5</v>
      </c>
      <c r="O288" s="9" t="s">
        <v>6</v>
      </c>
      <c r="P288" s="9" t="s">
        <v>7</v>
      </c>
      <c r="Q288" s="10" t="s">
        <v>8</v>
      </c>
      <c r="AH288" s="3"/>
      <c r="AI288" s="3"/>
    </row>
    <row r="289" spans="1:35" ht="12.75" customHeight="1">
      <c r="A289" s="71" t="s">
        <v>9</v>
      </c>
      <c r="B289" s="72">
        <v>1</v>
      </c>
      <c r="C289" s="72">
        <v>2</v>
      </c>
      <c r="D289" s="72">
        <v>3</v>
      </c>
      <c r="E289" s="72">
        <v>4</v>
      </c>
      <c r="F289" s="72">
        <v>5</v>
      </c>
      <c r="G289" s="72">
        <v>6</v>
      </c>
      <c r="H289" s="72">
        <v>7</v>
      </c>
      <c r="I289" s="72">
        <v>8</v>
      </c>
      <c r="J289" s="73" t="s">
        <v>10</v>
      </c>
      <c r="K289" s="5"/>
      <c r="L289" s="5"/>
      <c r="N289" s="5"/>
      <c r="O289" s="6"/>
      <c r="P289" s="6"/>
      <c r="Q289" s="5"/>
      <c r="AH289" s="3"/>
      <c r="AI289" s="3"/>
    </row>
    <row r="290" spans="1:35" ht="12.75" customHeight="1">
      <c r="A290" s="34" t="s">
        <v>49</v>
      </c>
      <c r="B290" s="26">
        <v>72</v>
      </c>
      <c r="J290" s="38"/>
      <c r="K290" s="5"/>
      <c r="L290" s="5"/>
      <c r="N290" s="5"/>
      <c r="O290" s="20">
        <f>B290</f>
        <v>72</v>
      </c>
      <c r="P290" s="6"/>
      <c r="Q290" s="5"/>
      <c r="AH290" s="3"/>
      <c r="AI290" s="3"/>
    </row>
    <row r="291" spans="1:35" ht="12.75" customHeight="1">
      <c r="A291" s="34" t="s">
        <v>50</v>
      </c>
      <c r="C291" s="26">
        <v>64</v>
      </c>
      <c r="J291" s="38"/>
      <c r="K291" s="5"/>
      <c r="L291" s="5"/>
      <c r="M291" s="5"/>
      <c r="N291" s="5">
        <f>C291/B290</f>
        <v>0.88888888888888884</v>
      </c>
      <c r="O291" s="74">
        <v>64</v>
      </c>
      <c r="P291" s="25">
        <f t="shared" ref="P291:P297" si="59">O291/O290</f>
        <v>0.88888888888888884</v>
      </c>
      <c r="Q291" s="5">
        <f t="shared" ref="Q291:Q297" si="60">100%-P291</f>
        <v>0.11111111111111116</v>
      </c>
      <c r="AH291" s="3"/>
      <c r="AI291" s="3"/>
    </row>
    <row r="292" spans="1:35" ht="12.75" customHeight="1">
      <c r="A292" s="34" t="s">
        <v>51</v>
      </c>
      <c r="D292" s="26">
        <v>54</v>
      </c>
      <c r="J292" s="38"/>
      <c r="K292" s="5"/>
      <c r="L292" s="5"/>
      <c r="N292" s="5">
        <f>D292/C291</f>
        <v>0.84375</v>
      </c>
      <c r="O292" s="74">
        <v>59</v>
      </c>
      <c r="P292" s="25">
        <f t="shared" si="59"/>
        <v>0.921875</v>
      </c>
      <c r="Q292" s="5">
        <f t="shared" si="60"/>
        <v>7.8125E-2</v>
      </c>
      <c r="AH292" s="3"/>
      <c r="AI292" s="3"/>
    </row>
    <row r="293" spans="1:35" ht="12.75" customHeight="1">
      <c r="A293" s="34" t="s">
        <v>52</v>
      </c>
      <c r="E293" s="26">
        <v>46</v>
      </c>
      <c r="J293" s="38"/>
      <c r="K293" s="5"/>
      <c r="L293" s="5"/>
      <c r="N293" s="5">
        <f>E293/D292</f>
        <v>0.85185185185185186</v>
      </c>
      <c r="O293" s="74">
        <v>53</v>
      </c>
      <c r="P293" s="25">
        <f t="shared" si="59"/>
        <v>0.89830508474576276</v>
      </c>
      <c r="Q293" s="5">
        <f t="shared" si="60"/>
        <v>0.10169491525423724</v>
      </c>
      <c r="AH293" s="3"/>
      <c r="AI293" s="3"/>
    </row>
    <row r="294" spans="1:35" ht="12.75" customHeight="1">
      <c r="A294" s="34" t="s">
        <v>53</v>
      </c>
      <c r="F294" s="26">
        <v>40</v>
      </c>
      <c r="J294" s="38"/>
      <c r="K294" s="5"/>
      <c r="L294" s="5"/>
      <c r="N294" s="5">
        <f>F294/E293</f>
        <v>0.86956521739130432</v>
      </c>
      <c r="O294" s="74">
        <v>48</v>
      </c>
      <c r="P294" s="25">
        <f t="shared" si="59"/>
        <v>0.90566037735849059</v>
      </c>
      <c r="Q294" s="5">
        <f t="shared" si="60"/>
        <v>9.4339622641509413E-2</v>
      </c>
      <c r="AH294" s="3"/>
      <c r="AI294" s="3"/>
    </row>
    <row r="295" spans="1:35" ht="12.75" customHeight="1">
      <c r="A295" s="34" t="s">
        <v>64</v>
      </c>
      <c r="G295" s="26">
        <v>40</v>
      </c>
      <c r="J295" s="38"/>
      <c r="K295" s="5"/>
      <c r="L295" s="5"/>
      <c r="N295" s="5">
        <f>G295/F294</f>
        <v>1</v>
      </c>
      <c r="O295" s="74">
        <v>46</v>
      </c>
      <c r="P295" s="25">
        <f t="shared" si="59"/>
        <v>0.95833333333333337</v>
      </c>
      <c r="Q295" s="5">
        <f t="shared" si="60"/>
        <v>4.166666666666663E-2</v>
      </c>
      <c r="AH295" s="3"/>
      <c r="AI295" s="3"/>
    </row>
    <row r="296" spans="1:35" ht="12.75" customHeight="1">
      <c r="A296" s="34" t="s">
        <v>66</v>
      </c>
      <c r="H296" s="26">
        <v>37</v>
      </c>
      <c r="J296" s="38"/>
      <c r="K296" s="5"/>
      <c r="L296" s="5"/>
      <c r="N296" s="5">
        <f>H296/G295</f>
        <v>0.92500000000000004</v>
      </c>
      <c r="O296" s="74">
        <v>46</v>
      </c>
      <c r="P296" s="25">
        <f t="shared" si="59"/>
        <v>1</v>
      </c>
      <c r="Q296" s="5">
        <f t="shared" si="60"/>
        <v>0</v>
      </c>
      <c r="AH296" s="3"/>
      <c r="AI296" s="3"/>
    </row>
    <row r="297" spans="1:35" ht="12.75" customHeight="1">
      <c r="A297" s="34" t="s">
        <v>71</v>
      </c>
      <c r="I297" s="26">
        <v>36</v>
      </c>
      <c r="J297" s="38">
        <v>31</v>
      </c>
      <c r="K297" s="5"/>
      <c r="L297" s="5"/>
      <c r="N297" s="5">
        <f>I297/H296</f>
        <v>0.97297297297297303</v>
      </c>
      <c r="O297" s="74">
        <v>45</v>
      </c>
      <c r="P297" s="25">
        <f t="shared" si="59"/>
        <v>0.97826086956521741</v>
      </c>
      <c r="Q297" s="5">
        <f t="shared" si="60"/>
        <v>2.1739130434782594E-2</v>
      </c>
      <c r="R297" s="26" t="s">
        <v>80</v>
      </c>
      <c r="S297" s="26">
        <v>38</v>
      </c>
      <c r="T297" s="26">
        <f>J302</f>
        <v>43</v>
      </c>
      <c r="U297" s="26" t="s">
        <v>10</v>
      </c>
      <c r="AH297" s="3"/>
      <c r="AI297" s="3"/>
    </row>
    <row r="298" spans="1:35" ht="12.75" customHeight="1">
      <c r="A298" s="34" t="s">
        <v>72</v>
      </c>
      <c r="I298" s="26">
        <v>11</v>
      </c>
      <c r="J298" s="38">
        <v>2</v>
      </c>
      <c r="K298" s="5"/>
      <c r="L298" s="5"/>
      <c r="N298" s="5"/>
      <c r="O298" s="74">
        <v>13</v>
      </c>
      <c r="P298" s="25"/>
      <c r="Q298" s="5"/>
      <c r="R298" s="26" t="s">
        <v>81</v>
      </c>
      <c r="S298" s="25">
        <f>S297/B290</f>
        <v>0.52777777777777779</v>
      </c>
      <c r="T298" s="25">
        <f>S297/T297</f>
        <v>0.88372093023255816</v>
      </c>
      <c r="U298" s="26" t="s">
        <v>82</v>
      </c>
      <c r="AH298" s="3"/>
      <c r="AI298" s="3"/>
    </row>
    <row r="299" spans="1:35" ht="12.75" customHeight="1">
      <c r="A299" s="34" t="s">
        <v>75</v>
      </c>
      <c r="I299" s="26">
        <v>10</v>
      </c>
      <c r="J299" s="38">
        <v>6</v>
      </c>
      <c r="K299" s="5"/>
      <c r="L299" s="5"/>
      <c r="N299" s="5"/>
      <c r="O299" s="74">
        <v>12</v>
      </c>
      <c r="P299" s="25"/>
      <c r="Q299" s="5"/>
      <c r="AH299" s="3"/>
      <c r="AI299" s="3"/>
    </row>
    <row r="300" spans="1:35" ht="12.75" customHeight="1">
      <c r="A300" s="34" t="s">
        <v>77</v>
      </c>
      <c r="I300" s="26">
        <v>3</v>
      </c>
      <c r="J300" s="38">
        <v>1</v>
      </c>
      <c r="K300" s="5"/>
      <c r="L300" s="5"/>
      <c r="N300" s="5"/>
      <c r="O300" s="74">
        <v>5</v>
      </c>
      <c r="P300" s="25"/>
      <c r="Q300" s="5"/>
      <c r="AH300" s="3"/>
      <c r="AI300" s="3"/>
    </row>
    <row r="301" spans="1:35" ht="12.75" customHeight="1">
      <c r="A301" s="34" t="s">
        <v>83</v>
      </c>
      <c r="I301" s="26">
        <v>3</v>
      </c>
      <c r="J301" s="38">
        <v>3</v>
      </c>
      <c r="K301" s="5"/>
      <c r="L301" s="5"/>
      <c r="N301" s="5"/>
      <c r="O301" s="74">
        <v>3</v>
      </c>
      <c r="P301" s="25"/>
      <c r="Q301" s="5"/>
      <c r="AH301" s="3"/>
      <c r="AI301" s="3"/>
    </row>
    <row r="302" spans="1:35" ht="12.75" customHeight="1">
      <c r="A302" s="34"/>
      <c r="J302" s="26">
        <f>SUM(J297:J301)</f>
        <v>43</v>
      </c>
      <c r="K302" s="5">
        <f>J297/B290</f>
        <v>0.43055555555555558</v>
      </c>
      <c r="L302" s="5">
        <f>J302/B290</f>
        <v>0.59722222222222221</v>
      </c>
      <c r="M302" s="5">
        <f>L302-K302</f>
        <v>0.16666666666666663</v>
      </c>
      <c r="N302" s="5"/>
      <c r="O302" s="74"/>
      <c r="P302" s="25"/>
      <c r="Q302" s="5"/>
      <c r="AH302" s="3"/>
      <c r="AI302" s="3"/>
    </row>
    <row r="303" spans="1:35" ht="12.75" customHeight="1">
      <c r="K303" s="5"/>
      <c r="L303" s="5"/>
      <c r="N303" s="5"/>
      <c r="O303" s="6"/>
      <c r="P303" s="6"/>
      <c r="Q303" s="5"/>
      <c r="AH303" s="3"/>
      <c r="AI303" s="3"/>
    </row>
    <row r="304" spans="1:35" ht="12.75" customHeight="1">
      <c r="A304" s="52" t="s">
        <v>88</v>
      </c>
      <c r="K304" s="5"/>
      <c r="L304" s="5"/>
      <c r="N304" s="5"/>
      <c r="AH304" s="3"/>
      <c r="AI304" s="3"/>
    </row>
    <row r="305" spans="1:35" ht="25.5" customHeight="1">
      <c r="B305" s="243" t="s">
        <v>1</v>
      </c>
      <c r="C305" s="244"/>
      <c r="D305" s="244"/>
      <c r="E305" s="244"/>
      <c r="F305" s="244"/>
      <c r="G305" s="244"/>
      <c r="H305" s="244"/>
      <c r="I305" s="244"/>
      <c r="K305" s="10" t="s">
        <v>2</v>
      </c>
      <c r="L305" s="10" t="s">
        <v>3</v>
      </c>
      <c r="M305" s="70" t="s">
        <v>4</v>
      </c>
      <c r="N305" s="10" t="s">
        <v>5</v>
      </c>
      <c r="O305" s="9" t="s">
        <v>6</v>
      </c>
      <c r="P305" s="9" t="s">
        <v>7</v>
      </c>
      <c r="Q305" s="10" t="s">
        <v>8</v>
      </c>
      <c r="AH305" s="3"/>
      <c r="AI305" s="3"/>
    </row>
    <row r="306" spans="1:35" ht="12.75" customHeight="1">
      <c r="A306" s="71" t="s">
        <v>9</v>
      </c>
      <c r="B306" s="72">
        <v>1</v>
      </c>
      <c r="C306" s="72">
        <v>2</v>
      </c>
      <c r="D306" s="72">
        <v>3</v>
      </c>
      <c r="E306" s="72">
        <v>4</v>
      </c>
      <c r="F306" s="72">
        <v>5</v>
      </c>
      <c r="G306" s="72">
        <v>6</v>
      </c>
      <c r="H306" s="72">
        <v>7</v>
      </c>
      <c r="I306" s="72">
        <v>8</v>
      </c>
      <c r="J306" s="73" t="s">
        <v>10</v>
      </c>
      <c r="K306" s="5"/>
      <c r="L306" s="5"/>
      <c r="N306" s="5"/>
      <c r="O306" s="6"/>
      <c r="P306" s="6"/>
      <c r="Q306" s="5"/>
      <c r="AH306" s="3"/>
      <c r="AI306" s="3"/>
    </row>
    <row r="307" spans="1:35" ht="12.75" customHeight="1">
      <c r="A307" s="34" t="s">
        <v>50</v>
      </c>
      <c r="B307" s="26">
        <v>40</v>
      </c>
      <c r="J307" s="38"/>
      <c r="K307" s="5"/>
      <c r="L307" s="5"/>
      <c r="N307" s="5"/>
      <c r="O307" s="20">
        <f>B307</f>
        <v>40</v>
      </c>
      <c r="P307" s="6"/>
      <c r="Q307" s="5"/>
      <c r="AH307" s="3"/>
      <c r="AI307" s="3"/>
    </row>
    <row r="308" spans="1:35" ht="12.75" customHeight="1">
      <c r="A308" s="34" t="s">
        <v>51</v>
      </c>
      <c r="C308" s="26">
        <v>35</v>
      </c>
      <c r="J308" s="38"/>
      <c r="K308" s="5"/>
      <c r="L308" s="5"/>
      <c r="M308" s="5"/>
      <c r="N308" s="5">
        <f>C308/B307</f>
        <v>0.875</v>
      </c>
      <c r="O308" s="74">
        <v>35</v>
      </c>
      <c r="P308" s="25">
        <f t="shared" ref="P308:P314" si="61">O308/O307</f>
        <v>0.875</v>
      </c>
      <c r="Q308" s="5">
        <f t="shared" ref="Q308:Q314" si="62">100%-P308</f>
        <v>0.125</v>
      </c>
      <c r="AH308" s="3"/>
      <c r="AI308" s="3"/>
    </row>
    <row r="309" spans="1:35" ht="12.75" customHeight="1">
      <c r="A309" s="34" t="s">
        <v>52</v>
      </c>
      <c r="D309" s="26">
        <v>27</v>
      </c>
      <c r="J309" s="38"/>
      <c r="K309" s="5"/>
      <c r="L309" s="5"/>
      <c r="N309" s="5">
        <f>D309/C308</f>
        <v>0.77142857142857146</v>
      </c>
      <c r="O309" s="74">
        <v>28</v>
      </c>
      <c r="P309" s="25">
        <f t="shared" si="61"/>
        <v>0.8</v>
      </c>
      <c r="Q309" s="5">
        <f t="shared" si="62"/>
        <v>0.19999999999999996</v>
      </c>
      <c r="AH309" s="3"/>
      <c r="AI309" s="3"/>
    </row>
    <row r="310" spans="1:35" ht="12.75" customHeight="1">
      <c r="A310" s="34" t="s">
        <v>53</v>
      </c>
      <c r="E310" s="26">
        <v>18</v>
      </c>
      <c r="J310" s="38"/>
      <c r="K310" s="5"/>
      <c r="L310" s="5"/>
      <c r="N310" s="5">
        <f>E310/D309</f>
        <v>0.66666666666666663</v>
      </c>
      <c r="O310" s="74">
        <v>25</v>
      </c>
      <c r="P310" s="25">
        <f t="shared" si="61"/>
        <v>0.8928571428571429</v>
      </c>
      <c r="Q310" s="5">
        <f t="shared" si="62"/>
        <v>0.1071428571428571</v>
      </c>
      <c r="AH310" s="3"/>
      <c r="AI310" s="3"/>
    </row>
    <row r="311" spans="1:35" ht="12.75" customHeight="1">
      <c r="A311" s="34" t="s">
        <v>64</v>
      </c>
      <c r="F311" s="26">
        <v>18</v>
      </c>
      <c r="J311" s="38"/>
      <c r="K311" s="5"/>
      <c r="L311" s="5"/>
      <c r="N311" s="5">
        <f>F311/E310</f>
        <v>1</v>
      </c>
      <c r="O311" s="74">
        <v>24</v>
      </c>
      <c r="P311" s="25">
        <f t="shared" si="61"/>
        <v>0.96</v>
      </c>
      <c r="Q311" s="5">
        <f t="shared" si="62"/>
        <v>4.0000000000000036E-2</v>
      </c>
      <c r="AH311" s="3"/>
      <c r="AI311" s="3"/>
    </row>
    <row r="312" spans="1:35" ht="12.75" customHeight="1">
      <c r="A312" s="34" t="s">
        <v>66</v>
      </c>
      <c r="G312" s="26">
        <v>15</v>
      </c>
      <c r="J312" s="38"/>
      <c r="K312" s="5"/>
      <c r="L312" s="5"/>
      <c r="N312" s="5">
        <f>G312/F311</f>
        <v>0.83333333333333337</v>
      </c>
      <c r="O312" s="74">
        <v>24</v>
      </c>
      <c r="P312" s="25">
        <f t="shared" si="61"/>
        <v>1</v>
      </c>
      <c r="Q312" s="5">
        <f t="shared" si="62"/>
        <v>0</v>
      </c>
      <c r="AH312" s="3"/>
      <c r="AI312" s="3"/>
    </row>
    <row r="313" spans="1:35" ht="12.75" customHeight="1">
      <c r="A313" s="34" t="s">
        <v>71</v>
      </c>
      <c r="H313" s="26">
        <v>11</v>
      </c>
      <c r="J313" s="38"/>
      <c r="K313" s="5"/>
      <c r="L313" s="5"/>
      <c r="N313" s="5">
        <f>H313/G312</f>
        <v>0.73333333333333328</v>
      </c>
      <c r="O313" s="74">
        <v>24</v>
      </c>
      <c r="P313" s="25">
        <f t="shared" si="61"/>
        <v>1</v>
      </c>
      <c r="Q313" s="5">
        <f t="shared" si="62"/>
        <v>0</v>
      </c>
      <c r="AH313" s="3"/>
      <c r="AI313" s="3"/>
    </row>
    <row r="314" spans="1:35" ht="12.75" customHeight="1">
      <c r="A314" s="34" t="s">
        <v>72</v>
      </c>
      <c r="I314" s="26">
        <v>11</v>
      </c>
      <c r="J314" s="38">
        <v>7</v>
      </c>
      <c r="K314" s="5"/>
      <c r="L314" s="5"/>
      <c r="N314" s="5">
        <f>I314/H313</f>
        <v>1</v>
      </c>
      <c r="O314" s="74">
        <v>20</v>
      </c>
      <c r="P314" s="25">
        <f t="shared" si="61"/>
        <v>0.83333333333333337</v>
      </c>
      <c r="Q314" s="5">
        <f t="shared" si="62"/>
        <v>0.16666666666666663</v>
      </c>
      <c r="R314" s="26" t="s">
        <v>80</v>
      </c>
      <c r="S314" s="26">
        <v>16</v>
      </c>
      <c r="T314" s="26">
        <f>J319</f>
        <v>17</v>
      </c>
      <c r="U314" s="26" t="s">
        <v>10</v>
      </c>
      <c r="AH314" s="3"/>
      <c r="AI314" s="3"/>
    </row>
    <row r="315" spans="1:35" ht="12.75" customHeight="1">
      <c r="A315" s="34" t="s">
        <v>75</v>
      </c>
      <c r="I315" s="26">
        <v>8</v>
      </c>
      <c r="J315" s="38">
        <v>1</v>
      </c>
      <c r="K315" s="5"/>
      <c r="L315" s="5"/>
      <c r="N315" s="5"/>
      <c r="O315" s="74">
        <v>11</v>
      </c>
      <c r="P315" s="25"/>
      <c r="Q315" s="5"/>
      <c r="R315" s="26" t="s">
        <v>81</v>
      </c>
      <c r="S315" s="25">
        <f>S314/B307</f>
        <v>0.4</v>
      </c>
      <c r="T315" s="25">
        <f>S314/T314</f>
        <v>0.94117647058823528</v>
      </c>
      <c r="U315" s="26" t="s">
        <v>82</v>
      </c>
      <c r="AH315" s="3"/>
      <c r="AI315" s="3"/>
    </row>
    <row r="316" spans="1:35" ht="12.75" customHeight="1">
      <c r="A316" s="34" t="s">
        <v>77</v>
      </c>
      <c r="I316" s="26">
        <v>6</v>
      </c>
      <c r="J316" s="38">
        <v>5</v>
      </c>
      <c r="K316" s="5"/>
      <c r="L316" s="5"/>
      <c r="N316" s="5"/>
      <c r="O316" s="74">
        <v>10</v>
      </c>
      <c r="P316" s="25"/>
      <c r="Q316" s="5"/>
      <c r="AH316" s="3"/>
      <c r="AI316" s="3"/>
    </row>
    <row r="317" spans="1:35" ht="12.75" customHeight="1">
      <c r="A317" s="34" t="s">
        <v>83</v>
      </c>
      <c r="I317" s="26">
        <v>5</v>
      </c>
      <c r="J317" s="38">
        <v>3</v>
      </c>
      <c r="K317" s="5"/>
      <c r="L317" s="5"/>
      <c r="N317" s="5"/>
      <c r="O317" s="74">
        <v>5</v>
      </c>
      <c r="P317" s="25"/>
      <c r="Q317" s="5"/>
      <c r="AH317" s="3"/>
      <c r="AI317" s="3"/>
    </row>
    <row r="318" spans="1:35" ht="12.75" customHeight="1">
      <c r="A318" s="34" t="s">
        <v>84</v>
      </c>
      <c r="I318" s="26">
        <v>1</v>
      </c>
      <c r="J318" s="38">
        <v>1</v>
      </c>
      <c r="K318" s="5"/>
      <c r="L318" s="5"/>
      <c r="N318" s="5"/>
      <c r="O318" s="74">
        <v>1</v>
      </c>
      <c r="P318" s="25"/>
      <c r="Q318" s="5"/>
      <c r="AH318" s="3"/>
      <c r="AI318" s="3"/>
    </row>
    <row r="319" spans="1:35" ht="12.75" customHeight="1">
      <c r="J319" s="26">
        <f>SUM(J314:J318)</f>
        <v>17</v>
      </c>
      <c r="K319" s="5">
        <f>J314/B307</f>
        <v>0.17499999999999999</v>
      </c>
      <c r="L319" s="5">
        <f>J319/B307</f>
        <v>0.42499999999999999</v>
      </c>
      <c r="M319" s="5">
        <f>L319-K319</f>
        <v>0.25</v>
      </c>
      <c r="N319" s="5"/>
      <c r="O319" s="6"/>
      <c r="P319" s="6"/>
      <c r="Q319" s="5"/>
      <c r="AH319" s="3"/>
      <c r="AI319" s="3"/>
    </row>
    <row r="320" spans="1:35" ht="12.75" customHeight="1">
      <c r="A320" s="52" t="s">
        <v>93</v>
      </c>
      <c r="K320" s="5"/>
      <c r="L320" s="5"/>
      <c r="N320" s="5"/>
      <c r="AH320" s="3"/>
      <c r="AI320" s="3"/>
    </row>
    <row r="321" spans="1:35" ht="25.5" customHeight="1">
      <c r="B321" s="243" t="s">
        <v>1</v>
      </c>
      <c r="C321" s="244"/>
      <c r="D321" s="244"/>
      <c r="E321" s="244"/>
      <c r="F321" s="244"/>
      <c r="G321" s="244"/>
      <c r="H321" s="244"/>
      <c r="I321" s="244"/>
      <c r="K321" s="10" t="s">
        <v>2</v>
      </c>
      <c r="L321" s="10" t="s">
        <v>3</v>
      </c>
      <c r="M321" s="70" t="s">
        <v>4</v>
      </c>
      <c r="N321" s="10" t="s">
        <v>5</v>
      </c>
      <c r="O321" s="9" t="s">
        <v>6</v>
      </c>
      <c r="P321" s="9" t="s">
        <v>7</v>
      </c>
      <c r="Q321" s="10" t="s">
        <v>8</v>
      </c>
      <c r="AH321" s="3"/>
      <c r="AI321" s="3"/>
    </row>
    <row r="322" spans="1:35" ht="12.75" customHeight="1">
      <c r="A322" s="71" t="s">
        <v>9</v>
      </c>
      <c r="B322" s="72">
        <v>1</v>
      </c>
      <c r="C322" s="72">
        <v>2</v>
      </c>
      <c r="D322" s="72">
        <v>3</v>
      </c>
      <c r="E322" s="72">
        <v>4</v>
      </c>
      <c r="F322" s="72">
        <v>5</v>
      </c>
      <c r="G322" s="72">
        <v>6</v>
      </c>
      <c r="H322" s="72">
        <v>7</v>
      </c>
      <c r="I322" s="72">
        <v>8</v>
      </c>
      <c r="J322" s="73" t="s">
        <v>10</v>
      </c>
      <c r="K322" s="5"/>
      <c r="L322" s="5"/>
      <c r="N322" s="5"/>
      <c r="O322" s="6"/>
      <c r="P322" s="6"/>
      <c r="Q322" s="5"/>
      <c r="AH322" s="3"/>
      <c r="AI322" s="3"/>
    </row>
    <row r="323" spans="1:35" ht="12.75" customHeight="1">
      <c r="A323" s="34" t="s">
        <v>51</v>
      </c>
      <c r="B323" s="26">
        <v>68</v>
      </c>
      <c r="J323" s="38"/>
      <c r="K323" s="5"/>
      <c r="L323" s="5"/>
      <c r="N323" s="5"/>
      <c r="O323" s="20">
        <f>B323</f>
        <v>68</v>
      </c>
      <c r="P323" s="6"/>
      <c r="Q323" s="5"/>
      <c r="AH323" s="3"/>
      <c r="AI323" s="3"/>
    </row>
    <row r="324" spans="1:35" ht="12.75" customHeight="1">
      <c r="A324" s="34" t="s">
        <v>52</v>
      </c>
      <c r="C324" s="26">
        <v>57</v>
      </c>
      <c r="J324" s="38"/>
      <c r="K324" s="5"/>
      <c r="L324" s="5"/>
      <c r="M324" s="5"/>
      <c r="N324" s="5">
        <f>C324/B323</f>
        <v>0.83823529411764708</v>
      </c>
      <c r="O324" s="74">
        <v>57</v>
      </c>
      <c r="P324" s="25">
        <f t="shared" ref="P324:P331" si="63">O324/O323</f>
        <v>0.83823529411764708</v>
      </c>
      <c r="Q324" s="5">
        <f t="shared" ref="Q324:Q331" si="64">100%-P324</f>
        <v>0.16176470588235292</v>
      </c>
      <c r="AH324" s="3"/>
      <c r="AI324" s="3"/>
    </row>
    <row r="325" spans="1:35" ht="12.75" customHeight="1">
      <c r="A325" s="34" t="s">
        <v>53</v>
      </c>
      <c r="D325" s="26">
        <v>48</v>
      </c>
      <c r="J325" s="38"/>
      <c r="K325" s="5"/>
      <c r="L325" s="5"/>
      <c r="N325" s="5">
        <f>D325/C324</f>
        <v>0.84210526315789469</v>
      </c>
      <c r="O325" s="74">
        <v>54</v>
      </c>
      <c r="P325" s="25">
        <f t="shared" si="63"/>
        <v>0.94736842105263153</v>
      </c>
      <c r="Q325" s="5">
        <f t="shared" si="64"/>
        <v>5.2631578947368474E-2</v>
      </c>
      <c r="AH325" s="3"/>
      <c r="AI325" s="3"/>
    </row>
    <row r="326" spans="1:35" ht="12.75" customHeight="1">
      <c r="A326" s="34" t="s">
        <v>64</v>
      </c>
      <c r="E326" s="26">
        <v>39</v>
      </c>
      <c r="J326" s="38"/>
      <c r="K326" s="5"/>
      <c r="L326" s="5"/>
      <c r="N326" s="5">
        <f>E326/D325</f>
        <v>0.8125</v>
      </c>
      <c r="O326" s="74">
        <v>47</v>
      </c>
      <c r="P326" s="25">
        <f t="shared" si="63"/>
        <v>0.87037037037037035</v>
      </c>
      <c r="Q326" s="5">
        <f t="shared" si="64"/>
        <v>0.12962962962962965</v>
      </c>
      <c r="AH326" s="3"/>
      <c r="AI326" s="3"/>
    </row>
    <row r="327" spans="1:35" ht="12.75" customHeight="1">
      <c r="A327" s="34" t="s">
        <v>66</v>
      </c>
      <c r="F327" s="26">
        <v>33</v>
      </c>
      <c r="J327" s="38"/>
      <c r="K327" s="5"/>
      <c r="L327" s="5"/>
      <c r="N327" s="5">
        <f>F327/E326</f>
        <v>0.84615384615384615</v>
      </c>
      <c r="O327" s="74">
        <v>40</v>
      </c>
      <c r="P327" s="25">
        <f t="shared" si="63"/>
        <v>0.85106382978723405</v>
      </c>
      <c r="Q327" s="5">
        <f t="shared" si="64"/>
        <v>0.14893617021276595</v>
      </c>
      <c r="AH327" s="3"/>
      <c r="AI327" s="3"/>
    </row>
    <row r="328" spans="1:35" ht="12.75" customHeight="1">
      <c r="A328" s="34" t="s">
        <v>71</v>
      </c>
      <c r="G328" s="26">
        <v>30</v>
      </c>
      <c r="J328" s="38"/>
      <c r="K328" s="5"/>
      <c r="L328" s="5"/>
      <c r="N328" s="5">
        <f>G328/F327</f>
        <v>0.90909090909090906</v>
      </c>
      <c r="O328" s="74">
        <v>36</v>
      </c>
      <c r="P328" s="25">
        <f t="shared" si="63"/>
        <v>0.9</v>
      </c>
      <c r="Q328" s="5">
        <f t="shared" si="64"/>
        <v>9.9999999999999978E-2</v>
      </c>
      <c r="AH328" s="3"/>
      <c r="AI328" s="3"/>
    </row>
    <row r="329" spans="1:35" ht="12.75" customHeight="1">
      <c r="A329" s="34" t="s">
        <v>72</v>
      </c>
      <c r="H329" s="26">
        <v>28</v>
      </c>
      <c r="J329" s="38"/>
      <c r="K329" s="5"/>
      <c r="L329" s="5"/>
      <c r="N329" s="5">
        <f>H329/G328</f>
        <v>0.93333333333333335</v>
      </c>
      <c r="O329" s="74">
        <v>37</v>
      </c>
      <c r="P329" s="25">
        <f t="shared" si="63"/>
        <v>1.0277777777777777</v>
      </c>
      <c r="Q329" s="5">
        <f t="shared" si="64"/>
        <v>-2.7777777777777679E-2</v>
      </c>
      <c r="AH329" s="3"/>
      <c r="AI329" s="3"/>
    </row>
    <row r="330" spans="1:35" ht="12.75" customHeight="1">
      <c r="A330" s="34" t="s">
        <v>75</v>
      </c>
      <c r="I330" s="26">
        <v>24</v>
      </c>
      <c r="J330" s="38">
        <v>18</v>
      </c>
      <c r="K330" s="5"/>
      <c r="L330" s="5"/>
      <c r="N330" s="5">
        <f>I330/H329</f>
        <v>0.8571428571428571</v>
      </c>
      <c r="O330" s="74">
        <v>36</v>
      </c>
      <c r="P330" s="25">
        <f t="shared" si="63"/>
        <v>0.97297297297297303</v>
      </c>
      <c r="Q330" s="5">
        <f t="shared" si="64"/>
        <v>2.7027027027026973E-2</v>
      </c>
      <c r="R330" s="26" t="s">
        <v>80</v>
      </c>
      <c r="S330" s="26">
        <v>31</v>
      </c>
      <c r="T330" s="26">
        <f>J335</f>
        <v>35</v>
      </c>
      <c r="U330" s="26" t="s">
        <v>10</v>
      </c>
      <c r="AH330" s="3"/>
      <c r="AI330" s="3"/>
    </row>
    <row r="331" spans="1:35" ht="12.75" customHeight="1">
      <c r="A331" s="34" t="s">
        <v>77</v>
      </c>
      <c r="I331" s="26">
        <v>8</v>
      </c>
      <c r="J331" s="38">
        <v>7</v>
      </c>
      <c r="K331" s="5"/>
      <c r="L331" s="5"/>
      <c r="N331" s="5"/>
      <c r="O331" s="74">
        <v>19</v>
      </c>
      <c r="P331" s="25">
        <f t="shared" si="63"/>
        <v>0.52777777777777779</v>
      </c>
      <c r="Q331" s="5">
        <f t="shared" si="64"/>
        <v>0.47222222222222221</v>
      </c>
      <c r="R331" s="26" t="s">
        <v>81</v>
      </c>
      <c r="S331" s="25">
        <f>S330/B323</f>
        <v>0.45588235294117646</v>
      </c>
      <c r="T331" s="25">
        <f>S330/T330</f>
        <v>0.88571428571428568</v>
      </c>
      <c r="U331" s="26" t="s">
        <v>82</v>
      </c>
      <c r="AH331" s="3"/>
      <c r="AI331" s="3"/>
    </row>
    <row r="332" spans="1:35" ht="12.75" customHeight="1">
      <c r="A332" s="34" t="s">
        <v>83</v>
      </c>
      <c r="I332" s="26">
        <v>5</v>
      </c>
      <c r="J332" s="38">
        <v>3</v>
      </c>
      <c r="K332" s="5"/>
      <c r="L332" s="5"/>
      <c r="N332" s="5"/>
      <c r="O332" s="74">
        <v>12</v>
      </c>
      <c r="P332" s="25"/>
      <c r="Q332" s="5"/>
      <c r="AH332" s="3"/>
      <c r="AI332" s="3"/>
    </row>
    <row r="333" spans="1:35" ht="12.75" customHeight="1">
      <c r="A333" s="34" t="s">
        <v>84</v>
      </c>
      <c r="I333" s="26">
        <v>7</v>
      </c>
      <c r="J333" s="38">
        <v>5</v>
      </c>
      <c r="K333" s="5"/>
      <c r="L333" s="5"/>
      <c r="N333" s="5"/>
      <c r="O333" s="74">
        <v>7</v>
      </c>
      <c r="P333" s="25"/>
      <c r="Q333" s="5"/>
      <c r="AH333" s="3"/>
      <c r="AI333" s="3"/>
    </row>
    <row r="334" spans="1:35" ht="12.75" customHeight="1">
      <c r="A334" s="34" t="s">
        <v>87</v>
      </c>
      <c r="I334" s="26">
        <v>2</v>
      </c>
      <c r="J334" s="38">
        <v>2</v>
      </c>
      <c r="K334" s="5"/>
      <c r="L334" s="5"/>
      <c r="N334" s="5"/>
      <c r="O334" s="74">
        <v>2</v>
      </c>
      <c r="P334" s="25"/>
      <c r="Q334" s="5"/>
      <c r="AH334" s="3"/>
      <c r="AI334" s="3"/>
    </row>
    <row r="335" spans="1:35" ht="12.75" customHeight="1">
      <c r="J335" s="26">
        <f>SUM(J330:J334)</f>
        <v>35</v>
      </c>
      <c r="K335" s="5">
        <f>J330/B323</f>
        <v>0.26470588235294118</v>
      </c>
      <c r="L335" s="5">
        <f>J335/B323</f>
        <v>0.51470588235294112</v>
      </c>
      <c r="M335" s="5">
        <f>L335-K335</f>
        <v>0.24999999999999994</v>
      </c>
      <c r="N335" s="5"/>
      <c r="O335" s="6"/>
      <c r="P335" s="6"/>
      <c r="Q335" s="5"/>
      <c r="AH335" s="3"/>
      <c r="AI335" s="3"/>
    </row>
    <row r="336" spans="1:35" ht="12.75" customHeight="1">
      <c r="A336" s="52" t="s">
        <v>94</v>
      </c>
      <c r="K336" s="5"/>
      <c r="L336" s="5"/>
      <c r="N336" s="5"/>
      <c r="AH336" s="3"/>
      <c r="AI336" s="3"/>
    </row>
    <row r="337" spans="1:35" ht="25.5" customHeight="1">
      <c r="B337" s="243" t="s">
        <v>1</v>
      </c>
      <c r="C337" s="244"/>
      <c r="D337" s="244"/>
      <c r="E337" s="244"/>
      <c r="F337" s="244"/>
      <c r="G337" s="244"/>
      <c r="H337" s="244"/>
      <c r="I337" s="244"/>
      <c r="K337" s="10" t="s">
        <v>2</v>
      </c>
      <c r="L337" s="10" t="s">
        <v>3</v>
      </c>
      <c r="M337" s="70" t="s">
        <v>4</v>
      </c>
      <c r="N337" s="10" t="s">
        <v>5</v>
      </c>
      <c r="O337" s="9" t="s">
        <v>6</v>
      </c>
      <c r="P337" s="9" t="s">
        <v>7</v>
      </c>
      <c r="Q337" s="10" t="s">
        <v>8</v>
      </c>
      <c r="AH337" s="3"/>
      <c r="AI337" s="3"/>
    </row>
    <row r="338" spans="1:35" ht="12.75" customHeight="1">
      <c r="A338" s="71" t="s">
        <v>9</v>
      </c>
      <c r="B338" s="72">
        <v>1</v>
      </c>
      <c r="C338" s="72">
        <v>2</v>
      </c>
      <c r="D338" s="72">
        <v>3</v>
      </c>
      <c r="E338" s="72">
        <v>4</v>
      </c>
      <c r="F338" s="72">
        <v>5</v>
      </c>
      <c r="G338" s="72">
        <v>6</v>
      </c>
      <c r="H338" s="72">
        <v>7</v>
      </c>
      <c r="I338" s="72">
        <v>8</v>
      </c>
      <c r="J338" s="73" t="s">
        <v>10</v>
      </c>
      <c r="K338" s="5"/>
      <c r="L338" s="5"/>
      <c r="N338" s="5"/>
      <c r="O338" s="6"/>
      <c r="P338" s="6"/>
      <c r="Q338" s="5"/>
      <c r="AH338" s="3"/>
      <c r="AI338" s="3"/>
    </row>
    <row r="339" spans="1:35" ht="12.75" customHeight="1">
      <c r="A339" s="34" t="s">
        <v>52</v>
      </c>
      <c r="B339" s="26">
        <v>37</v>
      </c>
      <c r="J339" s="38"/>
      <c r="K339" s="5"/>
      <c r="L339" s="5"/>
      <c r="N339" s="5"/>
      <c r="O339" s="20">
        <f>B339</f>
        <v>37</v>
      </c>
      <c r="P339" s="6"/>
      <c r="Q339" s="5"/>
      <c r="AH339" s="3"/>
      <c r="AI339" s="3"/>
    </row>
    <row r="340" spans="1:35" ht="12.75" customHeight="1">
      <c r="A340" s="34" t="s">
        <v>53</v>
      </c>
      <c r="C340" s="26">
        <v>30</v>
      </c>
      <c r="J340" s="38"/>
      <c r="K340" s="5"/>
      <c r="L340" s="5"/>
      <c r="M340" s="5"/>
      <c r="N340" s="5">
        <f>C340/B339</f>
        <v>0.81081081081081086</v>
      </c>
      <c r="O340" s="74">
        <v>31</v>
      </c>
      <c r="P340" s="25">
        <f t="shared" ref="P340:P346" si="65">O340/O339</f>
        <v>0.83783783783783783</v>
      </c>
      <c r="Q340" s="5">
        <f t="shared" ref="Q340:Q346" si="66">100%-P340</f>
        <v>0.16216216216216217</v>
      </c>
      <c r="AH340" s="3"/>
      <c r="AI340" s="3"/>
    </row>
    <row r="341" spans="1:35" ht="12.75" customHeight="1">
      <c r="A341" s="34" t="s">
        <v>64</v>
      </c>
      <c r="D341" s="26">
        <v>26</v>
      </c>
      <c r="J341" s="38"/>
      <c r="K341" s="5"/>
      <c r="L341" s="5"/>
      <c r="N341" s="5">
        <f>D341/C340</f>
        <v>0.8666666666666667</v>
      </c>
      <c r="O341" s="74">
        <v>30</v>
      </c>
      <c r="P341" s="25">
        <f t="shared" si="65"/>
        <v>0.967741935483871</v>
      </c>
      <c r="Q341" s="5">
        <f t="shared" si="66"/>
        <v>3.2258064516129004E-2</v>
      </c>
      <c r="AH341" s="3"/>
      <c r="AI341" s="3"/>
    </row>
    <row r="342" spans="1:35" ht="12.75" customHeight="1">
      <c r="A342" s="26">
        <v>1002</v>
      </c>
      <c r="E342" s="26">
        <v>17</v>
      </c>
      <c r="J342" s="38"/>
      <c r="K342" s="5"/>
      <c r="L342" s="5"/>
      <c r="N342" s="5">
        <f>E342/D341</f>
        <v>0.65384615384615385</v>
      </c>
      <c r="O342" s="74">
        <v>27</v>
      </c>
      <c r="P342" s="25">
        <f t="shared" si="65"/>
        <v>0.9</v>
      </c>
      <c r="Q342" s="5">
        <f t="shared" si="66"/>
        <v>9.9999999999999978E-2</v>
      </c>
      <c r="AH342" s="3"/>
      <c r="AI342" s="3"/>
    </row>
    <row r="343" spans="1:35" ht="12.75" customHeight="1">
      <c r="A343" s="26">
        <v>1101</v>
      </c>
      <c r="F343" s="26">
        <v>11</v>
      </c>
      <c r="J343" s="38"/>
      <c r="K343" s="5"/>
      <c r="L343" s="5"/>
      <c r="N343" s="5">
        <f>F343/E342</f>
        <v>0.6470588235294118</v>
      </c>
      <c r="O343" s="74">
        <v>19</v>
      </c>
      <c r="P343" s="25">
        <f t="shared" si="65"/>
        <v>0.70370370370370372</v>
      </c>
      <c r="Q343" s="5">
        <f t="shared" si="66"/>
        <v>0.29629629629629628</v>
      </c>
      <c r="AH343" s="3"/>
      <c r="AI343" s="3"/>
    </row>
    <row r="344" spans="1:35" ht="12.75" customHeight="1">
      <c r="A344" s="34" t="s">
        <v>72</v>
      </c>
      <c r="G344" s="26">
        <v>11</v>
      </c>
      <c r="J344" s="38"/>
      <c r="K344" s="5"/>
      <c r="L344" s="5"/>
      <c r="N344" s="5">
        <f>G344/F343</f>
        <v>1</v>
      </c>
      <c r="O344" s="74">
        <v>20</v>
      </c>
      <c r="P344" s="25">
        <f t="shared" si="65"/>
        <v>1.0526315789473684</v>
      </c>
      <c r="Q344" s="5">
        <f t="shared" si="66"/>
        <v>-5.2631578947368363E-2</v>
      </c>
      <c r="AH344" s="3"/>
      <c r="AI344" s="3"/>
    </row>
    <row r="345" spans="1:35" ht="12.75" customHeight="1">
      <c r="A345" s="34" t="s">
        <v>75</v>
      </c>
      <c r="H345" s="26">
        <v>9</v>
      </c>
      <c r="J345" s="38"/>
      <c r="K345" s="5"/>
      <c r="L345" s="5"/>
      <c r="N345" s="5">
        <f>H345/G344</f>
        <v>0.81818181818181823</v>
      </c>
      <c r="O345" s="74">
        <v>20</v>
      </c>
      <c r="P345" s="25">
        <f t="shared" si="65"/>
        <v>1</v>
      </c>
      <c r="Q345" s="5">
        <f t="shared" si="66"/>
        <v>0</v>
      </c>
      <c r="AH345" s="3"/>
      <c r="AI345" s="3"/>
    </row>
    <row r="346" spans="1:35" ht="12.75" customHeight="1">
      <c r="A346" s="34" t="s">
        <v>77</v>
      </c>
      <c r="I346" s="26">
        <v>8</v>
      </c>
      <c r="J346" s="38">
        <v>6</v>
      </c>
      <c r="K346" s="5"/>
      <c r="L346" s="5"/>
      <c r="N346" s="5">
        <f>I346/H345</f>
        <v>0.88888888888888884</v>
      </c>
      <c r="O346" s="74">
        <v>18</v>
      </c>
      <c r="P346" s="25">
        <f t="shared" si="65"/>
        <v>0.9</v>
      </c>
      <c r="Q346" s="5">
        <f t="shared" si="66"/>
        <v>9.9999999999999978E-2</v>
      </c>
      <c r="R346" s="138" t="s">
        <v>80</v>
      </c>
      <c r="S346" s="138">
        <v>17</v>
      </c>
      <c r="T346" s="138">
        <f>J351</f>
        <v>17</v>
      </c>
      <c r="U346" s="138" t="s">
        <v>10</v>
      </c>
      <c r="AH346" s="3"/>
      <c r="AI346" s="3"/>
    </row>
    <row r="347" spans="1:35" ht="12.75" customHeight="1">
      <c r="A347" s="34" t="s">
        <v>83</v>
      </c>
      <c r="I347" s="26">
        <v>7</v>
      </c>
      <c r="J347" s="38">
        <v>5</v>
      </c>
      <c r="K347" s="5"/>
      <c r="L347" s="5"/>
      <c r="N347" s="5"/>
      <c r="O347" s="74">
        <v>12</v>
      </c>
      <c r="P347" s="25"/>
      <c r="Q347" s="5"/>
      <c r="R347" s="138" t="s">
        <v>81</v>
      </c>
      <c r="S347" s="139">
        <f>S346/B339</f>
        <v>0.45945945945945948</v>
      </c>
      <c r="T347" s="139">
        <f>S346/T346</f>
        <v>1</v>
      </c>
      <c r="U347" s="138" t="s">
        <v>82</v>
      </c>
      <c r="AH347" s="3"/>
      <c r="AI347" s="3"/>
    </row>
    <row r="348" spans="1:35" ht="12.75" customHeight="1">
      <c r="A348" s="34" t="s">
        <v>84</v>
      </c>
      <c r="I348" s="26">
        <v>7</v>
      </c>
      <c r="J348" s="38">
        <v>5</v>
      </c>
      <c r="K348" s="5"/>
      <c r="L348" s="5"/>
      <c r="N348" s="5"/>
      <c r="O348" s="74">
        <v>5</v>
      </c>
      <c r="P348" s="25"/>
      <c r="Q348" s="5"/>
      <c r="AH348" s="3"/>
      <c r="AI348" s="3"/>
    </row>
    <row r="349" spans="1:35" ht="12.75" customHeight="1">
      <c r="A349" s="34" t="s">
        <v>87</v>
      </c>
      <c r="I349" s="26">
        <v>1</v>
      </c>
      <c r="J349" s="38">
        <v>1</v>
      </c>
      <c r="K349" s="5"/>
      <c r="L349" s="5"/>
      <c r="N349" s="5"/>
      <c r="O349" s="74">
        <v>2</v>
      </c>
      <c r="P349" s="25"/>
      <c r="Q349" s="5"/>
      <c r="AH349" s="3"/>
      <c r="AI349" s="3"/>
    </row>
    <row r="350" spans="1:35" ht="12.75" customHeight="1">
      <c r="A350" s="34" t="s">
        <v>89</v>
      </c>
      <c r="I350" s="26">
        <v>1</v>
      </c>
      <c r="J350" s="38"/>
      <c r="K350" s="5"/>
      <c r="L350" s="5"/>
      <c r="N350" s="5"/>
      <c r="O350" s="74">
        <v>1</v>
      </c>
      <c r="P350" s="25"/>
      <c r="Q350" s="5"/>
      <c r="AH350" s="3"/>
      <c r="AI350" s="3"/>
    </row>
    <row r="351" spans="1:35" ht="12.75" customHeight="1">
      <c r="J351" s="26">
        <f>SUM(J346:J349)</f>
        <v>17</v>
      </c>
      <c r="K351" s="5">
        <f>J346/B339</f>
        <v>0.16216216216216217</v>
      </c>
      <c r="L351" s="5">
        <f>J351/B339</f>
        <v>0.45945945945945948</v>
      </c>
      <c r="M351" s="5">
        <f>L351-K351</f>
        <v>0.29729729729729731</v>
      </c>
      <c r="N351" s="5"/>
      <c r="O351" s="6"/>
      <c r="P351" s="6"/>
      <c r="Q351" s="5"/>
      <c r="AH351" s="3"/>
      <c r="AI351" s="3"/>
    </row>
    <row r="352" spans="1:35" ht="12.75" customHeight="1">
      <c r="A352" s="52" t="s">
        <v>95</v>
      </c>
      <c r="K352" s="5"/>
      <c r="L352" s="5"/>
      <c r="N352" s="5"/>
      <c r="AH352" s="3"/>
      <c r="AI352" s="3"/>
    </row>
    <row r="353" spans="1:35" ht="25.5" customHeight="1">
      <c r="B353" s="243" t="s">
        <v>1</v>
      </c>
      <c r="C353" s="244"/>
      <c r="D353" s="244"/>
      <c r="E353" s="244"/>
      <c r="F353" s="244"/>
      <c r="G353" s="244"/>
      <c r="H353" s="244"/>
      <c r="I353" s="244"/>
      <c r="K353" s="10" t="s">
        <v>2</v>
      </c>
      <c r="L353" s="10" t="s">
        <v>3</v>
      </c>
      <c r="M353" s="70" t="s">
        <v>4</v>
      </c>
      <c r="N353" s="10" t="s">
        <v>5</v>
      </c>
      <c r="O353" s="9" t="s">
        <v>6</v>
      </c>
      <c r="P353" s="9" t="s">
        <v>7</v>
      </c>
      <c r="Q353" s="10" t="s">
        <v>8</v>
      </c>
      <c r="AH353" s="3"/>
      <c r="AI353" s="3"/>
    </row>
    <row r="354" spans="1:35" ht="12.75" customHeight="1">
      <c r="A354" s="71" t="s">
        <v>9</v>
      </c>
      <c r="B354" s="72">
        <v>1</v>
      </c>
      <c r="C354" s="72">
        <v>2</v>
      </c>
      <c r="D354" s="72">
        <v>3</v>
      </c>
      <c r="E354" s="72">
        <v>4</v>
      </c>
      <c r="F354" s="72">
        <v>5</v>
      </c>
      <c r="G354" s="72">
        <v>6</v>
      </c>
      <c r="H354" s="72">
        <v>7</v>
      </c>
      <c r="I354" s="72">
        <v>8</v>
      </c>
      <c r="J354" s="73" t="s">
        <v>10</v>
      </c>
      <c r="K354" s="5"/>
      <c r="L354" s="5"/>
      <c r="N354" s="5"/>
      <c r="O354" s="6"/>
      <c r="P354" s="6"/>
      <c r="Q354" s="5"/>
      <c r="AH354" s="3"/>
      <c r="AI354" s="3"/>
    </row>
    <row r="355" spans="1:35" ht="12.75" customHeight="1">
      <c r="A355" s="34" t="s">
        <v>53</v>
      </c>
      <c r="B355" s="26">
        <v>36</v>
      </c>
      <c r="J355" s="38"/>
      <c r="K355" s="5"/>
      <c r="L355" s="5"/>
      <c r="N355" s="5"/>
      <c r="O355" s="20">
        <f>B355</f>
        <v>36</v>
      </c>
      <c r="P355" s="6"/>
      <c r="Q355" s="5"/>
      <c r="AH355" s="3"/>
      <c r="AI355" s="3"/>
    </row>
    <row r="356" spans="1:35" ht="12.75" customHeight="1">
      <c r="A356" s="34" t="s">
        <v>64</v>
      </c>
      <c r="C356" s="26">
        <v>23</v>
      </c>
      <c r="J356" s="38"/>
      <c r="K356" s="5"/>
      <c r="L356" s="5"/>
      <c r="M356" s="5"/>
      <c r="N356" s="5">
        <f>C356/B355</f>
        <v>0.63888888888888884</v>
      </c>
      <c r="O356" s="74">
        <v>24</v>
      </c>
      <c r="P356" s="25">
        <f t="shared" ref="P356:P362" si="67">O356/O355</f>
        <v>0.66666666666666663</v>
      </c>
      <c r="Q356" s="5">
        <f t="shared" ref="Q356:Q362" si="68">100%-P356</f>
        <v>0.33333333333333337</v>
      </c>
      <c r="AH356" s="3"/>
      <c r="AI356" s="3"/>
    </row>
    <row r="357" spans="1:35" ht="12.75" customHeight="1">
      <c r="A357" s="26">
        <v>1002</v>
      </c>
      <c r="D357" s="26">
        <v>20</v>
      </c>
      <c r="J357" s="38"/>
      <c r="K357" s="5"/>
      <c r="L357" s="5"/>
      <c r="N357" s="5">
        <f>D357/C356</f>
        <v>0.86956521739130432</v>
      </c>
      <c r="O357" s="74">
        <v>22</v>
      </c>
      <c r="P357" s="25">
        <f t="shared" si="67"/>
        <v>0.91666666666666663</v>
      </c>
      <c r="Q357" s="5">
        <f t="shared" si="68"/>
        <v>8.333333333333337E-2</v>
      </c>
      <c r="AH357" s="3"/>
      <c r="AI357" s="3"/>
    </row>
    <row r="358" spans="1:35" ht="12.75" customHeight="1">
      <c r="A358" s="26">
        <v>1101</v>
      </c>
      <c r="E358" s="26">
        <v>15</v>
      </c>
      <c r="J358" s="38"/>
      <c r="K358" s="5"/>
      <c r="L358" s="5"/>
      <c r="N358" s="5">
        <f>E358/D357</f>
        <v>0.75</v>
      </c>
      <c r="O358" s="74">
        <v>20</v>
      </c>
      <c r="P358" s="25">
        <f t="shared" si="67"/>
        <v>0.90909090909090906</v>
      </c>
      <c r="Q358" s="5">
        <f t="shared" si="68"/>
        <v>9.0909090909090939E-2</v>
      </c>
      <c r="AA358" s="77" t="s">
        <v>52</v>
      </c>
      <c r="AB358" s="26">
        <v>8</v>
      </c>
      <c r="AH358" s="3"/>
      <c r="AI358" s="3"/>
    </row>
    <row r="359" spans="1:35" ht="12.75" customHeight="1">
      <c r="A359" s="34" t="s">
        <v>72</v>
      </c>
      <c r="F359" s="26">
        <v>12</v>
      </c>
      <c r="J359" s="38"/>
      <c r="K359" s="5"/>
      <c r="L359" s="5"/>
      <c r="N359" s="5">
        <f>F359/E358</f>
        <v>0.8</v>
      </c>
      <c r="O359" s="74">
        <v>18</v>
      </c>
      <c r="P359" s="25">
        <f t="shared" si="67"/>
        <v>0.9</v>
      </c>
      <c r="Q359" s="5">
        <f t="shared" si="68"/>
        <v>9.9999999999999978E-2</v>
      </c>
      <c r="AA359" s="77" t="s">
        <v>53</v>
      </c>
      <c r="AB359" s="26">
        <v>7</v>
      </c>
      <c r="AH359" s="3"/>
      <c r="AI359" s="3"/>
    </row>
    <row r="360" spans="1:35" ht="12.75" customHeight="1">
      <c r="A360" s="34" t="s">
        <v>75</v>
      </c>
      <c r="G360" s="26">
        <v>12</v>
      </c>
      <c r="J360" s="38"/>
      <c r="K360" s="5"/>
      <c r="L360" s="5"/>
      <c r="N360" s="5">
        <f>G360/F359</f>
        <v>1</v>
      </c>
      <c r="O360" s="74">
        <v>15</v>
      </c>
      <c r="P360" s="25">
        <f t="shared" si="67"/>
        <v>0.83333333333333337</v>
      </c>
      <c r="Q360" s="5">
        <f t="shared" si="68"/>
        <v>0.16666666666666663</v>
      </c>
      <c r="AA360" s="77" t="s">
        <v>64</v>
      </c>
      <c r="AB360" s="26">
        <v>6</v>
      </c>
      <c r="AH360" s="3"/>
      <c r="AI360" s="3"/>
    </row>
    <row r="361" spans="1:35" ht="12.75" customHeight="1">
      <c r="A361" s="34" t="s">
        <v>77</v>
      </c>
      <c r="H361" s="26">
        <v>11</v>
      </c>
      <c r="J361" s="38"/>
      <c r="K361" s="5"/>
      <c r="L361" s="5"/>
      <c r="N361" s="5">
        <f>H361/G360</f>
        <v>0.91666666666666663</v>
      </c>
      <c r="O361" s="74">
        <v>15</v>
      </c>
      <c r="P361" s="25">
        <f t="shared" si="67"/>
        <v>1</v>
      </c>
      <c r="Q361" s="5">
        <f t="shared" si="68"/>
        <v>0</v>
      </c>
      <c r="AH361" s="3"/>
      <c r="AI361" s="3"/>
    </row>
    <row r="362" spans="1:35" ht="12.75" customHeight="1">
      <c r="A362" s="34" t="s">
        <v>83</v>
      </c>
      <c r="I362" s="26">
        <v>11</v>
      </c>
      <c r="J362" s="38">
        <v>10</v>
      </c>
      <c r="K362" s="5"/>
      <c r="L362" s="5"/>
      <c r="N362" s="5">
        <f>I362/H361</f>
        <v>1</v>
      </c>
      <c r="O362" s="74">
        <v>15</v>
      </c>
      <c r="P362" s="25">
        <f t="shared" si="67"/>
        <v>1</v>
      </c>
      <c r="Q362" s="5">
        <f t="shared" si="68"/>
        <v>0</v>
      </c>
      <c r="R362" s="138" t="s">
        <v>80</v>
      </c>
      <c r="S362" s="138">
        <v>14</v>
      </c>
      <c r="T362" s="138">
        <f>J366</f>
        <v>15</v>
      </c>
      <c r="U362" s="138" t="s">
        <v>10</v>
      </c>
      <c r="AH362" s="3"/>
      <c r="AI362" s="3"/>
    </row>
    <row r="363" spans="1:35" ht="12.75" customHeight="1">
      <c r="A363" s="34" t="s">
        <v>84</v>
      </c>
      <c r="I363" s="26">
        <v>2</v>
      </c>
      <c r="J363" s="38">
        <v>3</v>
      </c>
      <c r="K363" s="5"/>
      <c r="L363" s="5"/>
      <c r="N363" s="5"/>
      <c r="O363" s="74">
        <v>5</v>
      </c>
      <c r="P363" s="25"/>
      <c r="Q363" s="5"/>
      <c r="R363" s="138" t="s">
        <v>81</v>
      </c>
      <c r="S363" s="139">
        <f>S362/B355</f>
        <v>0.3888888888888889</v>
      </c>
      <c r="T363" s="139">
        <f>S362/T362</f>
        <v>0.93333333333333335</v>
      </c>
      <c r="U363" s="138" t="s">
        <v>82</v>
      </c>
      <c r="AH363" s="3"/>
      <c r="AI363" s="3"/>
    </row>
    <row r="364" spans="1:35" ht="12.75" customHeight="1">
      <c r="A364" s="34" t="s">
        <v>87</v>
      </c>
      <c r="I364" s="26">
        <v>2</v>
      </c>
      <c r="J364" s="38">
        <v>1</v>
      </c>
      <c r="K364" s="5"/>
      <c r="L364" s="5"/>
      <c r="N364" s="5"/>
      <c r="O364" s="74">
        <v>2</v>
      </c>
      <c r="P364" s="25"/>
      <c r="Q364" s="5"/>
      <c r="AH364" s="3"/>
      <c r="AI364" s="3"/>
    </row>
    <row r="365" spans="1:35" ht="12.75" customHeight="1">
      <c r="A365" s="34" t="s">
        <v>89</v>
      </c>
      <c r="I365" s="26">
        <v>1</v>
      </c>
      <c r="J365" s="38">
        <v>1</v>
      </c>
      <c r="K365" s="5"/>
      <c r="L365" s="5"/>
      <c r="N365" s="5"/>
      <c r="O365" s="74">
        <v>1</v>
      </c>
      <c r="P365" s="25"/>
      <c r="Q365" s="5"/>
      <c r="AH365" s="3"/>
      <c r="AI365" s="3"/>
    </row>
    <row r="366" spans="1:35" ht="12.75" customHeight="1">
      <c r="J366" s="26">
        <f>SUM(J362:J365)</f>
        <v>15</v>
      </c>
      <c r="K366" s="5">
        <f>J362/B355</f>
        <v>0.27777777777777779</v>
      </c>
      <c r="L366" s="5">
        <f>J366/B355</f>
        <v>0.41666666666666669</v>
      </c>
      <c r="M366" s="5">
        <f>L366-K366</f>
        <v>0.1388888888888889</v>
      </c>
      <c r="N366" s="5"/>
      <c r="O366" s="6"/>
      <c r="P366" s="6"/>
      <c r="Q366" s="5"/>
      <c r="AH366" s="3"/>
      <c r="AI366" s="3"/>
    </row>
    <row r="367" spans="1:35" ht="12.75" customHeight="1">
      <c r="K367" s="5"/>
      <c r="L367" s="5"/>
      <c r="M367" s="5"/>
      <c r="N367" s="5"/>
      <c r="O367" s="6"/>
      <c r="P367" s="6"/>
      <c r="Q367" s="5"/>
      <c r="R367" s="5"/>
      <c r="S367" s="5"/>
      <c r="T367" s="5"/>
      <c r="U367" s="5"/>
      <c r="AH367" s="3"/>
      <c r="AI367" s="3"/>
    </row>
    <row r="368" spans="1:35" ht="12.75" customHeight="1">
      <c r="K368" s="5"/>
      <c r="L368" s="5"/>
      <c r="M368" s="5"/>
      <c r="N368" s="5"/>
      <c r="O368" s="6"/>
      <c r="P368" s="6"/>
      <c r="Q368" s="5"/>
      <c r="R368" s="5"/>
      <c r="S368" s="5"/>
      <c r="T368" s="5"/>
      <c r="U368" s="5"/>
      <c r="AH368" s="3"/>
      <c r="AI368" s="3"/>
    </row>
    <row r="369" spans="1:35" ht="26.25" customHeight="1">
      <c r="A369" s="250" t="s">
        <v>96</v>
      </c>
      <c r="B369" s="242"/>
      <c r="C369" s="242"/>
      <c r="D369" s="242"/>
      <c r="E369" s="242"/>
      <c r="F369" s="242"/>
      <c r="G369" s="242"/>
      <c r="H369" s="242"/>
      <c r="I369" s="242"/>
      <c r="J369" s="79" t="s">
        <v>64</v>
      </c>
      <c r="K369" s="5"/>
      <c r="L369" s="5"/>
      <c r="M369" s="26"/>
      <c r="N369" s="5"/>
      <c r="O369" s="26"/>
      <c r="P369" s="26"/>
      <c r="Q369" s="26"/>
      <c r="R369" s="99"/>
      <c r="S369" s="5"/>
      <c r="T369" s="5"/>
      <c r="U369" s="5"/>
      <c r="AH369" s="3"/>
      <c r="AI369" s="3"/>
    </row>
    <row r="370" spans="1:35" ht="20.25" customHeight="1">
      <c r="A370" s="234" t="s">
        <v>9</v>
      </c>
      <c r="B370" s="235" t="s">
        <v>97</v>
      </c>
      <c r="C370" s="232"/>
      <c r="D370" s="232"/>
      <c r="E370" s="232"/>
      <c r="F370" s="232"/>
      <c r="G370" s="232"/>
      <c r="H370" s="232"/>
      <c r="I370" s="233"/>
      <c r="J370" s="236" t="s">
        <v>10</v>
      </c>
      <c r="K370" s="229" t="s">
        <v>2</v>
      </c>
      <c r="L370" s="229" t="s">
        <v>3</v>
      </c>
      <c r="M370" s="237" t="s">
        <v>4</v>
      </c>
      <c r="N370" s="229" t="s">
        <v>5</v>
      </c>
      <c r="O370" s="238" t="s">
        <v>6</v>
      </c>
      <c r="P370" s="238" t="s">
        <v>7</v>
      </c>
      <c r="Q370" s="229" t="s">
        <v>8</v>
      </c>
      <c r="S370" s="5"/>
      <c r="T370" s="5"/>
      <c r="U370" s="5"/>
      <c r="AH370" s="3"/>
      <c r="AI370" s="3"/>
    </row>
    <row r="371" spans="1:35" ht="15.75" customHeight="1">
      <c r="A371" s="230"/>
      <c r="B371" s="82" t="s">
        <v>98</v>
      </c>
      <c r="C371" s="82" t="s">
        <v>99</v>
      </c>
      <c r="D371" s="82" t="s">
        <v>100</v>
      </c>
      <c r="E371" s="82" t="s">
        <v>101</v>
      </c>
      <c r="F371" s="82" t="s">
        <v>102</v>
      </c>
      <c r="G371" s="82" t="s">
        <v>103</v>
      </c>
      <c r="H371" s="82" t="s">
        <v>104</v>
      </c>
      <c r="I371" s="82" t="s">
        <v>105</v>
      </c>
      <c r="J371" s="230"/>
      <c r="K371" s="230"/>
      <c r="L371" s="230"/>
      <c r="M371" s="230"/>
      <c r="N371" s="230"/>
      <c r="O371" s="230"/>
      <c r="P371" s="230"/>
      <c r="Q371" s="230"/>
      <c r="S371" s="5"/>
      <c r="T371" s="5"/>
      <c r="U371" s="5"/>
      <c r="AH371" s="3"/>
      <c r="AI371" s="3"/>
    </row>
    <row r="372" spans="1:35" ht="15.75" customHeight="1">
      <c r="A372" s="82">
        <v>1001</v>
      </c>
      <c r="B372" s="83">
        <v>37</v>
      </c>
      <c r="C372" s="83"/>
      <c r="D372" s="83"/>
      <c r="E372" s="83"/>
      <c r="F372" s="83"/>
      <c r="G372" s="83"/>
      <c r="H372" s="83"/>
      <c r="I372" s="83"/>
      <c r="J372" s="84"/>
      <c r="K372" s="85"/>
      <c r="L372" s="86"/>
      <c r="M372" s="87"/>
      <c r="N372" s="88"/>
      <c r="O372" s="89">
        <f>B372</f>
        <v>37</v>
      </c>
      <c r="P372" s="90"/>
      <c r="Q372" s="88"/>
      <c r="S372" s="5"/>
      <c r="T372" s="5"/>
      <c r="U372" s="5"/>
      <c r="AH372" s="3"/>
      <c r="AI372" s="3"/>
    </row>
    <row r="373" spans="1:35" ht="15.75" customHeight="1">
      <c r="A373" s="82">
        <v>1002</v>
      </c>
      <c r="B373" s="83"/>
      <c r="C373" s="83">
        <v>22</v>
      </c>
      <c r="D373" s="83"/>
      <c r="E373" s="83"/>
      <c r="F373" s="83"/>
      <c r="G373" s="83"/>
      <c r="H373" s="83"/>
      <c r="I373" s="83"/>
      <c r="J373" s="84"/>
      <c r="K373" s="91"/>
      <c r="L373" s="92"/>
      <c r="M373" s="93"/>
      <c r="N373" s="94">
        <f>IF(C373=0,"",C373/B372)</f>
        <v>0.59459459459459463</v>
      </c>
      <c r="O373" s="95">
        <v>22</v>
      </c>
      <c r="P373" s="96">
        <f t="shared" ref="P373:P379" si="69">IF(O373=0,"",O373/O372)</f>
        <v>0.59459459459459463</v>
      </c>
      <c r="Q373" s="96">
        <f t="shared" ref="Q373:Q379" si="70">IF(O373=0,"",100%-P373)</f>
        <v>0.40540540540540537</v>
      </c>
      <c r="S373" s="5"/>
      <c r="T373" s="5"/>
      <c r="U373" s="5"/>
      <c r="AH373" s="3"/>
      <c r="AI373" s="3"/>
    </row>
    <row r="374" spans="1:35" ht="15.75" customHeight="1">
      <c r="A374" s="82">
        <v>1101</v>
      </c>
      <c r="B374" s="83"/>
      <c r="C374" s="83"/>
      <c r="D374" s="83">
        <v>16</v>
      </c>
      <c r="E374" s="83"/>
      <c r="F374" s="83"/>
      <c r="G374" s="83"/>
      <c r="H374" s="83"/>
      <c r="I374" s="83"/>
      <c r="J374" s="84"/>
      <c r="K374" s="91"/>
      <c r="L374" s="92"/>
      <c r="M374" s="93"/>
      <c r="N374" s="94">
        <f>IF(D374=0,"",D374/C373)</f>
        <v>0.72727272727272729</v>
      </c>
      <c r="O374" s="95">
        <v>21</v>
      </c>
      <c r="P374" s="96">
        <f t="shared" si="69"/>
        <v>0.95454545454545459</v>
      </c>
      <c r="Q374" s="96">
        <f t="shared" si="70"/>
        <v>4.5454545454545414E-2</v>
      </c>
      <c r="R374" s="97">
        <f>O374/O372</f>
        <v>0.56756756756756754</v>
      </c>
      <c r="S374" s="5"/>
      <c r="T374" s="5"/>
      <c r="U374" s="5"/>
      <c r="AH374" s="3"/>
      <c r="AI374" s="3"/>
    </row>
    <row r="375" spans="1:35" ht="15.75" customHeight="1">
      <c r="A375" s="82">
        <v>1102</v>
      </c>
      <c r="B375" s="83"/>
      <c r="C375" s="83"/>
      <c r="D375" s="83"/>
      <c r="E375" s="83">
        <v>12</v>
      </c>
      <c r="F375" s="83"/>
      <c r="G375" s="83"/>
      <c r="H375" s="83"/>
      <c r="I375" s="83"/>
      <c r="J375" s="84"/>
      <c r="K375" s="91"/>
      <c r="L375" s="92"/>
      <c r="M375" s="93"/>
      <c r="N375" s="94">
        <f>IF(E375=0,"",E375/D374)</f>
        <v>0.75</v>
      </c>
      <c r="O375" s="95">
        <v>17</v>
      </c>
      <c r="P375" s="96">
        <f t="shared" si="69"/>
        <v>0.80952380952380953</v>
      </c>
      <c r="Q375" s="96">
        <f t="shared" si="70"/>
        <v>0.19047619047619047</v>
      </c>
      <c r="S375" s="5"/>
      <c r="T375" s="5"/>
      <c r="U375" s="5"/>
      <c r="AH375" s="3"/>
      <c r="AI375" s="3"/>
    </row>
    <row r="376" spans="1:35" ht="15.75" customHeight="1">
      <c r="A376" s="82">
        <v>1201</v>
      </c>
      <c r="B376" s="83"/>
      <c r="C376" s="83"/>
      <c r="D376" s="83"/>
      <c r="E376" s="83"/>
      <c r="F376" s="83">
        <v>12</v>
      </c>
      <c r="G376" s="83"/>
      <c r="H376" s="83"/>
      <c r="I376" s="83"/>
      <c r="J376" s="84"/>
      <c r="K376" s="91"/>
      <c r="L376" s="92"/>
      <c r="M376" s="93"/>
      <c r="N376" s="94">
        <f>IF(F376=0,"",F376/E375)</f>
        <v>1</v>
      </c>
      <c r="O376" s="95">
        <v>16</v>
      </c>
      <c r="P376" s="96">
        <f t="shared" si="69"/>
        <v>0.94117647058823528</v>
      </c>
      <c r="Q376" s="96">
        <f t="shared" si="70"/>
        <v>5.8823529411764719E-2</v>
      </c>
      <c r="S376" s="5"/>
      <c r="T376" s="5"/>
      <c r="U376" s="5"/>
      <c r="AH376" s="3"/>
      <c r="AI376" s="3"/>
    </row>
    <row r="377" spans="1:35" ht="15.75" customHeight="1">
      <c r="A377" s="82">
        <v>1202</v>
      </c>
      <c r="B377" s="83"/>
      <c r="C377" s="83"/>
      <c r="D377" s="83"/>
      <c r="E377" s="83"/>
      <c r="F377" s="83"/>
      <c r="G377" s="83">
        <v>12</v>
      </c>
      <c r="H377" s="83"/>
      <c r="I377" s="83"/>
      <c r="J377" s="84"/>
      <c r="K377" s="91"/>
      <c r="L377" s="92"/>
      <c r="M377" s="93"/>
      <c r="N377" s="94">
        <f>IF(G377=0,"",G377/F376)</f>
        <v>1</v>
      </c>
      <c r="O377" s="95">
        <v>15</v>
      </c>
      <c r="P377" s="96">
        <f t="shared" si="69"/>
        <v>0.9375</v>
      </c>
      <c r="Q377" s="96">
        <f t="shared" si="70"/>
        <v>6.25E-2</v>
      </c>
      <c r="S377" s="5"/>
      <c r="T377" s="5"/>
      <c r="U377" s="5"/>
      <c r="AH377" s="3"/>
      <c r="AI377" s="3"/>
    </row>
    <row r="378" spans="1:35" ht="15.75" customHeight="1">
      <c r="A378" s="82">
        <v>1301</v>
      </c>
      <c r="B378" s="83"/>
      <c r="C378" s="83"/>
      <c r="D378" s="83"/>
      <c r="E378" s="83"/>
      <c r="F378" s="83"/>
      <c r="G378" s="83"/>
      <c r="H378" s="83">
        <v>12</v>
      </c>
      <c r="I378" s="83"/>
      <c r="J378" s="84"/>
      <c r="K378" s="91"/>
      <c r="L378" s="92"/>
      <c r="M378" s="93"/>
      <c r="N378" s="94">
        <f>IF(H378=0,"",H378/G377)</f>
        <v>1</v>
      </c>
      <c r="O378" s="95">
        <v>15</v>
      </c>
      <c r="P378" s="96">
        <f t="shared" si="69"/>
        <v>1</v>
      </c>
      <c r="Q378" s="96">
        <f t="shared" si="70"/>
        <v>0</v>
      </c>
      <c r="S378" s="5"/>
      <c r="T378" s="5"/>
      <c r="U378" s="5"/>
      <c r="AH378" s="3"/>
      <c r="AI378" s="3"/>
    </row>
    <row r="379" spans="1:35" ht="15.75" customHeight="1">
      <c r="A379" s="82">
        <v>1302</v>
      </c>
      <c r="B379" s="83"/>
      <c r="C379" s="83"/>
      <c r="D379" s="83"/>
      <c r="E379" s="83"/>
      <c r="F379" s="83"/>
      <c r="G379" s="83"/>
      <c r="H379" s="83"/>
      <c r="I379" s="83">
        <v>12</v>
      </c>
      <c r="J379" s="84">
        <v>10</v>
      </c>
      <c r="K379" s="91"/>
      <c r="L379" s="92"/>
      <c r="M379" s="93"/>
      <c r="N379" s="94">
        <f>IF(I379=0,"",I379/H378)</f>
        <v>1</v>
      </c>
      <c r="O379" s="95">
        <v>15</v>
      </c>
      <c r="P379" s="96">
        <f t="shared" si="69"/>
        <v>1</v>
      </c>
      <c r="Q379" s="96">
        <f t="shared" si="70"/>
        <v>0</v>
      </c>
      <c r="S379" s="5"/>
      <c r="T379" s="5"/>
      <c r="U379" s="5"/>
      <c r="AH379" s="3"/>
      <c r="AI379" s="3"/>
    </row>
    <row r="380" spans="1:35" ht="15.75" customHeight="1">
      <c r="A380" s="82">
        <v>1401</v>
      </c>
      <c r="B380" s="83"/>
      <c r="C380" s="83"/>
      <c r="D380" s="83"/>
      <c r="E380" s="83"/>
      <c r="F380" s="83"/>
      <c r="G380" s="83"/>
      <c r="H380" s="83"/>
      <c r="I380" s="83">
        <v>2</v>
      </c>
      <c r="J380" s="84">
        <v>2</v>
      </c>
      <c r="K380" s="91"/>
      <c r="L380" s="92"/>
      <c r="M380" s="93"/>
      <c r="N380" s="94"/>
      <c r="O380" s="95">
        <v>4</v>
      </c>
      <c r="P380" s="96"/>
      <c r="Q380" s="96"/>
      <c r="S380" s="5"/>
      <c r="T380" s="5"/>
      <c r="U380" s="5"/>
      <c r="AH380" s="3"/>
      <c r="AI380" s="3"/>
    </row>
    <row r="381" spans="1:35" ht="15.75" customHeight="1">
      <c r="A381" s="82">
        <v>1402</v>
      </c>
      <c r="B381" s="83"/>
      <c r="C381" s="83"/>
      <c r="D381" s="83"/>
      <c r="E381" s="83"/>
      <c r="F381" s="83"/>
      <c r="G381" s="83"/>
      <c r="H381" s="83"/>
      <c r="I381" s="83">
        <v>1</v>
      </c>
      <c r="J381" s="84"/>
      <c r="K381" s="91"/>
      <c r="L381" s="92"/>
      <c r="M381" s="93"/>
      <c r="N381" s="94"/>
      <c r="O381" s="95">
        <v>1</v>
      </c>
      <c r="P381" s="96"/>
      <c r="Q381" s="96"/>
      <c r="S381" s="5"/>
      <c r="T381" s="5"/>
      <c r="U381" s="5"/>
      <c r="AH381" s="3"/>
      <c r="AI381" s="3"/>
    </row>
    <row r="382" spans="1:35" ht="15.75" customHeight="1">
      <c r="A382" s="82">
        <v>1501</v>
      </c>
      <c r="B382" s="83"/>
      <c r="C382" s="83"/>
      <c r="D382" s="83"/>
      <c r="E382" s="83"/>
      <c r="F382" s="83"/>
      <c r="G382" s="83"/>
      <c r="H382" s="83"/>
      <c r="I382" s="83">
        <v>1</v>
      </c>
      <c r="J382" s="84">
        <v>1</v>
      </c>
      <c r="K382" s="91"/>
      <c r="L382" s="92"/>
      <c r="M382" s="99"/>
      <c r="N382" s="100"/>
      <c r="O382" s="101">
        <v>1</v>
      </c>
      <c r="P382" s="102"/>
      <c r="Q382" s="100"/>
      <c r="S382" s="5"/>
      <c r="T382" s="5"/>
      <c r="U382" s="5"/>
      <c r="AH382" s="3"/>
      <c r="AI382" s="3"/>
    </row>
    <row r="383" spans="1:35" ht="15.75" customHeight="1">
      <c r="A383" s="82">
        <v>1502</v>
      </c>
      <c r="B383" s="83"/>
      <c r="C383" s="83"/>
      <c r="D383" s="83"/>
      <c r="E383" s="83"/>
      <c r="F383" s="83"/>
      <c r="G383" s="83"/>
      <c r="H383" s="83"/>
      <c r="I383" s="83"/>
      <c r="J383" s="84"/>
      <c r="K383" s="91"/>
      <c r="L383" s="92"/>
      <c r="M383" s="99"/>
      <c r="N383" s="103"/>
      <c r="O383" s="101"/>
      <c r="P383" s="104"/>
      <c r="Q383" s="103"/>
      <c r="S383" s="5"/>
      <c r="T383" s="5"/>
      <c r="U383" s="5"/>
      <c r="AH383" s="3"/>
      <c r="AI383" s="3"/>
    </row>
    <row r="384" spans="1:35" ht="15.75" customHeight="1">
      <c r="A384" s="82">
        <v>1601</v>
      </c>
      <c r="B384" s="83"/>
      <c r="C384" s="83"/>
      <c r="D384" s="83"/>
      <c r="E384" s="83"/>
      <c r="F384" s="83"/>
      <c r="G384" s="83"/>
      <c r="H384" s="83"/>
      <c r="I384" s="83"/>
      <c r="J384" s="84"/>
      <c r="K384" s="91"/>
      <c r="L384" s="92"/>
      <c r="M384" s="99"/>
      <c r="N384" s="103"/>
      <c r="O384" s="101"/>
      <c r="P384" s="104"/>
      <c r="Q384" s="103"/>
      <c r="S384" s="5"/>
      <c r="T384" s="5"/>
      <c r="U384" s="5"/>
      <c r="AH384" s="3"/>
      <c r="AI384" s="3"/>
    </row>
    <row r="385" spans="1:35" ht="15.75" customHeight="1">
      <c r="A385" s="82">
        <v>1602</v>
      </c>
      <c r="B385" s="83"/>
      <c r="C385" s="83"/>
      <c r="D385" s="83"/>
      <c r="E385" s="83"/>
      <c r="F385" s="83"/>
      <c r="G385" s="83"/>
      <c r="H385" s="83"/>
      <c r="I385" s="83"/>
      <c r="J385" s="84"/>
      <c r="K385" s="91"/>
      <c r="L385" s="92"/>
      <c r="M385" s="99"/>
      <c r="N385" s="5"/>
      <c r="O385" s="26"/>
      <c r="P385" s="25"/>
      <c r="Q385" s="140"/>
      <c r="S385" s="5"/>
      <c r="T385" s="5"/>
      <c r="U385" s="5"/>
      <c r="AH385" s="3"/>
      <c r="AI385" s="3"/>
    </row>
    <row r="386" spans="1:35" ht="15.75" customHeight="1">
      <c r="A386" s="82">
        <v>1701</v>
      </c>
      <c r="B386" s="83"/>
      <c r="C386" s="83"/>
      <c r="D386" s="83"/>
      <c r="E386" s="83"/>
      <c r="F386" s="83"/>
      <c r="G386" s="83"/>
      <c r="H386" s="83"/>
      <c r="I386" s="83"/>
      <c r="J386" s="84"/>
      <c r="K386" s="91"/>
      <c r="L386" s="92"/>
      <c r="M386" s="99"/>
      <c r="N386" s="108" t="s">
        <v>80</v>
      </c>
      <c r="O386" s="109">
        <v>13</v>
      </c>
      <c r="P386" s="110">
        <f>J389</f>
        <v>13</v>
      </c>
      <c r="Q386" s="111" t="s">
        <v>10</v>
      </c>
      <c r="S386" s="5"/>
      <c r="T386" s="5"/>
      <c r="U386" s="5"/>
      <c r="AH386" s="3"/>
      <c r="AI386" s="3"/>
    </row>
    <row r="387" spans="1:35" ht="15.75" customHeight="1">
      <c r="A387" s="82">
        <v>1702</v>
      </c>
      <c r="B387" s="83"/>
      <c r="C387" s="83"/>
      <c r="D387" s="83"/>
      <c r="E387" s="83"/>
      <c r="F387" s="83"/>
      <c r="G387" s="83"/>
      <c r="H387" s="83"/>
      <c r="I387" s="83"/>
      <c r="J387" s="84"/>
      <c r="K387" s="91"/>
      <c r="L387" s="92"/>
      <c r="M387" s="99"/>
      <c r="N387" s="112" t="s">
        <v>81</v>
      </c>
      <c r="O387" s="113">
        <f>IF(O386/B372=0,"",O386/B372)</f>
        <v>0.35135135135135137</v>
      </c>
      <c r="P387" s="114">
        <f>IF(O386/P386=0,"",O386/P386)</f>
        <v>1</v>
      </c>
      <c r="Q387" s="115" t="s">
        <v>82</v>
      </c>
      <c r="S387" s="5"/>
      <c r="T387" s="5"/>
      <c r="U387" s="5"/>
      <c r="AH387" s="3"/>
      <c r="AI387" s="3"/>
    </row>
    <row r="388" spans="1:35" ht="15.75" customHeight="1">
      <c r="A388" s="82">
        <v>1801</v>
      </c>
      <c r="B388" s="83"/>
      <c r="C388" s="83"/>
      <c r="D388" s="83"/>
      <c r="E388" s="83"/>
      <c r="F388" s="83"/>
      <c r="G388" s="83"/>
      <c r="H388" s="83"/>
      <c r="I388" s="83"/>
      <c r="J388" s="84"/>
      <c r="K388" s="116"/>
      <c r="L388" s="117"/>
      <c r="M388" s="118"/>
      <c r="N388" s="119"/>
      <c r="O388" s="120"/>
      <c r="P388" s="120"/>
      <c r="Q388" s="121"/>
      <c r="S388" s="5"/>
      <c r="T388" s="5"/>
      <c r="U388" s="5"/>
      <c r="AH388" s="3"/>
      <c r="AI388" s="3"/>
    </row>
    <row r="389" spans="1:35" ht="18" customHeight="1">
      <c r="A389" s="34"/>
      <c r="B389" s="26"/>
      <c r="C389" s="231" t="s">
        <v>108</v>
      </c>
      <c r="D389" s="232"/>
      <c r="E389" s="232"/>
      <c r="F389" s="232"/>
      <c r="G389" s="232"/>
      <c r="H389" s="232"/>
      <c r="I389" s="233"/>
      <c r="J389" s="122">
        <f>SUM(J372:J388)</f>
        <v>13</v>
      </c>
      <c r="K389" s="123">
        <f>IF(J379=0,"",J379/B372)</f>
        <v>0.27027027027027029</v>
      </c>
      <c r="L389" s="123">
        <f>IF(J389=0,"",J389/B372)</f>
        <v>0.35135135135135137</v>
      </c>
      <c r="M389" s="123">
        <f>IF(J380=0,"",L389-K389)</f>
        <v>8.1081081081081086E-2</v>
      </c>
      <c r="N389" s="5"/>
      <c r="O389" s="26"/>
      <c r="P389" s="25"/>
      <c r="Q389" s="5"/>
      <c r="R389" s="25"/>
      <c r="S389" s="5"/>
      <c r="T389" s="5"/>
      <c r="U389" s="5"/>
      <c r="AH389" s="3"/>
      <c r="AI389" s="3"/>
    </row>
    <row r="390" spans="1:35" ht="12.75" customHeight="1">
      <c r="K390" s="5"/>
      <c r="L390" s="5"/>
      <c r="M390" s="5"/>
      <c r="N390" s="5"/>
      <c r="O390" s="6"/>
      <c r="P390" s="6"/>
      <c r="Q390" s="5"/>
      <c r="R390" s="5"/>
      <c r="S390" s="5"/>
      <c r="T390" s="5"/>
      <c r="U390" s="5"/>
      <c r="AH390" s="3"/>
      <c r="AI390" s="3"/>
    </row>
    <row r="391" spans="1:35" ht="12.75" customHeight="1">
      <c r="K391" s="5"/>
      <c r="L391" s="5"/>
      <c r="M391" s="5"/>
      <c r="N391" s="5"/>
      <c r="O391" s="6"/>
      <c r="P391" s="6"/>
      <c r="Q391" s="5"/>
      <c r="R391" s="5"/>
      <c r="S391" s="5"/>
      <c r="T391" s="5"/>
      <c r="U391" s="5"/>
      <c r="AH391" s="3"/>
      <c r="AI391" s="3"/>
    </row>
    <row r="392" spans="1:35" ht="26.25" customHeight="1">
      <c r="A392" s="250" t="s">
        <v>96</v>
      </c>
      <c r="B392" s="242"/>
      <c r="C392" s="242"/>
      <c r="D392" s="242"/>
      <c r="E392" s="242"/>
      <c r="F392" s="242"/>
      <c r="G392" s="242"/>
      <c r="H392" s="242"/>
      <c r="I392" s="242"/>
      <c r="J392" s="79" t="s">
        <v>66</v>
      </c>
      <c r="K392" s="5"/>
      <c r="L392" s="5"/>
      <c r="M392" s="26"/>
      <c r="N392" s="5"/>
      <c r="O392" s="26"/>
      <c r="P392" s="26"/>
      <c r="Q392" s="26"/>
      <c r="R392" s="99"/>
      <c r="S392" s="3"/>
      <c r="AH392" s="3"/>
      <c r="AI392" s="3"/>
    </row>
    <row r="393" spans="1:35" ht="20.25" customHeight="1">
      <c r="A393" s="234" t="s">
        <v>9</v>
      </c>
      <c r="B393" s="235" t="s">
        <v>97</v>
      </c>
      <c r="C393" s="232"/>
      <c r="D393" s="232"/>
      <c r="E393" s="232"/>
      <c r="F393" s="232"/>
      <c r="G393" s="232"/>
      <c r="H393" s="232"/>
      <c r="I393" s="233"/>
      <c r="J393" s="236" t="s">
        <v>10</v>
      </c>
      <c r="K393" s="229" t="s">
        <v>2</v>
      </c>
      <c r="L393" s="229" t="s">
        <v>3</v>
      </c>
      <c r="M393" s="237" t="s">
        <v>4</v>
      </c>
      <c r="N393" s="229" t="s">
        <v>5</v>
      </c>
      <c r="O393" s="238" t="s">
        <v>6</v>
      </c>
      <c r="P393" s="238" t="s">
        <v>7</v>
      </c>
      <c r="Q393" s="229" t="s">
        <v>8</v>
      </c>
      <c r="S393" s="3"/>
      <c r="AH393" s="3"/>
      <c r="AI393" s="3"/>
    </row>
    <row r="394" spans="1:35" ht="15.75" customHeight="1">
      <c r="A394" s="230"/>
      <c r="B394" s="82" t="s">
        <v>98</v>
      </c>
      <c r="C394" s="82" t="s">
        <v>99</v>
      </c>
      <c r="D394" s="82" t="s">
        <v>100</v>
      </c>
      <c r="E394" s="82" t="s">
        <v>101</v>
      </c>
      <c r="F394" s="82" t="s">
        <v>102</v>
      </c>
      <c r="G394" s="82" t="s">
        <v>103</v>
      </c>
      <c r="H394" s="82" t="s">
        <v>104</v>
      </c>
      <c r="I394" s="82" t="s">
        <v>105</v>
      </c>
      <c r="J394" s="230"/>
      <c r="K394" s="230"/>
      <c r="L394" s="230"/>
      <c r="M394" s="230"/>
      <c r="N394" s="230"/>
      <c r="O394" s="230"/>
      <c r="P394" s="230"/>
      <c r="Q394" s="230"/>
      <c r="S394" s="3"/>
      <c r="AH394" s="3"/>
      <c r="AI394" s="3"/>
    </row>
    <row r="395" spans="1:35" ht="15.75" customHeight="1">
      <c r="A395" s="82">
        <v>1002</v>
      </c>
      <c r="B395" s="83">
        <v>35</v>
      </c>
      <c r="C395" s="83"/>
      <c r="D395" s="83"/>
      <c r="E395" s="83"/>
      <c r="F395" s="83"/>
      <c r="G395" s="83"/>
      <c r="H395" s="83"/>
      <c r="I395" s="83"/>
      <c r="J395" s="84"/>
      <c r="K395" s="85"/>
      <c r="L395" s="86"/>
      <c r="M395" s="87"/>
      <c r="N395" s="88"/>
      <c r="O395" s="89">
        <f>B395</f>
        <v>35</v>
      </c>
      <c r="P395" s="90"/>
      <c r="Q395" s="88"/>
      <c r="S395" s="3"/>
      <c r="AH395" s="3"/>
      <c r="AI395" s="3"/>
    </row>
    <row r="396" spans="1:35" ht="15.75" customHeight="1">
      <c r="A396" s="82">
        <v>1101</v>
      </c>
      <c r="B396" s="83"/>
      <c r="C396" s="83">
        <v>26</v>
      </c>
      <c r="D396" s="83"/>
      <c r="E396" s="83"/>
      <c r="F396" s="83"/>
      <c r="G396" s="83"/>
      <c r="H396" s="83"/>
      <c r="I396" s="83"/>
      <c r="J396" s="84"/>
      <c r="K396" s="91"/>
      <c r="L396" s="92"/>
      <c r="M396" s="93"/>
      <c r="N396" s="94">
        <f>IF(C396=0,"",C396/B395)</f>
        <v>0.74285714285714288</v>
      </c>
      <c r="O396" s="95">
        <v>26</v>
      </c>
      <c r="P396" s="96">
        <f t="shared" ref="P396:P402" si="71">IF(O396=0,"",O396/O395)</f>
        <v>0.74285714285714288</v>
      </c>
      <c r="Q396" s="96">
        <f t="shared" ref="Q396:Q402" si="72">IF(O396=0,"",100%-P396)</f>
        <v>0.25714285714285712</v>
      </c>
      <c r="S396" s="3"/>
      <c r="AH396" s="3"/>
      <c r="AI396" s="3"/>
    </row>
    <row r="397" spans="1:35" ht="15.75" customHeight="1">
      <c r="A397" s="82">
        <v>1102</v>
      </c>
      <c r="B397" s="83"/>
      <c r="C397" s="83"/>
      <c r="D397" s="83">
        <v>19</v>
      </c>
      <c r="E397" s="83"/>
      <c r="F397" s="83"/>
      <c r="G397" s="83"/>
      <c r="H397" s="83"/>
      <c r="I397" s="83"/>
      <c r="J397" s="84"/>
      <c r="K397" s="91"/>
      <c r="L397" s="92"/>
      <c r="M397" s="93"/>
      <c r="N397" s="94">
        <f>IF(D397=0,"",D397/C396)</f>
        <v>0.73076923076923073</v>
      </c>
      <c r="O397" s="95">
        <v>24</v>
      </c>
      <c r="P397" s="96">
        <f t="shared" si="71"/>
        <v>0.92307692307692313</v>
      </c>
      <c r="Q397" s="96">
        <f t="shared" si="72"/>
        <v>7.6923076923076872E-2</v>
      </c>
      <c r="R397" s="97">
        <f>O397/O395</f>
        <v>0.68571428571428572</v>
      </c>
      <c r="S397" s="3"/>
      <c r="AH397" s="3"/>
      <c r="AI397" s="3"/>
    </row>
    <row r="398" spans="1:35" ht="15.75" customHeight="1">
      <c r="A398" s="82">
        <v>1201</v>
      </c>
      <c r="B398" s="83"/>
      <c r="C398" s="83"/>
      <c r="D398" s="83"/>
      <c r="E398" s="83">
        <v>17</v>
      </c>
      <c r="F398" s="83"/>
      <c r="G398" s="83"/>
      <c r="H398" s="83"/>
      <c r="I398" s="83"/>
      <c r="J398" s="84"/>
      <c r="K398" s="91"/>
      <c r="L398" s="92"/>
      <c r="M398" s="93"/>
      <c r="N398" s="94">
        <f>IF(E398=0,"",E398/D397)</f>
        <v>0.89473684210526316</v>
      </c>
      <c r="O398" s="95">
        <v>19</v>
      </c>
      <c r="P398" s="96">
        <f t="shared" si="71"/>
        <v>0.79166666666666663</v>
      </c>
      <c r="Q398" s="96">
        <f t="shared" si="72"/>
        <v>0.20833333333333337</v>
      </c>
      <c r="S398" s="3"/>
      <c r="AH398" s="3"/>
      <c r="AI398" s="3"/>
    </row>
    <row r="399" spans="1:35" ht="15.75" customHeight="1">
      <c r="A399" s="82">
        <v>1202</v>
      </c>
      <c r="B399" s="83"/>
      <c r="C399" s="83"/>
      <c r="D399" s="83"/>
      <c r="E399" s="83"/>
      <c r="F399" s="83">
        <v>17</v>
      </c>
      <c r="G399" s="83"/>
      <c r="H399" s="83"/>
      <c r="I399" s="83"/>
      <c r="J399" s="84"/>
      <c r="K399" s="91"/>
      <c r="L399" s="92"/>
      <c r="M399" s="93"/>
      <c r="N399" s="94">
        <f>IF(F399=0,"",F399/E398)</f>
        <v>1</v>
      </c>
      <c r="O399" s="95">
        <v>19</v>
      </c>
      <c r="P399" s="96">
        <f t="shared" si="71"/>
        <v>1</v>
      </c>
      <c r="Q399" s="96">
        <f t="shared" si="72"/>
        <v>0</v>
      </c>
      <c r="S399" s="3"/>
      <c r="AH399" s="3"/>
      <c r="AI399" s="3"/>
    </row>
    <row r="400" spans="1:35" ht="15.75" customHeight="1">
      <c r="A400" s="82">
        <v>1301</v>
      </c>
      <c r="B400" s="83"/>
      <c r="C400" s="83"/>
      <c r="D400" s="83"/>
      <c r="E400" s="83"/>
      <c r="F400" s="83"/>
      <c r="G400" s="83">
        <v>17</v>
      </c>
      <c r="H400" s="83"/>
      <c r="I400" s="83"/>
      <c r="J400" s="84"/>
      <c r="K400" s="91"/>
      <c r="L400" s="92"/>
      <c r="M400" s="93"/>
      <c r="N400" s="94">
        <f>IF(G400=0,"",G400/F399)</f>
        <v>1</v>
      </c>
      <c r="O400" s="95">
        <v>19</v>
      </c>
      <c r="P400" s="96">
        <f t="shared" si="71"/>
        <v>1</v>
      </c>
      <c r="Q400" s="96">
        <f t="shared" si="72"/>
        <v>0</v>
      </c>
      <c r="S400" s="3"/>
      <c r="AH400" s="3"/>
      <c r="AI400" s="3"/>
    </row>
    <row r="401" spans="1:35" ht="15.75" customHeight="1">
      <c r="A401" s="82">
        <v>1302</v>
      </c>
      <c r="B401" s="83"/>
      <c r="C401" s="83"/>
      <c r="D401" s="83"/>
      <c r="E401" s="83"/>
      <c r="F401" s="83"/>
      <c r="G401" s="83"/>
      <c r="H401" s="83">
        <v>16</v>
      </c>
      <c r="I401" s="83"/>
      <c r="J401" s="84"/>
      <c r="K401" s="91"/>
      <c r="L401" s="92"/>
      <c r="M401" s="93"/>
      <c r="N401" s="94">
        <f>IF(H401=0,"",H401/G400)</f>
        <v>0.94117647058823528</v>
      </c>
      <c r="O401" s="95">
        <v>19</v>
      </c>
      <c r="P401" s="96">
        <f t="shared" si="71"/>
        <v>1</v>
      </c>
      <c r="Q401" s="96">
        <f t="shared" si="72"/>
        <v>0</v>
      </c>
      <c r="S401" s="3"/>
      <c r="AH401" s="3"/>
      <c r="AI401" s="3"/>
    </row>
    <row r="402" spans="1:35" ht="15.75" customHeight="1">
      <c r="A402" s="82">
        <v>1401</v>
      </c>
      <c r="B402" s="83"/>
      <c r="C402" s="83"/>
      <c r="D402" s="83"/>
      <c r="E402" s="83"/>
      <c r="F402" s="83"/>
      <c r="G402" s="83"/>
      <c r="H402" s="83"/>
      <c r="I402" s="83">
        <v>16</v>
      </c>
      <c r="J402" s="84">
        <v>14</v>
      </c>
      <c r="K402" s="91"/>
      <c r="L402" s="92"/>
      <c r="M402" s="93"/>
      <c r="N402" s="94">
        <f>IF(I402=0,"",I402/H401)</f>
        <v>1</v>
      </c>
      <c r="O402" s="95">
        <v>19</v>
      </c>
      <c r="P402" s="96">
        <f t="shared" si="71"/>
        <v>1</v>
      </c>
      <c r="Q402" s="96">
        <f t="shared" si="72"/>
        <v>0</v>
      </c>
      <c r="S402" s="3"/>
      <c r="AH402" s="3"/>
      <c r="AI402" s="3"/>
    </row>
    <row r="403" spans="1:35" ht="15.75" customHeight="1">
      <c r="A403" s="82">
        <v>1402</v>
      </c>
      <c r="B403" s="83"/>
      <c r="C403" s="83"/>
      <c r="D403" s="83"/>
      <c r="E403" s="83"/>
      <c r="F403" s="83"/>
      <c r="G403" s="83"/>
      <c r="H403" s="83"/>
      <c r="I403" s="83">
        <v>5</v>
      </c>
      <c r="J403" s="84">
        <v>1</v>
      </c>
      <c r="K403" s="91"/>
      <c r="L403" s="92"/>
      <c r="M403" s="93"/>
      <c r="N403" s="94"/>
      <c r="O403" s="95">
        <v>5</v>
      </c>
      <c r="P403" s="96"/>
      <c r="Q403" s="96"/>
      <c r="S403" s="3"/>
      <c r="AH403" s="3"/>
      <c r="AI403" s="3"/>
    </row>
    <row r="404" spans="1:35" ht="15.75" customHeight="1">
      <c r="A404" s="82">
        <v>1501</v>
      </c>
      <c r="B404" s="83"/>
      <c r="C404" s="83"/>
      <c r="D404" s="83"/>
      <c r="E404" s="83"/>
      <c r="F404" s="83"/>
      <c r="G404" s="83"/>
      <c r="H404" s="83"/>
      <c r="I404" s="83">
        <v>3</v>
      </c>
      <c r="J404" s="84">
        <v>2</v>
      </c>
      <c r="K404" s="91"/>
      <c r="L404" s="92"/>
      <c r="M404" s="93"/>
      <c r="N404" s="94"/>
      <c r="O404" s="95">
        <v>3</v>
      </c>
      <c r="P404" s="96"/>
      <c r="Q404" s="96"/>
      <c r="S404" s="3"/>
      <c r="AH404" s="3"/>
      <c r="AI404" s="3"/>
    </row>
    <row r="405" spans="1:35" ht="15.75" customHeight="1">
      <c r="A405" s="82">
        <v>1502</v>
      </c>
      <c r="B405" s="83"/>
      <c r="C405" s="83"/>
      <c r="D405" s="83"/>
      <c r="E405" s="83"/>
      <c r="F405" s="83"/>
      <c r="G405" s="83"/>
      <c r="H405" s="83"/>
      <c r="I405" s="83">
        <v>1</v>
      </c>
      <c r="J405" s="84">
        <v>1</v>
      </c>
      <c r="K405" s="91"/>
      <c r="L405" s="92"/>
      <c r="M405" s="99"/>
      <c r="N405" s="100"/>
      <c r="O405" s="101">
        <v>1</v>
      </c>
      <c r="P405" s="102"/>
      <c r="Q405" s="100"/>
      <c r="S405" s="3"/>
      <c r="AH405" s="3"/>
      <c r="AI405" s="3"/>
    </row>
    <row r="406" spans="1:35" ht="15.75" customHeight="1">
      <c r="A406" s="82">
        <v>1601</v>
      </c>
      <c r="B406" s="83"/>
      <c r="C406" s="83"/>
      <c r="D406" s="83"/>
      <c r="E406" s="83"/>
      <c r="F406" s="83"/>
      <c r="G406" s="83"/>
      <c r="H406" s="83"/>
      <c r="I406" s="83"/>
      <c r="J406" s="84"/>
      <c r="K406" s="91"/>
      <c r="L406" s="92"/>
      <c r="M406" s="99"/>
      <c r="N406" s="103"/>
      <c r="O406" s="101"/>
      <c r="P406" s="104"/>
      <c r="Q406" s="103"/>
      <c r="S406" s="3"/>
      <c r="AH406" s="3"/>
      <c r="AI406" s="3"/>
    </row>
    <row r="407" spans="1:35" ht="15.75" customHeight="1">
      <c r="A407" s="82">
        <v>1602</v>
      </c>
      <c r="B407" s="83"/>
      <c r="C407" s="83"/>
      <c r="D407" s="83"/>
      <c r="E407" s="83"/>
      <c r="F407" s="83"/>
      <c r="G407" s="83"/>
      <c r="H407" s="83"/>
      <c r="I407" s="83"/>
      <c r="J407" s="84"/>
      <c r="K407" s="91"/>
      <c r="L407" s="92"/>
      <c r="M407" s="99"/>
      <c r="N407" s="103"/>
      <c r="O407" s="101"/>
      <c r="P407" s="104"/>
      <c r="Q407" s="103"/>
      <c r="S407" s="3"/>
      <c r="AH407" s="3"/>
      <c r="AI407" s="3"/>
    </row>
    <row r="408" spans="1:35" ht="15.75" customHeight="1">
      <c r="A408" s="82">
        <v>1701</v>
      </c>
      <c r="B408" s="83"/>
      <c r="C408" s="83"/>
      <c r="D408" s="83"/>
      <c r="E408" s="83"/>
      <c r="F408" s="83"/>
      <c r="G408" s="83"/>
      <c r="H408" s="83"/>
      <c r="I408" s="83"/>
      <c r="J408" s="84"/>
      <c r="K408" s="91"/>
      <c r="L408" s="92"/>
      <c r="M408" s="99"/>
      <c r="N408" s="5"/>
      <c r="O408" s="26"/>
      <c r="P408" s="25"/>
      <c r="Q408" s="140"/>
      <c r="S408" s="3"/>
      <c r="AH408" s="3"/>
      <c r="AI408" s="3"/>
    </row>
    <row r="409" spans="1:35" ht="15.75" customHeight="1">
      <c r="A409" s="82">
        <v>1702</v>
      </c>
      <c r="B409" s="83"/>
      <c r="C409" s="83"/>
      <c r="D409" s="83"/>
      <c r="E409" s="83"/>
      <c r="F409" s="83"/>
      <c r="G409" s="83"/>
      <c r="H409" s="83"/>
      <c r="I409" s="83"/>
      <c r="J409" s="84"/>
      <c r="K409" s="91"/>
      <c r="L409" s="92"/>
      <c r="M409" s="99"/>
      <c r="N409" s="108" t="s">
        <v>80</v>
      </c>
      <c r="O409" s="109">
        <v>18</v>
      </c>
      <c r="P409" s="110">
        <f>J412</f>
        <v>18</v>
      </c>
      <c r="Q409" s="111" t="s">
        <v>10</v>
      </c>
      <c r="S409" s="3"/>
      <c r="AH409" s="3"/>
      <c r="AI409" s="3"/>
    </row>
    <row r="410" spans="1:35" ht="15.75" customHeight="1">
      <c r="A410" s="82">
        <v>1801</v>
      </c>
      <c r="B410" s="83"/>
      <c r="C410" s="83"/>
      <c r="D410" s="83"/>
      <c r="E410" s="83"/>
      <c r="F410" s="83"/>
      <c r="G410" s="83"/>
      <c r="H410" s="83"/>
      <c r="I410" s="83"/>
      <c r="J410" s="84"/>
      <c r="K410" s="91"/>
      <c r="L410" s="92"/>
      <c r="M410" s="99"/>
      <c r="N410" s="112" t="s">
        <v>81</v>
      </c>
      <c r="O410" s="113">
        <f>IF(O409/B395=0,"",O409/B395)</f>
        <v>0.51428571428571423</v>
      </c>
      <c r="P410" s="114">
        <f>IF(O409/P409=0,"",O409/P409)</f>
        <v>1</v>
      </c>
      <c r="Q410" s="115" t="s">
        <v>82</v>
      </c>
      <c r="S410" s="3"/>
      <c r="AH410" s="3"/>
      <c r="AI410" s="3"/>
    </row>
    <row r="411" spans="1:35" ht="15.75" customHeight="1">
      <c r="A411" s="82">
        <v>1802</v>
      </c>
      <c r="B411" s="83"/>
      <c r="C411" s="83"/>
      <c r="D411" s="83"/>
      <c r="E411" s="83"/>
      <c r="F411" s="83"/>
      <c r="G411" s="83"/>
      <c r="H411" s="83"/>
      <c r="I411" s="83"/>
      <c r="J411" s="84"/>
      <c r="K411" s="116"/>
      <c r="L411" s="117"/>
      <c r="M411" s="118"/>
      <c r="N411" s="119"/>
      <c r="O411" s="120"/>
      <c r="P411" s="120"/>
      <c r="Q411" s="121"/>
      <c r="S411" s="3"/>
      <c r="AH411" s="3"/>
      <c r="AI411" s="3"/>
    </row>
    <row r="412" spans="1:35" ht="18" customHeight="1">
      <c r="A412" s="34"/>
      <c r="B412" s="26"/>
      <c r="C412" s="231" t="s">
        <v>108</v>
      </c>
      <c r="D412" s="232"/>
      <c r="E412" s="232"/>
      <c r="F412" s="232"/>
      <c r="G412" s="232"/>
      <c r="H412" s="232"/>
      <c r="I412" s="233"/>
      <c r="J412" s="122">
        <f>SUM(J395:J411)</f>
        <v>18</v>
      </c>
      <c r="K412" s="123">
        <f>IF(J402=0,"",J402/B395)</f>
        <v>0.4</v>
      </c>
      <c r="L412" s="123">
        <f>IF(J412=0,"",J412/B395)</f>
        <v>0.51428571428571423</v>
      </c>
      <c r="M412" s="123">
        <f>IF(J403=0,"",L412-K412)</f>
        <v>0.11428571428571421</v>
      </c>
      <c r="N412" s="5"/>
      <c r="O412" s="26"/>
      <c r="P412" s="25"/>
      <c r="Q412" s="5"/>
      <c r="R412" s="25"/>
      <c r="S412" s="3"/>
      <c r="AH412" s="3"/>
      <c r="AI412" s="3"/>
    </row>
    <row r="413" spans="1:35" ht="12.75" customHeight="1">
      <c r="K413" s="5"/>
      <c r="L413" s="5"/>
      <c r="M413" s="5"/>
      <c r="N413" s="5"/>
      <c r="O413" s="6"/>
      <c r="P413" s="6"/>
      <c r="Q413" s="5"/>
      <c r="S413" s="3"/>
      <c r="AH413" s="3"/>
      <c r="AI413" s="3"/>
    </row>
    <row r="414" spans="1:35" ht="12.75" customHeight="1">
      <c r="K414" s="5"/>
      <c r="L414" s="5"/>
      <c r="M414" s="5"/>
      <c r="N414" s="5"/>
      <c r="O414" s="6"/>
      <c r="P414" s="6"/>
      <c r="Q414" s="5"/>
      <c r="AH414" s="3"/>
      <c r="AI414" s="3"/>
    </row>
    <row r="415" spans="1:35" ht="26.25" customHeight="1">
      <c r="A415" s="250" t="s">
        <v>96</v>
      </c>
      <c r="B415" s="242"/>
      <c r="C415" s="242"/>
      <c r="D415" s="242"/>
      <c r="E415" s="242"/>
      <c r="F415" s="242"/>
      <c r="G415" s="242"/>
      <c r="H415" s="242"/>
      <c r="I415" s="242"/>
      <c r="J415" s="79" t="s">
        <v>71</v>
      </c>
      <c r="K415" s="5"/>
      <c r="L415" s="5"/>
      <c r="M415" s="26"/>
      <c r="N415" s="5"/>
      <c r="O415" s="26"/>
      <c r="P415" s="26"/>
      <c r="Q415" s="26"/>
      <c r="R415" s="99"/>
      <c r="AH415" s="3"/>
      <c r="AI415" s="3"/>
    </row>
    <row r="416" spans="1:35" ht="20.25" customHeight="1">
      <c r="A416" s="234" t="s">
        <v>9</v>
      </c>
      <c r="B416" s="235" t="s">
        <v>97</v>
      </c>
      <c r="C416" s="232"/>
      <c r="D416" s="232"/>
      <c r="E416" s="232"/>
      <c r="F416" s="232"/>
      <c r="G416" s="232"/>
      <c r="H416" s="232"/>
      <c r="I416" s="233"/>
      <c r="J416" s="236" t="s">
        <v>10</v>
      </c>
      <c r="K416" s="229" t="s">
        <v>2</v>
      </c>
      <c r="L416" s="229" t="s">
        <v>3</v>
      </c>
      <c r="M416" s="237" t="s">
        <v>4</v>
      </c>
      <c r="N416" s="229" t="s">
        <v>5</v>
      </c>
      <c r="O416" s="238" t="s">
        <v>6</v>
      </c>
      <c r="P416" s="238" t="s">
        <v>7</v>
      </c>
      <c r="Q416" s="229" t="s">
        <v>8</v>
      </c>
      <c r="AH416" s="3"/>
      <c r="AI416" s="3"/>
    </row>
    <row r="417" spans="1:35" ht="15.75" customHeight="1">
      <c r="A417" s="230"/>
      <c r="B417" s="82" t="s">
        <v>98</v>
      </c>
      <c r="C417" s="82" t="s">
        <v>99</v>
      </c>
      <c r="D417" s="82" t="s">
        <v>100</v>
      </c>
      <c r="E417" s="82" t="s">
        <v>101</v>
      </c>
      <c r="F417" s="82" t="s">
        <v>102</v>
      </c>
      <c r="G417" s="82" t="s">
        <v>103</v>
      </c>
      <c r="H417" s="82" t="s">
        <v>104</v>
      </c>
      <c r="I417" s="82" t="s">
        <v>105</v>
      </c>
      <c r="J417" s="230"/>
      <c r="K417" s="230"/>
      <c r="L417" s="230"/>
      <c r="M417" s="230"/>
      <c r="N417" s="230"/>
      <c r="O417" s="230"/>
      <c r="P417" s="230"/>
      <c r="Q417" s="230"/>
      <c r="AH417" s="3"/>
      <c r="AI417" s="3"/>
    </row>
    <row r="418" spans="1:35" ht="15.75" customHeight="1">
      <c r="A418" s="82">
        <v>1101</v>
      </c>
      <c r="B418" s="83">
        <v>37</v>
      </c>
      <c r="C418" s="83"/>
      <c r="D418" s="83"/>
      <c r="E418" s="83"/>
      <c r="F418" s="83"/>
      <c r="G418" s="83"/>
      <c r="H418" s="83"/>
      <c r="I418" s="83"/>
      <c r="J418" s="84"/>
      <c r="K418" s="85"/>
      <c r="L418" s="86"/>
      <c r="M418" s="87"/>
      <c r="N418" s="88"/>
      <c r="O418" s="89">
        <f>B418</f>
        <v>37</v>
      </c>
      <c r="P418" s="90"/>
      <c r="Q418" s="88"/>
      <c r="AH418" s="3"/>
      <c r="AI418" s="3"/>
    </row>
    <row r="419" spans="1:35" ht="15.75" customHeight="1">
      <c r="A419" s="82">
        <v>1102</v>
      </c>
      <c r="B419" s="83"/>
      <c r="C419" s="83">
        <v>25</v>
      </c>
      <c r="D419" s="83"/>
      <c r="E419" s="83"/>
      <c r="F419" s="83"/>
      <c r="G419" s="83"/>
      <c r="H419" s="83"/>
      <c r="I419" s="83"/>
      <c r="J419" s="84"/>
      <c r="K419" s="91"/>
      <c r="L419" s="92"/>
      <c r="M419" s="93"/>
      <c r="N419" s="94">
        <f>IF(C419=0,"",C419/B418)</f>
        <v>0.67567567567567566</v>
      </c>
      <c r="O419" s="95">
        <v>25</v>
      </c>
      <c r="P419" s="96">
        <f t="shared" ref="P419:P426" si="73">IF(O419=0,"",O419/O418)</f>
        <v>0.67567567567567566</v>
      </c>
      <c r="Q419" s="96">
        <f t="shared" ref="Q419:Q426" si="74">IF(O419=0,"",100%-P419)</f>
        <v>0.32432432432432434</v>
      </c>
      <c r="AH419" s="3"/>
      <c r="AI419" s="3"/>
    </row>
    <row r="420" spans="1:35" ht="15.75" customHeight="1">
      <c r="A420" s="82">
        <v>1201</v>
      </c>
      <c r="B420" s="83"/>
      <c r="C420" s="83"/>
      <c r="D420" s="83">
        <v>17</v>
      </c>
      <c r="E420" s="83"/>
      <c r="F420" s="83"/>
      <c r="G420" s="83"/>
      <c r="H420" s="83"/>
      <c r="I420" s="83"/>
      <c r="J420" s="84"/>
      <c r="K420" s="91"/>
      <c r="L420" s="92"/>
      <c r="M420" s="93"/>
      <c r="N420" s="94">
        <f>IF(D420=0,"",D420/C419)</f>
        <v>0.68</v>
      </c>
      <c r="O420" s="95">
        <v>18</v>
      </c>
      <c r="P420" s="96">
        <f t="shared" si="73"/>
        <v>0.72</v>
      </c>
      <c r="Q420" s="96">
        <f t="shared" si="74"/>
        <v>0.28000000000000003</v>
      </c>
      <c r="R420" s="97">
        <f>O420/O418</f>
        <v>0.48648648648648651</v>
      </c>
      <c r="AH420" s="3"/>
      <c r="AI420" s="3"/>
    </row>
    <row r="421" spans="1:35" ht="15.75" customHeight="1">
      <c r="A421" s="82">
        <v>1202</v>
      </c>
      <c r="B421" s="83"/>
      <c r="C421" s="83"/>
      <c r="D421" s="83"/>
      <c r="E421" s="83">
        <v>15</v>
      </c>
      <c r="F421" s="83"/>
      <c r="G421" s="83"/>
      <c r="H421" s="83"/>
      <c r="I421" s="83"/>
      <c r="J421" s="84"/>
      <c r="K421" s="91"/>
      <c r="L421" s="92"/>
      <c r="M421" s="93"/>
      <c r="N421" s="94">
        <f>IF(E421=0,"",E421/D420)</f>
        <v>0.88235294117647056</v>
      </c>
      <c r="O421" s="95">
        <v>18</v>
      </c>
      <c r="P421" s="96">
        <f t="shared" si="73"/>
        <v>1</v>
      </c>
      <c r="Q421" s="96">
        <f t="shared" si="74"/>
        <v>0</v>
      </c>
      <c r="AH421" s="3"/>
      <c r="AI421" s="3"/>
    </row>
    <row r="422" spans="1:35" ht="15.75" customHeight="1">
      <c r="A422" s="82">
        <v>1301</v>
      </c>
      <c r="B422" s="83"/>
      <c r="C422" s="83"/>
      <c r="D422" s="83"/>
      <c r="E422" s="83"/>
      <c r="F422" s="83">
        <v>15</v>
      </c>
      <c r="G422" s="83"/>
      <c r="H422" s="83"/>
      <c r="I422" s="83"/>
      <c r="J422" s="84"/>
      <c r="K422" s="91"/>
      <c r="L422" s="92"/>
      <c r="M422" s="93"/>
      <c r="N422" s="94">
        <f>IF(F422=0,"",F422/E421)</f>
        <v>1</v>
      </c>
      <c r="O422" s="95">
        <v>18</v>
      </c>
      <c r="P422" s="96">
        <f t="shared" si="73"/>
        <v>1</v>
      </c>
      <c r="Q422" s="96">
        <f t="shared" si="74"/>
        <v>0</v>
      </c>
      <c r="AH422" s="3"/>
      <c r="AI422" s="3"/>
    </row>
    <row r="423" spans="1:35" ht="15.75" customHeight="1">
      <c r="A423" s="82">
        <v>1302</v>
      </c>
      <c r="B423" s="83"/>
      <c r="C423" s="83"/>
      <c r="D423" s="83"/>
      <c r="E423" s="83"/>
      <c r="F423" s="83"/>
      <c r="G423" s="83">
        <v>14</v>
      </c>
      <c r="H423" s="83"/>
      <c r="I423" s="83"/>
      <c r="J423" s="84"/>
      <c r="K423" s="91"/>
      <c r="L423" s="92"/>
      <c r="M423" s="93"/>
      <c r="N423" s="94">
        <f>IF(G423=0,"",G423/F422)</f>
        <v>0.93333333333333335</v>
      </c>
      <c r="O423" s="95">
        <v>18</v>
      </c>
      <c r="P423" s="96">
        <f t="shared" si="73"/>
        <v>1</v>
      </c>
      <c r="Q423" s="96">
        <f t="shared" si="74"/>
        <v>0</v>
      </c>
      <c r="AH423" s="3"/>
      <c r="AI423" s="3"/>
    </row>
    <row r="424" spans="1:35" ht="15.75" customHeight="1">
      <c r="A424" s="82">
        <v>1401</v>
      </c>
      <c r="B424" s="83"/>
      <c r="C424" s="83"/>
      <c r="D424" s="83"/>
      <c r="E424" s="83"/>
      <c r="F424" s="83"/>
      <c r="G424" s="83"/>
      <c r="H424" s="83">
        <v>7</v>
      </c>
      <c r="I424" s="83"/>
      <c r="J424" s="84"/>
      <c r="K424" s="91"/>
      <c r="L424" s="92"/>
      <c r="M424" s="93"/>
      <c r="N424" s="94">
        <f>IF(H424=0,"",H424/G423)</f>
        <v>0.5</v>
      </c>
      <c r="O424" s="95">
        <v>18</v>
      </c>
      <c r="P424" s="96">
        <f t="shared" si="73"/>
        <v>1</v>
      </c>
      <c r="Q424" s="96">
        <f t="shared" si="74"/>
        <v>0</v>
      </c>
      <c r="AH424" s="3"/>
      <c r="AI424" s="3"/>
    </row>
    <row r="425" spans="1:35" ht="15.75" customHeight="1">
      <c r="A425" s="82">
        <v>1402</v>
      </c>
      <c r="B425" s="83"/>
      <c r="C425" s="83"/>
      <c r="D425" s="83"/>
      <c r="E425" s="83"/>
      <c r="F425" s="83"/>
      <c r="G425" s="83"/>
      <c r="H425" s="83"/>
      <c r="I425" s="83">
        <v>7</v>
      </c>
      <c r="J425" s="84">
        <v>7</v>
      </c>
      <c r="K425" s="91"/>
      <c r="L425" s="92"/>
      <c r="M425" s="93"/>
      <c r="N425" s="94">
        <f>IF(I425=0,"",I425/H424)</f>
        <v>1</v>
      </c>
      <c r="O425" s="95">
        <v>18</v>
      </c>
      <c r="P425" s="96">
        <f t="shared" si="73"/>
        <v>1</v>
      </c>
      <c r="Q425" s="96">
        <f t="shared" si="74"/>
        <v>0</v>
      </c>
      <c r="AH425" s="3"/>
      <c r="AI425" s="3"/>
    </row>
    <row r="426" spans="1:35" ht="15.75" customHeight="1">
      <c r="A426" s="82">
        <v>1501</v>
      </c>
      <c r="B426" s="83"/>
      <c r="C426" s="83"/>
      <c r="D426" s="83"/>
      <c r="E426" s="83"/>
      <c r="F426" s="83"/>
      <c r="G426" s="83"/>
      <c r="H426" s="83"/>
      <c r="I426" s="83">
        <v>4</v>
      </c>
      <c r="J426" s="84">
        <v>2</v>
      </c>
      <c r="K426" s="91"/>
      <c r="L426" s="92"/>
      <c r="M426" s="93"/>
      <c r="N426" s="94"/>
      <c r="O426" s="95">
        <v>11</v>
      </c>
      <c r="P426" s="96">
        <f t="shared" si="73"/>
        <v>0.61111111111111116</v>
      </c>
      <c r="Q426" s="96">
        <f t="shared" si="74"/>
        <v>0.38888888888888884</v>
      </c>
      <c r="AH426" s="3"/>
      <c r="AI426" s="3"/>
    </row>
    <row r="427" spans="1:35" ht="15.75" customHeight="1">
      <c r="A427" s="82">
        <v>1502</v>
      </c>
      <c r="B427" s="83"/>
      <c r="C427" s="83"/>
      <c r="D427" s="83"/>
      <c r="E427" s="83"/>
      <c r="F427" s="83"/>
      <c r="G427" s="83"/>
      <c r="H427" s="83"/>
      <c r="I427" s="83">
        <v>6</v>
      </c>
      <c r="J427" s="84">
        <v>4</v>
      </c>
      <c r="K427" s="91"/>
      <c r="L427" s="92"/>
      <c r="M427" s="93"/>
      <c r="N427" s="94"/>
      <c r="O427" s="95">
        <v>9</v>
      </c>
      <c r="P427" s="96"/>
      <c r="Q427" s="96"/>
      <c r="AH427" s="3"/>
      <c r="AI427" s="3"/>
    </row>
    <row r="428" spans="1:35" ht="15.75" customHeight="1">
      <c r="A428" s="82">
        <v>1601</v>
      </c>
      <c r="B428" s="83"/>
      <c r="C428" s="83"/>
      <c r="D428" s="83"/>
      <c r="E428" s="83"/>
      <c r="F428" s="83"/>
      <c r="G428" s="83"/>
      <c r="H428" s="83"/>
      <c r="I428" s="83">
        <v>1</v>
      </c>
      <c r="J428" s="84">
        <v>1</v>
      </c>
      <c r="K428" s="91"/>
      <c r="L428" s="92"/>
      <c r="M428" s="99"/>
      <c r="N428" s="100"/>
      <c r="O428" s="101">
        <v>3</v>
      </c>
      <c r="P428" s="102"/>
      <c r="Q428" s="100"/>
      <c r="AH428" s="3"/>
      <c r="AI428" s="3"/>
    </row>
    <row r="429" spans="1:35" ht="15.75" customHeight="1">
      <c r="A429" s="82">
        <v>1602</v>
      </c>
      <c r="B429" s="83"/>
      <c r="C429" s="83"/>
      <c r="D429" s="83"/>
      <c r="E429" s="83"/>
      <c r="F429" s="83"/>
      <c r="G429" s="83"/>
      <c r="H429" s="83"/>
      <c r="I429" s="83">
        <v>1</v>
      </c>
      <c r="J429" s="84">
        <v>1</v>
      </c>
      <c r="K429" s="91"/>
      <c r="L429" s="92"/>
      <c r="M429" s="99"/>
      <c r="N429" s="103"/>
      <c r="O429" s="101">
        <v>2</v>
      </c>
      <c r="P429" s="104"/>
      <c r="Q429" s="103"/>
      <c r="AH429" s="3"/>
      <c r="AI429" s="3"/>
    </row>
    <row r="430" spans="1:35" ht="15.75" customHeight="1">
      <c r="A430" s="82">
        <v>1701</v>
      </c>
      <c r="B430" s="83"/>
      <c r="C430" s="83"/>
      <c r="D430" s="83"/>
      <c r="E430" s="83"/>
      <c r="F430" s="83"/>
      <c r="G430" s="83"/>
      <c r="H430" s="83"/>
      <c r="I430" s="83"/>
      <c r="J430" s="84"/>
      <c r="K430" s="91"/>
      <c r="L430" s="92"/>
      <c r="M430" s="99"/>
      <c r="N430" s="103"/>
      <c r="O430" s="101"/>
      <c r="P430" s="104"/>
      <c r="Q430" s="103"/>
      <c r="AH430" s="3"/>
      <c r="AI430" s="3"/>
    </row>
    <row r="431" spans="1:35" ht="15.75" customHeight="1">
      <c r="A431" s="82">
        <v>1702</v>
      </c>
      <c r="B431" s="83"/>
      <c r="C431" s="83"/>
      <c r="D431" s="83"/>
      <c r="E431" s="83"/>
      <c r="F431" s="83"/>
      <c r="G431" s="83"/>
      <c r="H431" s="83"/>
      <c r="I431" s="83"/>
      <c r="J431" s="84"/>
      <c r="K431" s="91"/>
      <c r="L431" s="92"/>
      <c r="M431" s="99"/>
      <c r="N431" s="5"/>
      <c r="O431" s="26"/>
      <c r="P431" s="25"/>
      <c r="Q431" s="140"/>
      <c r="AH431" s="3"/>
      <c r="AI431" s="3"/>
    </row>
    <row r="432" spans="1:35" ht="15.75" customHeight="1">
      <c r="A432" s="82">
        <v>1801</v>
      </c>
      <c r="B432" s="83"/>
      <c r="C432" s="83"/>
      <c r="D432" s="83"/>
      <c r="E432" s="83"/>
      <c r="F432" s="83"/>
      <c r="G432" s="83"/>
      <c r="H432" s="83"/>
      <c r="I432" s="83"/>
      <c r="J432" s="84"/>
      <c r="K432" s="91"/>
      <c r="L432" s="92"/>
      <c r="M432" s="99"/>
      <c r="N432" s="108" t="s">
        <v>80</v>
      </c>
      <c r="O432" s="109">
        <v>15</v>
      </c>
      <c r="P432" s="110">
        <f>J435</f>
        <v>15</v>
      </c>
      <c r="Q432" s="111" t="s">
        <v>10</v>
      </c>
      <c r="AH432" s="3"/>
      <c r="AI432" s="3"/>
    </row>
    <row r="433" spans="1:35" ht="15.75" customHeight="1">
      <c r="A433" s="82">
        <v>1802</v>
      </c>
      <c r="B433" s="83"/>
      <c r="C433" s="83"/>
      <c r="D433" s="83"/>
      <c r="E433" s="83"/>
      <c r="F433" s="83"/>
      <c r="G433" s="83"/>
      <c r="H433" s="83"/>
      <c r="I433" s="83"/>
      <c r="J433" s="84"/>
      <c r="K433" s="91"/>
      <c r="L433" s="92"/>
      <c r="M433" s="99"/>
      <c r="N433" s="112" t="s">
        <v>81</v>
      </c>
      <c r="O433" s="113">
        <f>IF(O432/B418=0,"",O432/B418)</f>
        <v>0.40540540540540543</v>
      </c>
      <c r="P433" s="114">
        <f>IF(O432/P432=0,"",O432/P432)</f>
        <v>1</v>
      </c>
      <c r="Q433" s="115" t="s">
        <v>82</v>
      </c>
      <c r="AH433" s="3"/>
      <c r="AI433" s="3"/>
    </row>
    <row r="434" spans="1:35" ht="15.75" customHeight="1">
      <c r="A434" s="82">
        <v>1901</v>
      </c>
      <c r="B434" s="83"/>
      <c r="C434" s="83"/>
      <c r="D434" s="83"/>
      <c r="E434" s="83"/>
      <c r="F434" s="83"/>
      <c r="G434" s="83"/>
      <c r="H434" s="83"/>
      <c r="I434" s="83"/>
      <c r="J434" s="84"/>
      <c r="K434" s="116"/>
      <c r="L434" s="117"/>
      <c r="M434" s="118"/>
      <c r="N434" s="119"/>
      <c r="O434" s="120"/>
      <c r="P434" s="120"/>
      <c r="Q434" s="121"/>
      <c r="AH434" s="3"/>
      <c r="AI434" s="3"/>
    </row>
    <row r="435" spans="1:35" ht="18" customHeight="1">
      <c r="A435" s="34"/>
      <c r="B435" s="26"/>
      <c r="C435" s="231" t="s">
        <v>108</v>
      </c>
      <c r="D435" s="232"/>
      <c r="E435" s="232"/>
      <c r="F435" s="232"/>
      <c r="G435" s="232"/>
      <c r="H435" s="232"/>
      <c r="I435" s="233"/>
      <c r="J435" s="122">
        <f>SUM(J418:J434)</f>
        <v>15</v>
      </c>
      <c r="K435" s="123">
        <f>IF(J425=0,"",J425/B418)</f>
        <v>0.1891891891891892</v>
      </c>
      <c r="L435" s="123">
        <f>IF(J435=0,"",J435/B418)</f>
        <v>0.40540540540540543</v>
      </c>
      <c r="M435" s="123">
        <f>IF(J426=0,"",L435-K435)</f>
        <v>0.21621621621621623</v>
      </c>
      <c r="N435" s="5"/>
      <c r="O435" s="26"/>
      <c r="P435" s="25"/>
      <c r="Q435" s="5"/>
      <c r="R435" s="25"/>
      <c r="AH435" s="3"/>
      <c r="AI435" s="3"/>
    </row>
    <row r="436" spans="1:35" ht="12.75" customHeight="1">
      <c r="K436" s="5"/>
      <c r="L436" s="5"/>
      <c r="M436" s="5"/>
      <c r="N436" s="5"/>
      <c r="O436" s="6"/>
      <c r="P436" s="6"/>
      <c r="Q436" s="5"/>
      <c r="AH436" s="3"/>
      <c r="AI436" s="3"/>
    </row>
    <row r="437" spans="1:35" ht="12.75" customHeight="1">
      <c r="K437" s="5"/>
      <c r="L437" s="5"/>
      <c r="N437" s="5"/>
      <c r="O437" s="6"/>
      <c r="P437" s="6"/>
      <c r="Q437" s="5"/>
      <c r="AH437" s="3"/>
      <c r="AI437" s="3"/>
    </row>
    <row r="438" spans="1:35" ht="26.25" customHeight="1">
      <c r="A438" s="250" t="s">
        <v>96</v>
      </c>
      <c r="B438" s="242"/>
      <c r="C438" s="242"/>
      <c r="D438" s="242"/>
      <c r="E438" s="242"/>
      <c r="F438" s="242"/>
      <c r="G438" s="242"/>
      <c r="H438" s="242"/>
      <c r="I438" s="242"/>
      <c r="J438" s="79" t="s">
        <v>72</v>
      </c>
      <c r="K438" s="5"/>
      <c r="L438" s="5"/>
      <c r="M438" s="26"/>
      <c r="N438" s="5"/>
      <c r="O438" s="26"/>
      <c r="P438" s="26"/>
      <c r="Q438" s="26"/>
      <c r="R438" s="99"/>
      <c r="AH438" s="3"/>
      <c r="AI438" s="3"/>
    </row>
    <row r="439" spans="1:35" ht="20.25" customHeight="1">
      <c r="A439" s="234" t="s">
        <v>9</v>
      </c>
      <c r="B439" s="235" t="s">
        <v>97</v>
      </c>
      <c r="C439" s="232"/>
      <c r="D439" s="232"/>
      <c r="E439" s="232"/>
      <c r="F439" s="232"/>
      <c r="G439" s="232"/>
      <c r="H439" s="232"/>
      <c r="I439" s="233"/>
      <c r="J439" s="236" t="s">
        <v>10</v>
      </c>
      <c r="K439" s="229" t="s">
        <v>2</v>
      </c>
      <c r="L439" s="229" t="s">
        <v>3</v>
      </c>
      <c r="M439" s="237" t="s">
        <v>4</v>
      </c>
      <c r="N439" s="229" t="s">
        <v>5</v>
      </c>
      <c r="O439" s="238" t="s">
        <v>6</v>
      </c>
      <c r="P439" s="238" t="s">
        <v>7</v>
      </c>
      <c r="Q439" s="229" t="s">
        <v>8</v>
      </c>
      <c r="AH439" s="3"/>
      <c r="AI439" s="3"/>
    </row>
    <row r="440" spans="1:35" ht="15.75" customHeight="1">
      <c r="A440" s="230"/>
      <c r="B440" s="82" t="s">
        <v>98</v>
      </c>
      <c r="C440" s="82" t="s">
        <v>99</v>
      </c>
      <c r="D440" s="82" t="s">
        <v>100</v>
      </c>
      <c r="E440" s="82" t="s">
        <v>101</v>
      </c>
      <c r="F440" s="82" t="s">
        <v>102</v>
      </c>
      <c r="G440" s="82" t="s">
        <v>103</v>
      </c>
      <c r="H440" s="82" t="s">
        <v>104</v>
      </c>
      <c r="I440" s="82" t="s">
        <v>105</v>
      </c>
      <c r="J440" s="230"/>
      <c r="K440" s="230"/>
      <c r="L440" s="230"/>
      <c r="M440" s="230"/>
      <c r="N440" s="230"/>
      <c r="O440" s="230"/>
      <c r="P440" s="230"/>
      <c r="Q440" s="230"/>
      <c r="AH440" s="3"/>
      <c r="AI440" s="3"/>
    </row>
    <row r="441" spans="1:35" ht="15.75" customHeight="1">
      <c r="A441" s="82">
        <v>1102</v>
      </c>
      <c r="B441" s="83">
        <v>38</v>
      </c>
      <c r="C441" s="83"/>
      <c r="D441" s="83"/>
      <c r="E441" s="83"/>
      <c r="F441" s="83"/>
      <c r="G441" s="83"/>
      <c r="H441" s="83"/>
      <c r="I441" s="83"/>
      <c r="J441" s="84"/>
      <c r="K441" s="85"/>
      <c r="L441" s="86"/>
      <c r="M441" s="87"/>
      <c r="N441" s="88"/>
      <c r="O441" s="89">
        <f>B441</f>
        <v>38</v>
      </c>
      <c r="P441" s="90"/>
      <c r="Q441" s="88"/>
      <c r="AH441" s="3"/>
      <c r="AI441" s="3"/>
    </row>
    <row r="442" spans="1:35" ht="15.75" customHeight="1">
      <c r="A442" s="82">
        <v>1201</v>
      </c>
      <c r="B442" s="83"/>
      <c r="C442" s="83">
        <v>28</v>
      </c>
      <c r="D442" s="83"/>
      <c r="E442" s="83"/>
      <c r="F442" s="83"/>
      <c r="G442" s="83"/>
      <c r="H442" s="83"/>
      <c r="I442" s="83"/>
      <c r="J442" s="84"/>
      <c r="K442" s="91"/>
      <c r="L442" s="92"/>
      <c r="M442" s="93"/>
      <c r="N442" s="94">
        <f>IF(C442=0,"",C442/B441)</f>
        <v>0.73684210526315785</v>
      </c>
      <c r="O442" s="95">
        <v>28</v>
      </c>
      <c r="P442" s="96">
        <f t="shared" ref="P442:P448" si="75">IF(O442=0,"",O442/O441)</f>
        <v>0.73684210526315785</v>
      </c>
      <c r="Q442" s="96">
        <f t="shared" ref="Q442:Q448" si="76">IF(O442=0,"",100%-P442)</f>
        <v>0.26315789473684215</v>
      </c>
      <c r="AH442" s="3"/>
      <c r="AI442" s="3"/>
    </row>
    <row r="443" spans="1:35" ht="15.75" customHeight="1">
      <c r="A443" s="82">
        <v>1202</v>
      </c>
      <c r="B443" s="83"/>
      <c r="C443" s="83"/>
      <c r="D443" s="83">
        <v>20</v>
      </c>
      <c r="E443" s="83"/>
      <c r="F443" s="83"/>
      <c r="G443" s="83"/>
      <c r="H443" s="83"/>
      <c r="I443" s="83"/>
      <c r="J443" s="84"/>
      <c r="K443" s="91"/>
      <c r="L443" s="92"/>
      <c r="M443" s="93"/>
      <c r="N443" s="94">
        <f>IF(D443=0,"",D443/C442)</f>
        <v>0.7142857142857143</v>
      </c>
      <c r="O443" s="95">
        <v>23</v>
      </c>
      <c r="P443" s="96">
        <f t="shared" si="75"/>
        <v>0.8214285714285714</v>
      </c>
      <c r="Q443" s="96">
        <f t="shared" si="76"/>
        <v>0.1785714285714286</v>
      </c>
      <c r="R443" s="97">
        <f>O443/O441</f>
        <v>0.60526315789473684</v>
      </c>
      <c r="AH443" s="3"/>
      <c r="AI443" s="3"/>
    </row>
    <row r="444" spans="1:35" ht="15.75" customHeight="1">
      <c r="A444" s="82">
        <v>1301</v>
      </c>
      <c r="B444" s="83"/>
      <c r="C444" s="83"/>
      <c r="D444" s="83"/>
      <c r="E444" s="83">
        <v>20</v>
      </c>
      <c r="F444" s="83"/>
      <c r="G444" s="83"/>
      <c r="H444" s="83"/>
      <c r="I444" s="83"/>
      <c r="J444" s="84"/>
      <c r="K444" s="91"/>
      <c r="L444" s="92"/>
      <c r="M444" s="93"/>
      <c r="N444" s="94">
        <f>IF(E444=0,"",E444/D443)</f>
        <v>1</v>
      </c>
      <c r="O444" s="95">
        <v>23</v>
      </c>
      <c r="P444" s="96">
        <f t="shared" si="75"/>
        <v>1</v>
      </c>
      <c r="Q444" s="96">
        <f t="shared" si="76"/>
        <v>0</v>
      </c>
      <c r="AH444" s="3"/>
      <c r="AI444" s="3"/>
    </row>
    <row r="445" spans="1:35" ht="15.75" customHeight="1">
      <c r="A445" s="82">
        <v>1302</v>
      </c>
      <c r="B445" s="83"/>
      <c r="C445" s="83"/>
      <c r="D445" s="83"/>
      <c r="E445" s="83"/>
      <c r="F445" s="83">
        <v>20</v>
      </c>
      <c r="G445" s="83"/>
      <c r="H445" s="83"/>
      <c r="I445" s="83"/>
      <c r="J445" s="84"/>
      <c r="K445" s="91"/>
      <c r="L445" s="92"/>
      <c r="M445" s="93"/>
      <c r="N445" s="94">
        <f>IF(F445=0,"",F445/E444)</f>
        <v>1</v>
      </c>
      <c r="O445" s="95">
        <v>23</v>
      </c>
      <c r="P445" s="96">
        <f t="shared" si="75"/>
        <v>1</v>
      </c>
      <c r="Q445" s="96">
        <f t="shared" si="76"/>
        <v>0</v>
      </c>
      <c r="AH445" s="3"/>
      <c r="AI445" s="3"/>
    </row>
    <row r="446" spans="1:35" ht="15.75" customHeight="1">
      <c r="A446" s="82">
        <v>1401</v>
      </c>
      <c r="B446" s="83"/>
      <c r="C446" s="83"/>
      <c r="D446" s="83"/>
      <c r="E446" s="83"/>
      <c r="F446" s="83"/>
      <c r="G446" s="83">
        <v>20</v>
      </c>
      <c r="H446" s="83"/>
      <c r="I446" s="83"/>
      <c r="J446" s="84"/>
      <c r="K446" s="91"/>
      <c r="L446" s="92"/>
      <c r="M446" s="93"/>
      <c r="N446" s="94">
        <f>IF(G446=0,"",G446/F445)</f>
        <v>1</v>
      </c>
      <c r="O446" s="95">
        <v>22</v>
      </c>
      <c r="P446" s="96">
        <f t="shared" si="75"/>
        <v>0.95652173913043481</v>
      </c>
      <c r="Q446" s="96">
        <f t="shared" si="76"/>
        <v>4.3478260869565188E-2</v>
      </c>
      <c r="AH446" s="3"/>
      <c r="AI446" s="3"/>
    </row>
    <row r="447" spans="1:35" ht="15.75" customHeight="1">
      <c r="A447" s="82">
        <v>1402</v>
      </c>
      <c r="B447" s="83"/>
      <c r="C447" s="83"/>
      <c r="D447" s="83"/>
      <c r="E447" s="83"/>
      <c r="F447" s="83"/>
      <c r="G447" s="83"/>
      <c r="H447" s="83">
        <v>13</v>
      </c>
      <c r="I447" s="83"/>
      <c r="J447" s="84"/>
      <c r="K447" s="91"/>
      <c r="L447" s="92"/>
      <c r="M447" s="93"/>
      <c r="N447" s="94">
        <f>IF(H447=0,"",H447/G446)</f>
        <v>0.65</v>
      </c>
      <c r="O447" s="95">
        <v>22</v>
      </c>
      <c r="P447" s="96">
        <f t="shared" si="75"/>
        <v>1</v>
      </c>
      <c r="Q447" s="96">
        <f t="shared" si="76"/>
        <v>0</v>
      </c>
      <c r="AH447" s="3"/>
      <c r="AI447" s="3"/>
    </row>
    <row r="448" spans="1:35" ht="15.75" customHeight="1">
      <c r="A448" s="82">
        <v>1501</v>
      </c>
      <c r="B448" s="83"/>
      <c r="C448" s="83"/>
      <c r="D448" s="83"/>
      <c r="E448" s="83"/>
      <c r="F448" s="83"/>
      <c r="G448" s="83"/>
      <c r="H448" s="83"/>
      <c r="I448" s="83">
        <v>11</v>
      </c>
      <c r="J448" s="84">
        <v>10</v>
      </c>
      <c r="K448" s="91"/>
      <c r="L448" s="92"/>
      <c r="M448" s="93"/>
      <c r="N448" s="94">
        <f>IF(I448=0,"",I448/H447)</f>
        <v>0.84615384615384615</v>
      </c>
      <c r="O448" s="95">
        <v>22</v>
      </c>
      <c r="P448" s="96">
        <f t="shared" si="75"/>
        <v>1</v>
      </c>
      <c r="Q448" s="96">
        <f t="shared" si="76"/>
        <v>0</v>
      </c>
      <c r="AH448" s="3"/>
      <c r="AI448" s="3"/>
    </row>
    <row r="449" spans="1:35" ht="15.75" customHeight="1">
      <c r="A449" s="82">
        <v>1502</v>
      </c>
      <c r="B449" s="83"/>
      <c r="C449" s="83"/>
      <c r="D449" s="83"/>
      <c r="E449" s="83"/>
      <c r="F449" s="83"/>
      <c r="G449" s="83"/>
      <c r="H449" s="83"/>
      <c r="I449" s="83">
        <v>10</v>
      </c>
      <c r="J449" s="84">
        <v>9</v>
      </c>
      <c r="K449" s="91"/>
      <c r="L449" s="92"/>
      <c r="M449" s="93"/>
      <c r="N449" s="94"/>
      <c r="O449" s="95">
        <v>12</v>
      </c>
      <c r="P449" s="96"/>
      <c r="Q449" s="96"/>
      <c r="AH449" s="3"/>
      <c r="AI449" s="3"/>
    </row>
    <row r="450" spans="1:35" ht="15.75" customHeight="1">
      <c r="A450" s="82">
        <v>1601</v>
      </c>
      <c r="B450" s="83"/>
      <c r="C450" s="83"/>
      <c r="D450" s="83"/>
      <c r="E450" s="83"/>
      <c r="F450" s="83"/>
      <c r="G450" s="83"/>
      <c r="H450" s="83"/>
      <c r="I450" s="83">
        <v>1</v>
      </c>
      <c r="J450" s="84">
        <v>2</v>
      </c>
      <c r="K450" s="91"/>
      <c r="L450" s="92"/>
      <c r="M450" s="93"/>
      <c r="N450" s="94"/>
      <c r="O450" s="95">
        <v>3</v>
      </c>
      <c r="P450" s="96"/>
      <c r="Q450" s="96"/>
      <c r="AH450" s="3"/>
      <c r="AI450" s="3"/>
    </row>
    <row r="451" spans="1:35" ht="15.75" customHeight="1">
      <c r="A451" s="82">
        <v>1602</v>
      </c>
      <c r="B451" s="83"/>
      <c r="C451" s="83"/>
      <c r="D451" s="83"/>
      <c r="E451" s="83"/>
      <c r="F451" s="83"/>
      <c r="G451" s="83"/>
      <c r="H451" s="83"/>
      <c r="I451" s="83">
        <v>1</v>
      </c>
      <c r="J451" s="84">
        <v>1</v>
      </c>
      <c r="K451" s="91"/>
      <c r="L451" s="92"/>
      <c r="M451" s="99"/>
      <c r="N451" s="100"/>
      <c r="O451" s="101">
        <v>1</v>
      </c>
      <c r="P451" s="102"/>
      <c r="Q451" s="100"/>
      <c r="AH451" s="3"/>
      <c r="AI451" s="3"/>
    </row>
    <row r="452" spans="1:35" ht="15.75" customHeight="1">
      <c r="A452" s="82">
        <v>1701</v>
      </c>
      <c r="B452" s="83"/>
      <c r="C452" s="83"/>
      <c r="D452" s="83"/>
      <c r="E452" s="83"/>
      <c r="F452" s="83"/>
      <c r="G452" s="83"/>
      <c r="H452" s="83"/>
      <c r="I452" s="83"/>
      <c r="J452" s="84"/>
      <c r="K452" s="91"/>
      <c r="L452" s="92"/>
      <c r="M452" s="99"/>
      <c r="N452" s="103"/>
      <c r="O452" s="101"/>
      <c r="P452" s="104"/>
      <c r="Q452" s="103"/>
      <c r="AH452" s="3"/>
      <c r="AI452" s="3"/>
    </row>
    <row r="453" spans="1:35" ht="15.75" customHeight="1">
      <c r="A453" s="82">
        <v>1702</v>
      </c>
      <c r="B453" s="83"/>
      <c r="C453" s="83"/>
      <c r="D453" s="83"/>
      <c r="E453" s="83"/>
      <c r="F453" s="83"/>
      <c r="G453" s="83"/>
      <c r="H453" s="83"/>
      <c r="I453" s="83"/>
      <c r="J453" s="84"/>
      <c r="K453" s="91"/>
      <c r="L453" s="92"/>
      <c r="M453" s="99"/>
      <c r="N453" s="103"/>
      <c r="O453" s="101"/>
      <c r="P453" s="104"/>
      <c r="Q453" s="103"/>
      <c r="AH453" s="3"/>
      <c r="AI453" s="3"/>
    </row>
    <row r="454" spans="1:35" ht="15.75" customHeight="1">
      <c r="A454" s="82">
        <v>1801</v>
      </c>
      <c r="B454" s="83"/>
      <c r="C454" s="83"/>
      <c r="D454" s="83"/>
      <c r="E454" s="83"/>
      <c r="F454" s="83"/>
      <c r="G454" s="83"/>
      <c r="H454" s="83"/>
      <c r="I454" s="83"/>
      <c r="J454" s="84"/>
      <c r="K454" s="91"/>
      <c r="L454" s="92"/>
      <c r="M454" s="99"/>
      <c r="N454" s="5"/>
      <c r="O454" s="26"/>
      <c r="P454" s="25"/>
      <c r="Q454" s="140"/>
      <c r="AH454" s="3"/>
      <c r="AI454" s="3"/>
    </row>
    <row r="455" spans="1:35" ht="15.75" customHeight="1">
      <c r="A455" s="82">
        <v>1802</v>
      </c>
      <c r="B455" s="83"/>
      <c r="C455" s="83"/>
      <c r="D455" s="83"/>
      <c r="E455" s="83"/>
      <c r="F455" s="83"/>
      <c r="G455" s="83"/>
      <c r="H455" s="83"/>
      <c r="I455" s="83"/>
      <c r="J455" s="84"/>
      <c r="K455" s="91"/>
      <c r="L455" s="92"/>
      <c r="M455" s="99"/>
      <c r="N455" s="108" t="s">
        <v>80</v>
      </c>
      <c r="O455" s="109">
        <v>16</v>
      </c>
      <c r="P455" s="110">
        <f>J458</f>
        <v>22</v>
      </c>
      <c r="Q455" s="111" t="s">
        <v>10</v>
      </c>
      <c r="AH455" s="3"/>
      <c r="AI455" s="3"/>
    </row>
    <row r="456" spans="1:35" ht="15.75" customHeight="1">
      <c r="A456" s="82">
        <v>1901</v>
      </c>
      <c r="B456" s="83"/>
      <c r="C456" s="83"/>
      <c r="D456" s="83"/>
      <c r="E456" s="83"/>
      <c r="F456" s="83"/>
      <c r="G456" s="83"/>
      <c r="H456" s="83"/>
      <c r="I456" s="83"/>
      <c r="J456" s="84"/>
      <c r="K456" s="91"/>
      <c r="L456" s="92"/>
      <c r="M456" s="99"/>
      <c r="N456" s="112" t="s">
        <v>81</v>
      </c>
      <c r="O456" s="113">
        <f>IF(O455/B441=0,"",O455/B441)</f>
        <v>0.42105263157894735</v>
      </c>
      <c r="P456" s="114">
        <f>IF(O455/P455=0,"",O455/P455)</f>
        <v>0.72727272727272729</v>
      </c>
      <c r="Q456" s="115" t="s">
        <v>82</v>
      </c>
      <c r="AH456" s="3"/>
      <c r="AI456" s="3"/>
    </row>
    <row r="457" spans="1:35" ht="15.75" customHeight="1">
      <c r="A457" s="82">
        <v>1902</v>
      </c>
      <c r="B457" s="83"/>
      <c r="C457" s="83"/>
      <c r="D457" s="83"/>
      <c r="E457" s="83"/>
      <c r="F457" s="83"/>
      <c r="G457" s="83"/>
      <c r="H457" s="83"/>
      <c r="I457" s="83"/>
      <c r="J457" s="84"/>
      <c r="K457" s="116"/>
      <c r="L457" s="117"/>
      <c r="M457" s="118"/>
      <c r="N457" s="119"/>
      <c r="O457" s="120"/>
      <c r="P457" s="120"/>
      <c r="Q457" s="121"/>
      <c r="AH457" s="3"/>
      <c r="AI457" s="3"/>
    </row>
    <row r="458" spans="1:35" ht="18" customHeight="1">
      <c r="A458" s="34"/>
      <c r="B458" s="26"/>
      <c r="C458" s="231" t="s">
        <v>108</v>
      </c>
      <c r="D458" s="232"/>
      <c r="E458" s="232"/>
      <c r="F458" s="232"/>
      <c r="G458" s="232"/>
      <c r="H458" s="232"/>
      <c r="I458" s="233"/>
      <c r="J458" s="122">
        <f>SUM(J441:J457)</f>
        <v>22</v>
      </c>
      <c r="K458" s="123">
        <f>IF(J448=0,"",J448/B441)</f>
        <v>0.26315789473684209</v>
      </c>
      <c r="L458" s="123">
        <f>IF(J458=0,"",J458/B441)</f>
        <v>0.57894736842105265</v>
      </c>
      <c r="M458" s="123">
        <f>IF(J449=0,"",L458-K458)</f>
        <v>0.31578947368421056</v>
      </c>
      <c r="N458" s="5"/>
      <c r="O458" s="26"/>
      <c r="P458" s="25"/>
      <c r="Q458" s="5"/>
      <c r="R458" s="25"/>
      <c r="AH458" s="3"/>
      <c r="AI458" s="3"/>
    </row>
    <row r="459" spans="1:35" ht="12.75" customHeight="1">
      <c r="K459" s="5"/>
      <c r="L459" s="5"/>
      <c r="N459" s="5"/>
      <c r="O459" s="6"/>
      <c r="P459" s="6"/>
      <c r="Q459" s="5"/>
      <c r="AH459" s="3"/>
      <c r="AI459" s="3"/>
    </row>
    <row r="460" spans="1:35" ht="12.75" customHeight="1">
      <c r="K460" s="5"/>
      <c r="L460" s="5"/>
      <c r="N460" s="5"/>
      <c r="O460" s="6"/>
      <c r="P460" s="6"/>
      <c r="Q460" s="5"/>
      <c r="AH460" s="3"/>
      <c r="AI460" s="3"/>
    </row>
    <row r="461" spans="1:35" ht="26.25" customHeight="1">
      <c r="A461" s="250" t="s">
        <v>96</v>
      </c>
      <c r="B461" s="242"/>
      <c r="C461" s="242"/>
      <c r="D461" s="242"/>
      <c r="E461" s="242"/>
      <c r="F461" s="242"/>
      <c r="G461" s="242"/>
      <c r="H461" s="242"/>
      <c r="I461" s="242"/>
      <c r="J461" s="79" t="s">
        <v>75</v>
      </c>
      <c r="K461" s="5"/>
      <c r="L461" s="5"/>
      <c r="M461" s="26"/>
      <c r="N461" s="5"/>
      <c r="O461" s="26"/>
      <c r="P461" s="26"/>
      <c r="Q461" s="26"/>
      <c r="R461" s="99"/>
      <c r="AH461" s="3"/>
      <c r="AI461" s="3"/>
    </row>
    <row r="462" spans="1:35" ht="20.25" customHeight="1">
      <c r="A462" s="234" t="s">
        <v>9</v>
      </c>
      <c r="B462" s="235" t="s">
        <v>97</v>
      </c>
      <c r="C462" s="232"/>
      <c r="D462" s="232"/>
      <c r="E462" s="232"/>
      <c r="F462" s="232"/>
      <c r="G462" s="232"/>
      <c r="H462" s="232"/>
      <c r="I462" s="233"/>
      <c r="J462" s="236" t="s">
        <v>10</v>
      </c>
      <c r="K462" s="229" t="s">
        <v>2</v>
      </c>
      <c r="L462" s="229" t="s">
        <v>3</v>
      </c>
      <c r="M462" s="237" t="s">
        <v>4</v>
      </c>
      <c r="N462" s="229" t="s">
        <v>5</v>
      </c>
      <c r="O462" s="238" t="s">
        <v>6</v>
      </c>
      <c r="P462" s="238" t="s">
        <v>7</v>
      </c>
      <c r="Q462" s="229" t="s">
        <v>8</v>
      </c>
      <c r="AH462" s="3"/>
      <c r="AI462" s="3"/>
    </row>
    <row r="463" spans="1:35" ht="15.75" customHeight="1">
      <c r="A463" s="230"/>
      <c r="B463" s="82" t="s">
        <v>98</v>
      </c>
      <c r="C463" s="82" t="s">
        <v>99</v>
      </c>
      <c r="D463" s="82" t="s">
        <v>100</v>
      </c>
      <c r="E463" s="82" t="s">
        <v>101</v>
      </c>
      <c r="F463" s="82" t="s">
        <v>102</v>
      </c>
      <c r="G463" s="82" t="s">
        <v>103</v>
      </c>
      <c r="H463" s="82" t="s">
        <v>104</v>
      </c>
      <c r="I463" s="82" t="s">
        <v>105</v>
      </c>
      <c r="J463" s="230"/>
      <c r="K463" s="230"/>
      <c r="L463" s="230"/>
      <c r="M463" s="230"/>
      <c r="N463" s="230"/>
      <c r="O463" s="230"/>
      <c r="P463" s="230"/>
      <c r="Q463" s="230"/>
      <c r="AH463" s="3"/>
      <c r="AI463" s="3"/>
    </row>
    <row r="464" spans="1:35" ht="15.75" customHeight="1">
      <c r="A464" s="82">
        <v>1201</v>
      </c>
      <c r="B464" s="83">
        <v>39</v>
      </c>
      <c r="C464" s="83"/>
      <c r="D464" s="83"/>
      <c r="E464" s="83"/>
      <c r="F464" s="83"/>
      <c r="G464" s="83"/>
      <c r="H464" s="83"/>
      <c r="I464" s="83"/>
      <c r="J464" s="84"/>
      <c r="K464" s="85"/>
      <c r="L464" s="86"/>
      <c r="M464" s="87"/>
      <c r="N464" s="88"/>
      <c r="O464" s="89">
        <f>B464</f>
        <v>39</v>
      </c>
      <c r="P464" s="90"/>
      <c r="Q464" s="88"/>
      <c r="AH464" s="3"/>
      <c r="AI464" s="3"/>
    </row>
    <row r="465" spans="1:35" ht="15.75" customHeight="1">
      <c r="A465" s="82">
        <v>1202</v>
      </c>
      <c r="B465" s="83"/>
      <c r="C465" s="83">
        <v>27</v>
      </c>
      <c r="D465" s="83"/>
      <c r="E465" s="83"/>
      <c r="F465" s="83"/>
      <c r="G465" s="83"/>
      <c r="H465" s="83"/>
      <c r="I465" s="83"/>
      <c r="J465" s="84"/>
      <c r="K465" s="91"/>
      <c r="L465" s="92"/>
      <c r="M465" s="93"/>
      <c r="N465" s="94">
        <f>IF(C465=0,"",C465/B464)</f>
        <v>0.69230769230769229</v>
      </c>
      <c r="O465" s="95">
        <v>27</v>
      </c>
      <c r="P465" s="96">
        <f t="shared" ref="P465:P472" si="77">IF(O465=0,"",O465/O464)</f>
        <v>0.69230769230769229</v>
      </c>
      <c r="Q465" s="96">
        <f t="shared" ref="Q465:Q472" si="78">IF(O465=0,"",100%-P465)</f>
        <v>0.30769230769230771</v>
      </c>
      <c r="AH465" s="3"/>
      <c r="AI465" s="3"/>
    </row>
    <row r="466" spans="1:35" ht="15.75" customHeight="1">
      <c r="A466" s="82">
        <v>1301</v>
      </c>
      <c r="B466" s="83"/>
      <c r="C466" s="83"/>
      <c r="D466" s="83">
        <v>21</v>
      </c>
      <c r="E466" s="83"/>
      <c r="F466" s="83"/>
      <c r="G466" s="83"/>
      <c r="H466" s="83"/>
      <c r="I466" s="83"/>
      <c r="J466" s="84"/>
      <c r="K466" s="91"/>
      <c r="L466" s="92"/>
      <c r="M466" s="93"/>
      <c r="N466" s="94">
        <f>IF(D466=0,"",D466/C465)</f>
        <v>0.77777777777777779</v>
      </c>
      <c r="O466" s="95">
        <v>22</v>
      </c>
      <c r="P466" s="96">
        <f t="shared" si="77"/>
        <v>0.81481481481481477</v>
      </c>
      <c r="Q466" s="96">
        <f t="shared" si="78"/>
        <v>0.18518518518518523</v>
      </c>
      <c r="R466" s="97">
        <f>O466/O464</f>
        <v>0.5641025641025641</v>
      </c>
      <c r="AH466" s="3"/>
      <c r="AI466" s="3"/>
    </row>
    <row r="467" spans="1:35" ht="15.75" customHeight="1">
      <c r="A467" s="82">
        <v>1302</v>
      </c>
      <c r="B467" s="83"/>
      <c r="C467" s="83"/>
      <c r="D467" s="83"/>
      <c r="E467" s="83">
        <v>20</v>
      </c>
      <c r="F467" s="83"/>
      <c r="G467" s="83"/>
      <c r="H467" s="83"/>
      <c r="I467" s="83"/>
      <c r="J467" s="84"/>
      <c r="K467" s="91"/>
      <c r="L467" s="92"/>
      <c r="M467" s="93"/>
      <c r="N467" s="94">
        <f>IF(E467=0,"",E467/D466)</f>
        <v>0.95238095238095233</v>
      </c>
      <c r="O467" s="95">
        <v>23</v>
      </c>
      <c r="P467" s="96">
        <f t="shared" si="77"/>
        <v>1.0454545454545454</v>
      </c>
      <c r="Q467" s="96">
        <f t="shared" si="78"/>
        <v>-4.5454545454545414E-2</v>
      </c>
      <c r="AH467" s="3"/>
      <c r="AI467" s="3"/>
    </row>
    <row r="468" spans="1:35" ht="15.75" customHeight="1">
      <c r="A468" s="82">
        <v>1401</v>
      </c>
      <c r="B468" s="83"/>
      <c r="C468" s="83"/>
      <c r="D468" s="83"/>
      <c r="E468" s="83"/>
      <c r="F468" s="83">
        <v>18</v>
      </c>
      <c r="G468" s="83"/>
      <c r="H468" s="83"/>
      <c r="I468" s="83"/>
      <c r="J468" s="84"/>
      <c r="K468" s="91"/>
      <c r="L468" s="92"/>
      <c r="M468" s="93"/>
      <c r="N468" s="94">
        <f>IF(F468=0,"",F468/E467)</f>
        <v>0.9</v>
      </c>
      <c r="O468" s="95">
        <v>21</v>
      </c>
      <c r="P468" s="96">
        <f t="shared" si="77"/>
        <v>0.91304347826086951</v>
      </c>
      <c r="Q468" s="96">
        <f t="shared" si="78"/>
        <v>8.6956521739130488E-2</v>
      </c>
      <c r="AH468" s="3"/>
      <c r="AI468" s="3"/>
    </row>
    <row r="469" spans="1:35" ht="15.75" customHeight="1">
      <c r="A469" s="82">
        <v>1402</v>
      </c>
      <c r="B469" s="83"/>
      <c r="C469" s="83"/>
      <c r="D469" s="83"/>
      <c r="E469" s="83"/>
      <c r="F469" s="83"/>
      <c r="G469" s="83">
        <v>15</v>
      </c>
      <c r="H469" s="83"/>
      <c r="I469" s="83"/>
      <c r="J469" s="84"/>
      <c r="K469" s="91"/>
      <c r="L469" s="92"/>
      <c r="M469" s="93"/>
      <c r="N469" s="94">
        <f>IF(G469=0,"",G469/F468)</f>
        <v>0.83333333333333337</v>
      </c>
      <c r="O469" s="95">
        <v>20</v>
      </c>
      <c r="P469" s="96">
        <f t="shared" si="77"/>
        <v>0.95238095238095233</v>
      </c>
      <c r="Q469" s="96">
        <f t="shared" si="78"/>
        <v>4.7619047619047672E-2</v>
      </c>
      <c r="AH469" s="3"/>
      <c r="AI469" s="3"/>
    </row>
    <row r="470" spans="1:35" ht="15.75" customHeight="1">
      <c r="A470" s="82">
        <v>1501</v>
      </c>
      <c r="B470" s="83"/>
      <c r="C470" s="83"/>
      <c r="D470" s="83"/>
      <c r="E470" s="83"/>
      <c r="F470" s="83"/>
      <c r="G470" s="83"/>
      <c r="H470" s="83">
        <v>14</v>
      </c>
      <c r="I470" s="83"/>
      <c r="J470" s="84"/>
      <c r="K470" s="91"/>
      <c r="L470" s="92"/>
      <c r="M470" s="93"/>
      <c r="N470" s="94">
        <f>IF(H470=0,"",H470/G469)</f>
        <v>0.93333333333333335</v>
      </c>
      <c r="O470" s="95">
        <v>20</v>
      </c>
      <c r="P470" s="96">
        <f t="shared" si="77"/>
        <v>1</v>
      </c>
      <c r="Q470" s="96">
        <f t="shared" si="78"/>
        <v>0</v>
      </c>
      <c r="AH470" s="3"/>
      <c r="AI470" s="3"/>
    </row>
    <row r="471" spans="1:35" ht="15.75" customHeight="1">
      <c r="A471" s="82">
        <v>1502</v>
      </c>
      <c r="B471" s="83"/>
      <c r="C471" s="83"/>
      <c r="D471" s="83"/>
      <c r="E471" s="83"/>
      <c r="F471" s="83"/>
      <c r="G471" s="83"/>
      <c r="H471" s="83"/>
      <c r="I471" s="83">
        <v>14</v>
      </c>
      <c r="J471" s="84">
        <v>11</v>
      </c>
      <c r="K471" s="91"/>
      <c r="L471" s="92"/>
      <c r="M471" s="93"/>
      <c r="N471" s="94">
        <f>IF(I471=0,"",I471/H470)</f>
        <v>1</v>
      </c>
      <c r="O471" s="95">
        <v>20</v>
      </c>
      <c r="P471" s="96">
        <f t="shared" si="77"/>
        <v>1</v>
      </c>
      <c r="Q471" s="96">
        <f t="shared" si="78"/>
        <v>0</v>
      </c>
      <c r="AH471" s="3"/>
      <c r="AI471" s="3"/>
    </row>
    <row r="472" spans="1:35" ht="15.75" customHeight="1">
      <c r="A472" s="82">
        <v>1601</v>
      </c>
      <c r="B472" s="83"/>
      <c r="C472" s="83"/>
      <c r="D472" s="83"/>
      <c r="E472" s="83"/>
      <c r="F472" s="83"/>
      <c r="G472" s="83"/>
      <c r="H472" s="83"/>
      <c r="I472" s="83">
        <v>6</v>
      </c>
      <c r="J472" s="84">
        <v>3</v>
      </c>
      <c r="K472" s="91"/>
      <c r="L472" s="92"/>
      <c r="M472" s="93"/>
      <c r="N472" s="94"/>
      <c r="O472" s="95">
        <v>7</v>
      </c>
      <c r="P472" s="96">
        <f t="shared" si="77"/>
        <v>0.35</v>
      </c>
      <c r="Q472" s="96">
        <f t="shared" si="78"/>
        <v>0.65</v>
      </c>
      <c r="AH472" s="3"/>
      <c r="AI472" s="3"/>
    </row>
    <row r="473" spans="1:35" ht="15.75" customHeight="1">
      <c r="A473" s="82">
        <v>1602</v>
      </c>
      <c r="B473" s="83"/>
      <c r="C473" s="83"/>
      <c r="D473" s="83"/>
      <c r="E473" s="83"/>
      <c r="F473" s="83"/>
      <c r="G473" s="83"/>
      <c r="H473" s="83"/>
      <c r="I473" s="83">
        <v>2</v>
      </c>
      <c r="J473" s="84"/>
      <c r="K473" s="91"/>
      <c r="L473" s="92"/>
      <c r="M473" s="93"/>
      <c r="N473" s="94"/>
      <c r="O473" s="95">
        <v>3</v>
      </c>
      <c r="P473" s="96"/>
      <c r="Q473" s="96"/>
      <c r="AH473" s="3"/>
      <c r="AI473" s="3"/>
    </row>
    <row r="474" spans="1:35" ht="15.75" customHeight="1">
      <c r="A474" s="82">
        <v>1701</v>
      </c>
      <c r="B474" s="83"/>
      <c r="C474" s="83"/>
      <c r="D474" s="83"/>
      <c r="E474" s="83"/>
      <c r="F474" s="83"/>
      <c r="G474" s="83"/>
      <c r="H474" s="83"/>
      <c r="I474" s="83">
        <v>2</v>
      </c>
      <c r="J474" s="84">
        <v>2</v>
      </c>
      <c r="K474" s="91"/>
      <c r="L474" s="92"/>
      <c r="M474" s="99"/>
      <c r="N474" s="100"/>
      <c r="O474" s="101">
        <v>2</v>
      </c>
      <c r="P474" s="102"/>
      <c r="Q474" s="100"/>
      <c r="AH474" s="3"/>
      <c r="AI474" s="3"/>
    </row>
    <row r="475" spans="1:35" ht="15.75" customHeight="1">
      <c r="A475" s="82">
        <v>1702</v>
      </c>
      <c r="B475" s="83"/>
      <c r="C475" s="83"/>
      <c r="D475" s="83"/>
      <c r="E475" s="83"/>
      <c r="F475" s="83"/>
      <c r="G475" s="83"/>
      <c r="H475" s="83"/>
      <c r="I475" s="83">
        <v>0</v>
      </c>
      <c r="J475" s="84">
        <v>1</v>
      </c>
      <c r="K475" s="91"/>
      <c r="L475" s="92"/>
      <c r="M475" s="99"/>
      <c r="N475" s="103"/>
      <c r="O475" s="101">
        <v>1</v>
      </c>
      <c r="P475" s="104"/>
      <c r="Q475" s="103"/>
      <c r="AH475" s="3"/>
      <c r="AI475" s="3"/>
    </row>
    <row r="476" spans="1:35" ht="15.75" customHeight="1">
      <c r="A476" s="82">
        <v>1801</v>
      </c>
      <c r="B476" s="83"/>
      <c r="C476" s="83"/>
      <c r="D476" s="83"/>
      <c r="E476" s="83"/>
      <c r="F476" s="83"/>
      <c r="G476" s="83"/>
      <c r="H476" s="83"/>
      <c r="I476" s="83"/>
      <c r="J476" s="84"/>
      <c r="K476" s="91"/>
      <c r="L476" s="92"/>
      <c r="M476" s="99"/>
      <c r="N476" s="103"/>
      <c r="O476" s="101"/>
      <c r="P476" s="104"/>
      <c r="Q476" s="103"/>
      <c r="AH476" s="3"/>
      <c r="AI476" s="3"/>
    </row>
    <row r="477" spans="1:35" ht="15.75" customHeight="1">
      <c r="A477" s="82">
        <v>1802</v>
      </c>
      <c r="B477" s="83"/>
      <c r="C477" s="83"/>
      <c r="D477" s="83"/>
      <c r="E477" s="83"/>
      <c r="F477" s="83"/>
      <c r="G477" s="83"/>
      <c r="H477" s="83"/>
      <c r="I477" s="83"/>
      <c r="J477" s="84"/>
      <c r="K477" s="91"/>
      <c r="L477" s="92"/>
      <c r="M477" s="99"/>
      <c r="N477" s="5"/>
      <c r="O477" s="26"/>
      <c r="P477" s="25"/>
      <c r="Q477" s="140"/>
      <c r="AH477" s="3"/>
      <c r="AI477" s="3"/>
    </row>
    <row r="478" spans="1:35" ht="15.75" customHeight="1">
      <c r="A478" s="82">
        <v>1901</v>
      </c>
      <c r="B478" s="83"/>
      <c r="C478" s="83"/>
      <c r="D478" s="83"/>
      <c r="E478" s="83"/>
      <c r="F478" s="83"/>
      <c r="G478" s="83"/>
      <c r="H478" s="83"/>
      <c r="I478" s="83"/>
      <c r="J478" s="84"/>
      <c r="K478" s="91"/>
      <c r="L478" s="92"/>
      <c r="M478" s="99"/>
      <c r="N478" s="108" t="s">
        <v>80</v>
      </c>
      <c r="O478" s="109">
        <v>17</v>
      </c>
      <c r="P478" s="110">
        <f>J481</f>
        <v>17</v>
      </c>
      <c r="Q478" s="111" t="s">
        <v>10</v>
      </c>
      <c r="AH478" s="3"/>
      <c r="AI478" s="3"/>
    </row>
    <row r="479" spans="1:35" ht="15.75" customHeight="1">
      <c r="A479" s="82">
        <v>1902</v>
      </c>
      <c r="B479" s="83"/>
      <c r="C479" s="83"/>
      <c r="D479" s="83"/>
      <c r="E479" s="83"/>
      <c r="F479" s="83"/>
      <c r="G479" s="83"/>
      <c r="H479" s="83"/>
      <c r="I479" s="83"/>
      <c r="J479" s="84"/>
      <c r="K479" s="91"/>
      <c r="L479" s="92"/>
      <c r="M479" s="99"/>
      <c r="N479" s="112" t="s">
        <v>81</v>
      </c>
      <c r="O479" s="113">
        <f>IF(O478/B464=0,"",O478/B464)</f>
        <v>0.4358974358974359</v>
      </c>
      <c r="P479" s="114">
        <f>IF(O478/P478=0,"",O478/P478)</f>
        <v>1</v>
      </c>
      <c r="Q479" s="115" t="s">
        <v>82</v>
      </c>
      <c r="AH479" s="3"/>
      <c r="AI479" s="3"/>
    </row>
    <row r="480" spans="1:35" ht="15.75" customHeight="1">
      <c r="A480" s="82">
        <v>2001</v>
      </c>
      <c r="B480" s="83"/>
      <c r="C480" s="83"/>
      <c r="D480" s="83"/>
      <c r="E480" s="83"/>
      <c r="F480" s="83"/>
      <c r="G480" s="83"/>
      <c r="H480" s="83"/>
      <c r="I480" s="83"/>
      <c r="J480" s="84"/>
      <c r="K480" s="116"/>
      <c r="L480" s="117"/>
      <c r="M480" s="118"/>
      <c r="N480" s="119"/>
      <c r="O480" s="120"/>
      <c r="P480" s="120"/>
      <c r="Q480" s="121"/>
      <c r="AH480" s="3"/>
      <c r="AI480" s="3"/>
    </row>
    <row r="481" spans="1:35" ht="18" customHeight="1">
      <c r="A481" s="34"/>
      <c r="B481" s="26"/>
      <c r="C481" s="231" t="s">
        <v>108</v>
      </c>
      <c r="D481" s="232"/>
      <c r="E481" s="232"/>
      <c r="F481" s="232"/>
      <c r="G481" s="232"/>
      <c r="H481" s="232"/>
      <c r="I481" s="233"/>
      <c r="J481" s="122">
        <f>SUM(J464:J480)</f>
        <v>17</v>
      </c>
      <c r="K481" s="123">
        <f>IF(J471=0,"",J471/B464)</f>
        <v>0.28205128205128205</v>
      </c>
      <c r="L481" s="123">
        <f>IF(J481=0,"",J481/B464)</f>
        <v>0.4358974358974359</v>
      </c>
      <c r="M481" s="123">
        <f>IF(J472=0,"",L481-K481)</f>
        <v>0.15384615384615385</v>
      </c>
      <c r="N481" s="5"/>
      <c r="O481" s="26"/>
      <c r="P481" s="25"/>
      <c r="Q481" s="5"/>
      <c r="R481" s="25"/>
      <c r="AH481" s="3"/>
      <c r="AI481" s="3"/>
    </row>
    <row r="482" spans="1:35" ht="12.75" customHeight="1">
      <c r="K482" s="5"/>
      <c r="L482" s="5"/>
      <c r="N482" s="5"/>
      <c r="O482" s="6"/>
      <c r="P482" s="6"/>
      <c r="Q482" s="5"/>
      <c r="AH482" s="3"/>
      <c r="AI482" s="3"/>
    </row>
    <row r="483" spans="1:35" ht="12.75" customHeight="1">
      <c r="K483" s="5"/>
      <c r="L483" s="5"/>
      <c r="N483" s="5"/>
      <c r="O483" s="6"/>
      <c r="P483" s="6"/>
      <c r="Q483" s="5"/>
      <c r="AH483" s="3"/>
      <c r="AI483" s="3"/>
    </row>
    <row r="484" spans="1:35" ht="26.25" customHeight="1">
      <c r="A484" s="250" t="s">
        <v>96</v>
      </c>
      <c r="B484" s="242"/>
      <c r="C484" s="242"/>
      <c r="D484" s="242"/>
      <c r="E484" s="242"/>
      <c r="F484" s="242"/>
      <c r="G484" s="242"/>
      <c r="H484" s="242"/>
      <c r="I484" s="242"/>
      <c r="J484" s="79" t="s">
        <v>77</v>
      </c>
      <c r="K484" s="26"/>
      <c r="L484" s="5"/>
      <c r="M484" s="5"/>
      <c r="N484" s="26"/>
      <c r="O484" s="5"/>
      <c r="P484" s="26"/>
      <c r="Q484" s="26"/>
      <c r="R484" s="26"/>
      <c r="AH484" s="3"/>
      <c r="AI484" s="3"/>
    </row>
    <row r="485" spans="1:35" ht="20.25" customHeight="1">
      <c r="A485" s="234" t="s">
        <v>9</v>
      </c>
      <c r="B485" s="235" t="s">
        <v>97</v>
      </c>
      <c r="C485" s="232"/>
      <c r="D485" s="232"/>
      <c r="E485" s="232"/>
      <c r="F485" s="232"/>
      <c r="G485" s="232"/>
      <c r="H485" s="232"/>
      <c r="I485" s="233"/>
      <c r="J485" s="236" t="s">
        <v>10</v>
      </c>
      <c r="K485" s="229" t="s">
        <v>2</v>
      </c>
      <c r="L485" s="229" t="s">
        <v>3</v>
      </c>
      <c r="M485" s="237" t="s">
        <v>4</v>
      </c>
      <c r="N485" s="229" t="s">
        <v>5</v>
      </c>
      <c r="O485" s="238" t="s">
        <v>6</v>
      </c>
      <c r="P485" s="238" t="s">
        <v>7</v>
      </c>
      <c r="Q485" s="229" t="s">
        <v>8</v>
      </c>
      <c r="AH485" s="3"/>
      <c r="AI485" s="3"/>
    </row>
    <row r="486" spans="1:35" ht="15.75" customHeight="1">
      <c r="A486" s="230"/>
      <c r="B486" s="82" t="s">
        <v>98</v>
      </c>
      <c r="C486" s="82" t="s">
        <v>99</v>
      </c>
      <c r="D486" s="82" t="s">
        <v>100</v>
      </c>
      <c r="E486" s="82" t="s">
        <v>101</v>
      </c>
      <c r="F486" s="82" t="s">
        <v>102</v>
      </c>
      <c r="G486" s="82" t="s">
        <v>103</v>
      </c>
      <c r="H486" s="82" t="s">
        <v>104</v>
      </c>
      <c r="I486" s="82" t="s">
        <v>105</v>
      </c>
      <c r="J486" s="230"/>
      <c r="K486" s="230"/>
      <c r="L486" s="230"/>
      <c r="M486" s="230"/>
      <c r="N486" s="230"/>
      <c r="O486" s="230"/>
      <c r="P486" s="230"/>
      <c r="Q486" s="230"/>
      <c r="AH486" s="3"/>
      <c r="AI486" s="3"/>
    </row>
    <row r="487" spans="1:35" ht="15.75" customHeight="1">
      <c r="A487" s="82">
        <v>1202</v>
      </c>
      <c r="B487" s="83">
        <v>34</v>
      </c>
      <c r="C487" s="83"/>
      <c r="D487" s="83"/>
      <c r="E487" s="83"/>
      <c r="F487" s="83"/>
      <c r="G487" s="83"/>
      <c r="H487" s="83"/>
      <c r="I487" s="83"/>
      <c r="J487" s="84"/>
      <c r="K487" s="85"/>
      <c r="L487" s="86"/>
      <c r="M487" s="87"/>
      <c r="N487" s="88"/>
      <c r="O487" s="89">
        <f>B487</f>
        <v>34</v>
      </c>
      <c r="P487" s="90"/>
      <c r="Q487" s="88"/>
      <c r="AH487" s="3"/>
      <c r="AI487" s="3"/>
    </row>
    <row r="488" spans="1:35" ht="15.75" customHeight="1">
      <c r="A488" s="82">
        <v>1301</v>
      </c>
      <c r="B488" s="83"/>
      <c r="C488" s="83">
        <v>27</v>
      </c>
      <c r="D488" s="83"/>
      <c r="E488" s="83"/>
      <c r="F488" s="83"/>
      <c r="G488" s="83"/>
      <c r="H488" s="83"/>
      <c r="I488" s="83"/>
      <c r="J488" s="84"/>
      <c r="K488" s="91"/>
      <c r="L488" s="92"/>
      <c r="M488" s="93"/>
      <c r="N488" s="94">
        <f>IF(C488=0,"",C488/B487)</f>
        <v>0.79411764705882348</v>
      </c>
      <c r="O488" s="95">
        <v>27</v>
      </c>
      <c r="P488" s="96">
        <f t="shared" ref="P488:P494" si="79">IF(O488=0,"",O488/O487)</f>
        <v>0.79411764705882348</v>
      </c>
      <c r="Q488" s="96">
        <f t="shared" ref="Q488:Q494" si="80">IF(O488=0,"",100%-P488)</f>
        <v>0.20588235294117652</v>
      </c>
      <c r="AH488" s="3"/>
      <c r="AI488" s="3"/>
    </row>
    <row r="489" spans="1:35" ht="15.75" customHeight="1">
      <c r="A489" s="82">
        <v>1302</v>
      </c>
      <c r="B489" s="83"/>
      <c r="C489" s="83"/>
      <c r="D489" s="83">
        <v>23</v>
      </c>
      <c r="E489" s="83"/>
      <c r="F489" s="83"/>
      <c r="G489" s="83"/>
      <c r="H489" s="83"/>
      <c r="I489" s="83"/>
      <c r="J489" s="84"/>
      <c r="K489" s="91"/>
      <c r="L489" s="92"/>
      <c r="M489" s="93"/>
      <c r="N489" s="94">
        <f>IF(D489=0,"",D489/C488)</f>
        <v>0.85185185185185186</v>
      </c>
      <c r="O489" s="95">
        <v>23</v>
      </c>
      <c r="P489" s="96">
        <f t="shared" si="79"/>
        <v>0.85185185185185186</v>
      </c>
      <c r="Q489" s="96">
        <f t="shared" si="80"/>
        <v>0.14814814814814814</v>
      </c>
      <c r="R489" s="97">
        <f>O489/O487</f>
        <v>0.67647058823529416</v>
      </c>
      <c r="AH489" s="3"/>
      <c r="AI489" s="3"/>
    </row>
    <row r="490" spans="1:35" ht="15.75" customHeight="1">
      <c r="A490" s="82">
        <v>1401</v>
      </c>
      <c r="B490" s="83"/>
      <c r="C490" s="83"/>
      <c r="D490" s="83"/>
      <c r="E490" s="83">
        <v>19</v>
      </c>
      <c r="F490" s="83"/>
      <c r="G490" s="83"/>
      <c r="H490" s="83"/>
      <c r="I490" s="83"/>
      <c r="J490" s="84"/>
      <c r="K490" s="91"/>
      <c r="L490" s="92"/>
      <c r="M490" s="93"/>
      <c r="N490" s="94">
        <f>IF(E490=0,"",E490/D489)</f>
        <v>0.82608695652173914</v>
      </c>
      <c r="O490" s="95">
        <v>20</v>
      </c>
      <c r="P490" s="96">
        <f t="shared" si="79"/>
        <v>0.86956521739130432</v>
      </c>
      <c r="Q490" s="96">
        <f t="shared" si="80"/>
        <v>0.13043478260869568</v>
      </c>
      <c r="AH490" s="3"/>
      <c r="AI490" s="3"/>
    </row>
    <row r="491" spans="1:35" ht="15.75" customHeight="1">
      <c r="A491" s="82">
        <v>1402</v>
      </c>
      <c r="B491" s="83"/>
      <c r="C491" s="83"/>
      <c r="D491" s="83"/>
      <c r="E491" s="83"/>
      <c r="F491" s="83">
        <v>19</v>
      </c>
      <c r="G491" s="83"/>
      <c r="H491" s="83"/>
      <c r="I491" s="83"/>
      <c r="J491" s="84"/>
      <c r="K491" s="91"/>
      <c r="L491" s="92"/>
      <c r="M491" s="93"/>
      <c r="N491" s="94">
        <f>IF(F491=0,"",F491/E490)</f>
        <v>1</v>
      </c>
      <c r="O491" s="95">
        <v>20</v>
      </c>
      <c r="P491" s="96">
        <f t="shared" si="79"/>
        <v>1</v>
      </c>
      <c r="Q491" s="96">
        <f t="shared" si="80"/>
        <v>0</v>
      </c>
      <c r="AH491" s="3"/>
      <c r="AI491" s="3"/>
    </row>
    <row r="492" spans="1:35" ht="15.75" customHeight="1">
      <c r="A492" s="82">
        <v>1501</v>
      </c>
      <c r="B492" s="83"/>
      <c r="C492" s="83"/>
      <c r="D492" s="83"/>
      <c r="E492" s="83"/>
      <c r="F492" s="83"/>
      <c r="G492" s="83">
        <v>19</v>
      </c>
      <c r="H492" s="83"/>
      <c r="I492" s="83"/>
      <c r="J492" s="84"/>
      <c r="K492" s="91"/>
      <c r="L492" s="92"/>
      <c r="M492" s="93"/>
      <c r="N492" s="94">
        <f>IF(G492=0,"",G492/F491)</f>
        <v>1</v>
      </c>
      <c r="O492" s="95">
        <v>20</v>
      </c>
      <c r="P492" s="96">
        <f t="shared" si="79"/>
        <v>1</v>
      </c>
      <c r="Q492" s="96">
        <f t="shared" si="80"/>
        <v>0</v>
      </c>
      <c r="AH492" s="3"/>
      <c r="AI492" s="3"/>
    </row>
    <row r="493" spans="1:35" ht="15.75" customHeight="1">
      <c r="A493" s="82">
        <v>1502</v>
      </c>
      <c r="B493" s="83"/>
      <c r="C493" s="83"/>
      <c r="D493" s="83"/>
      <c r="E493" s="83"/>
      <c r="F493" s="83"/>
      <c r="G493" s="83"/>
      <c r="H493" s="83">
        <v>19</v>
      </c>
      <c r="I493" s="83"/>
      <c r="J493" s="84"/>
      <c r="K493" s="91"/>
      <c r="L493" s="92"/>
      <c r="M493" s="93"/>
      <c r="N493" s="94">
        <f>IF(H493=0,"",H493/G492)</f>
        <v>1</v>
      </c>
      <c r="O493" s="95">
        <v>20</v>
      </c>
      <c r="P493" s="96">
        <f t="shared" si="79"/>
        <v>1</v>
      </c>
      <c r="Q493" s="96">
        <f t="shared" si="80"/>
        <v>0</v>
      </c>
      <c r="AH493" s="3"/>
      <c r="AI493" s="3"/>
    </row>
    <row r="494" spans="1:35" ht="15.75" customHeight="1">
      <c r="A494" s="82">
        <v>1601</v>
      </c>
      <c r="B494" s="83"/>
      <c r="C494" s="83"/>
      <c r="D494" s="83"/>
      <c r="E494" s="83"/>
      <c r="F494" s="83"/>
      <c r="G494" s="83"/>
      <c r="H494" s="83"/>
      <c r="I494" s="83">
        <v>17</v>
      </c>
      <c r="J494" s="84">
        <v>13</v>
      </c>
      <c r="K494" s="91"/>
      <c r="L494" s="92"/>
      <c r="M494" s="93"/>
      <c r="N494" s="94">
        <f>IF(I494=0,"",I494/H493)</f>
        <v>0.89473684210526316</v>
      </c>
      <c r="O494" s="95">
        <v>20</v>
      </c>
      <c r="P494" s="96">
        <f t="shared" si="79"/>
        <v>1</v>
      </c>
      <c r="Q494" s="96">
        <f t="shared" si="80"/>
        <v>0</v>
      </c>
      <c r="AH494" s="3"/>
      <c r="AI494" s="3"/>
    </row>
    <row r="495" spans="1:35" ht="15.75" customHeight="1">
      <c r="A495" s="82">
        <v>1602</v>
      </c>
      <c r="B495" s="83"/>
      <c r="C495" s="83"/>
      <c r="D495" s="83"/>
      <c r="E495" s="83"/>
      <c r="F495" s="83"/>
      <c r="G495" s="83"/>
      <c r="H495" s="83"/>
      <c r="I495" s="83">
        <v>5</v>
      </c>
      <c r="J495" s="84">
        <v>2</v>
      </c>
      <c r="K495" s="91"/>
      <c r="L495" s="92"/>
      <c r="M495" s="93"/>
      <c r="N495" s="94"/>
      <c r="O495" s="95">
        <v>8</v>
      </c>
      <c r="P495" s="96"/>
      <c r="Q495" s="96"/>
      <c r="AH495" s="3"/>
      <c r="AI495" s="3"/>
    </row>
    <row r="496" spans="1:35" ht="15.75" customHeight="1">
      <c r="A496" s="82">
        <v>1701</v>
      </c>
      <c r="B496" s="83"/>
      <c r="C496" s="83"/>
      <c r="D496" s="83"/>
      <c r="E496" s="83"/>
      <c r="F496" s="83"/>
      <c r="G496" s="83"/>
      <c r="H496" s="83"/>
      <c r="I496" s="83">
        <v>4</v>
      </c>
      <c r="J496" s="84">
        <v>2</v>
      </c>
      <c r="K496" s="91"/>
      <c r="L496" s="92"/>
      <c r="M496" s="93"/>
      <c r="N496" s="94"/>
      <c r="O496" s="95">
        <v>6</v>
      </c>
      <c r="P496" s="96"/>
      <c r="Q496" s="96"/>
      <c r="AH496" s="3"/>
      <c r="AI496" s="3"/>
    </row>
    <row r="497" spans="1:35" ht="15.75" customHeight="1">
      <c r="A497" s="82">
        <v>1702</v>
      </c>
      <c r="B497" s="83"/>
      <c r="C497" s="83"/>
      <c r="D497" s="83"/>
      <c r="E497" s="83"/>
      <c r="F497" s="83"/>
      <c r="G497" s="83"/>
      <c r="H497" s="83"/>
      <c r="I497" s="83">
        <v>4</v>
      </c>
      <c r="J497" s="84">
        <v>2</v>
      </c>
      <c r="K497" s="91"/>
      <c r="L497" s="92"/>
      <c r="M497" s="99"/>
      <c r="N497" s="100"/>
      <c r="O497" s="101">
        <v>4</v>
      </c>
      <c r="P497" s="102"/>
      <c r="Q497" s="100"/>
      <c r="AH497" s="3"/>
      <c r="AI497" s="3"/>
    </row>
    <row r="498" spans="1:35" ht="15.75" customHeight="1">
      <c r="A498" s="82">
        <v>1801</v>
      </c>
      <c r="B498" s="83"/>
      <c r="C498" s="83"/>
      <c r="D498" s="83"/>
      <c r="E498" s="83"/>
      <c r="F498" s="83"/>
      <c r="G498" s="83"/>
      <c r="H498" s="83"/>
      <c r="I498" s="83">
        <v>2</v>
      </c>
      <c r="J498" s="84">
        <v>1</v>
      </c>
      <c r="K498" s="91"/>
      <c r="L498" s="92"/>
      <c r="M498" s="99"/>
      <c r="N498" s="103"/>
      <c r="O498" s="101">
        <v>2</v>
      </c>
      <c r="P498" s="104"/>
      <c r="Q498" s="103"/>
      <c r="AH498" s="3"/>
      <c r="AI498" s="3"/>
    </row>
    <row r="499" spans="1:35" ht="15.75" customHeight="1">
      <c r="A499" s="82">
        <v>1802</v>
      </c>
      <c r="B499" s="83"/>
      <c r="C499" s="83"/>
      <c r="D499" s="83"/>
      <c r="E499" s="83"/>
      <c r="F499" s="83"/>
      <c r="G499" s="83"/>
      <c r="H499" s="83"/>
      <c r="I499" s="83"/>
      <c r="J499" s="84"/>
      <c r="K499" s="91"/>
      <c r="L499" s="92"/>
      <c r="M499" s="99"/>
      <c r="N499" s="103"/>
      <c r="O499" s="101"/>
      <c r="P499" s="104"/>
      <c r="Q499" s="103"/>
      <c r="AH499" s="3"/>
      <c r="AI499" s="3"/>
    </row>
    <row r="500" spans="1:35" ht="15.75" customHeight="1">
      <c r="A500" s="82">
        <v>1901</v>
      </c>
      <c r="B500" s="83"/>
      <c r="C500" s="83"/>
      <c r="D500" s="83"/>
      <c r="E500" s="83"/>
      <c r="F500" s="83"/>
      <c r="G500" s="83"/>
      <c r="H500" s="83"/>
      <c r="I500" s="83"/>
      <c r="J500" s="84"/>
      <c r="K500" s="91"/>
      <c r="L500" s="92"/>
      <c r="M500" s="99"/>
      <c r="N500" s="5"/>
      <c r="O500" s="26"/>
      <c r="P500" s="25"/>
      <c r="Q500" s="140"/>
      <c r="AH500" s="3"/>
      <c r="AI500" s="3"/>
    </row>
    <row r="501" spans="1:35" ht="15.75" customHeight="1">
      <c r="A501" s="82">
        <v>1902</v>
      </c>
      <c r="B501" s="83"/>
      <c r="C501" s="83"/>
      <c r="D501" s="83"/>
      <c r="E501" s="83"/>
      <c r="F501" s="83"/>
      <c r="G501" s="83"/>
      <c r="H501" s="83"/>
      <c r="I501" s="83"/>
      <c r="J501" s="84"/>
      <c r="K501" s="91"/>
      <c r="L501" s="92"/>
      <c r="M501" s="99"/>
      <c r="N501" s="108" t="s">
        <v>80</v>
      </c>
      <c r="O501" s="109">
        <v>18</v>
      </c>
      <c r="P501" s="110">
        <f>J504</f>
        <v>20</v>
      </c>
      <c r="Q501" s="111" t="s">
        <v>10</v>
      </c>
      <c r="AH501" s="3"/>
      <c r="AI501" s="3"/>
    </row>
    <row r="502" spans="1:35" ht="15.75" customHeight="1">
      <c r="A502" s="82">
        <v>2001</v>
      </c>
      <c r="B502" s="83"/>
      <c r="C502" s="83"/>
      <c r="D502" s="83"/>
      <c r="E502" s="83"/>
      <c r="F502" s="83"/>
      <c r="G502" s="83"/>
      <c r="H502" s="83"/>
      <c r="I502" s="83"/>
      <c r="J502" s="84"/>
      <c r="K502" s="91"/>
      <c r="L502" s="92"/>
      <c r="M502" s="99"/>
      <c r="N502" s="112" t="s">
        <v>81</v>
      </c>
      <c r="O502" s="113">
        <f>IF(O501/B487=0,"",O501/B487)</f>
        <v>0.52941176470588236</v>
      </c>
      <c r="P502" s="114">
        <f>IF(O501/P501=0,"",O501/P501)</f>
        <v>0.9</v>
      </c>
      <c r="Q502" s="115" t="s">
        <v>82</v>
      </c>
      <c r="AH502" s="3"/>
      <c r="AI502" s="3"/>
    </row>
    <row r="503" spans="1:35" ht="15.75" customHeight="1">
      <c r="A503" s="82">
        <v>2002</v>
      </c>
      <c r="B503" s="83"/>
      <c r="C503" s="83"/>
      <c r="D503" s="83"/>
      <c r="E503" s="83"/>
      <c r="F503" s="83"/>
      <c r="G503" s="83"/>
      <c r="H503" s="83"/>
      <c r="I503" s="83"/>
      <c r="J503" s="84"/>
      <c r="K503" s="116"/>
      <c r="L503" s="117"/>
      <c r="M503" s="118"/>
      <c r="N503" s="119"/>
      <c r="O503" s="120"/>
      <c r="P503" s="120"/>
      <c r="Q503" s="121"/>
      <c r="AH503" s="3"/>
      <c r="AI503" s="3"/>
    </row>
    <row r="504" spans="1:35" ht="18" customHeight="1">
      <c r="A504" s="34"/>
      <c r="B504" s="26"/>
      <c r="C504" s="231" t="s">
        <v>108</v>
      </c>
      <c r="D504" s="232"/>
      <c r="E504" s="232"/>
      <c r="F504" s="232"/>
      <c r="G504" s="232"/>
      <c r="H504" s="232"/>
      <c r="I504" s="233"/>
      <c r="J504" s="122">
        <f>SUM(J491:J500)</f>
        <v>20</v>
      </c>
      <c r="K504" s="123">
        <f>IF(J494=0,"",J494/B487)</f>
        <v>0.38235294117647056</v>
      </c>
      <c r="L504" s="123">
        <f>IF(J504=0,"",J504/B487)</f>
        <v>0.58823529411764708</v>
      </c>
      <c r="M504" s="123">
        <f>IF(J496=0,"",L504-K504)</f>
        <v>0.20588235294117652</v>
      </c>
      <c r="N504" s="5"/>
      <c r="O504" s="26"/>
      <c r="P504" s="25"/>
      <c r="Q504" s="5"/>
      <c r="AH504" s="3"/>
      <c r="AI504" s="3"/>
    </row>
    <row r="505" spans="1:35" ht="12.75" customHeight="1">
      <c r="K505" s="5"/>
      <c r="L505" s="5"/>
      <c r="N505" s="5"/>
      <c r="O505" s="6"/>
      <c r="P505" s="6"/>
      <c r="Q505" s="5"/>
      <c r="AH505" s="3"/>
      <c r="AI505" s="3"/>
    </row>
    <row r="506" spans="1:35" ht="12.75" customHeight="1">
      <c r="K506" s="5"/>
      <c r="L506" s="5"/>
      <c r="N506" s="5"/>
      <c r="O506" s="6"/>
      <c r="P506" s="6"/>
      <c r="Q506" s="5"/>
      <c r="AH506" s="3"/>
      <c r="AI506" s="3"/>
    </row>
    <row r="507" spans="1:35" ht="26.25" customHeight="1">
      <c r="A507" s="250" t="s">
        <v>96</v>
      </c>
      <c r="B507" s="242"/>
      <c r="C507" s="242"/>
      <c r="D507" s="242"/>
      <c r="E507" s="242"/>
      <c r="F507" s="242"/>
      <c r="G507" s="242"/>
      <c r="H507" s="242"/>
      <c r="I507" s="242"/>
      <c r="J507" s="79" t="s">
        <v>83</v>
      </c>
      <c r="K507" s="5"/>
      <c r="L507" s="5"/>
      <c r="M507" s="26"/>
      <c r="N507" s="5"/>
      <c r="O507" s="26"/>
      <c r="P507" s="26"/>
      <c r="Q507" s="26"/>
      <c r="R507" s="99"/>
      <c r="AH507" s="3"/>
      <c r="AI507" s="3"/>
    </row>
    <row r="508" spans="1:35" ht="20.25" customHeight="1">
      <c r="A508" s="234" t="s">
        <v>9</v>
      </c>
      <c r="B508" s="235" t="s">
        <v>97</v>
      </c>
      <c r="C508" s="232"/>
      <c r="D508" s="232"/>
      <c r="E508" s="232"/>
      <c r="F508" s="232"/>
      <c r="G508" s="232"/>
      <c r="H508" s="232"/>
      <c r="I508" s="233"/>
      <c r="J508" s="236" t="s">
        <v>10</v>
      </c>
      <c r="K508" s="229" t="s">
        <v>2</v>
      </c>
      <c r="L508" s="229" t="s">
        <v>3</v>
      </c>
      <c r="M508" s="237" t="s">
        <v>4</v>
      </c>
      <c r="N508" s="229" t="s">
        <v>5</v>
      </c>
      <c r="O508" s="238" t="s">
        <v>6</v>
      </c>
      <c r="P508" s="238" t="s">
        <v>7</v>
      </c>
      <c r="Q508" s="229" t="s">
        <v>8</v>
      </c>
      <c r="AH508" s="3"/>
      <c r="AI508" s="3"/>
    </row>
    <row r="509" spans="1:35" ht="15.75" customHeight="1">
      <c r="A509" s="230"/>
      <c r="B509" s="82" t="s">
        <v>98</v>
      </c>
      <c r="C509" s="82" t="s">
        <v>99</v>
      </c>
      <c r="D509" s="82" t="s">
        <v>100</v>
      </c>
      <c r="E509" s="82" t="s">
        <v>101</v>
      </c>
      <c r="F509" s="82" t="s">
        <v>102</v>
      </c>
      <c r="G509" s="82" t="s">
        <v>103</v>
      </c>
      <c r="H509" s="82" t="s">
        <v>104</v>
      </c>
      <c r="I509" s="82" t="s">
        <v>105</v>
      </c>
      <c r="J509" s="230"/>
      <c r="K509" s="230"/>
      <c r="L509" s="230"/>
      <c r="M509" s="230"/>
      <c r="N509" s="230"/>
      <c r="O509" s="230"/>
      <c r="P509" s="230"/>
      <c r="Q509" s="230"/>
      <c r="AH509" s="3"/>
      <c r="AI509" s="3"/>
    </row>
    <row r="510" spans="1:35" ht="15.75" customHeight="1">
      <c r="A510" s="82" t="s">
        <v>83</v>
      </c>
      <c r="B510" s="83">
        <v>41</v>
      </c>
      <c r="C510" s="83"/>
      <c r="D510" s="83"/>
      <c r="E510" s="83"/>
      <c r="F510" s="83"/>
      <c r="G510" s="83"/>
      <c r="H510" s="83"/>
      <c r="I510" s="83"/>
      <c r="J510" s="84"/>
      <c r="K510" s="85"/>
      <c r="L510" s="86"/>
      <c r="M510" s="87"/>
      <c r="N510" s="88"/>
      <c r="O510" s="89">
        <f>B510</f>
        <v>41</v>
      </c>
      <c r="P510" s="90"/>
      <c r="Q510" s="88"/>
      <c r="AH510" s="3"/>
      <c r="AI510" s="3"/>
    </row>
    <row r="511" spans="1:35" ht="15.75" customHeight="1">
      <c r="A511" s="82">
        <v>1302</v>
      </c>
      <c r="B511" s="83"/>
      <c r="C511" s="83">
        <v>29</v>
      </c>
      <c r="D511" s="83"/>
      <c r="E511" s="83"/>
      <c r="F511" s="83"/>
      <c r="G511" s="83"/>
      <c r="H511" s="83"/>
      <c r="I511" s="83"/>
      <c r="J511" s="84"/>
      <c r="K511" s="91"/>
      <c r="L511" s="92"/>
      <c r="M511" s="93"/>
      <c r="N511" s="94">
        <f>IF(C511=0,"",C511/B510)</f>
        <v>0.70731707317073167</v>
      </c>
      <c r="O511" s="95">
        <v>29</v>
      </c>
      <c r="P511" s="96">
        <f t="shared" ref="P511:P517" si="81">IF(O511=0,"",O511/O510)</f>
        <v>0.70731707317073167</v>
      </c>
      <c r="Q511" s="96">
        <f t="shared" ref="Q511:Q517" si="82">IF(O511=0,"",100%-P511)</f>
        <v>0.29268292682926833</v>
      </c>
      <c r="AH511" s="3"/>
      <c r="AI511" s="3"/>
    </row>
    <row r="512" spans="1:35" ht="15.75" customHeight="1">
      <c r="A512" s="82">
        <v>1401</v>
      </c>
      <c r="B512" s="83"/>
      <c r="C512" s="83"/>
      <c r="D512" s="83">
        <v>27</v>
      </c>
      <c r="E512" s="83"/>
      <c r="F512" s="83"/>
      <c r="G512" s="83"/>
      <c r="H512" s="83"/>
      <c r="I512" s="83"/>
      <c r="J512" s="84"/>
      <c r="K512" s="91"/>
      <c r="L512" s="92"/>
      <c r="M512" s="93"/>
      <c r="N512" s="94">
        <f>IF(D512=0,"",D512/C511)</f>
        <v>0.93103448275862066</v>
      </c>
      <c r="O512" s="95">
        <v>27</v>
      </c>
      <c r="P512" s="96">
        <f t="shared" si="81"/>
        <v>0.93103448275862066</v>
      </c>
      <c r="Q512" s="96">
        <f t="shared" si="82"/>
        <v>6.8965517241379337E-2</v>
      </c>
      <c r="R512" s="97">
        <f>O512/O510</f>
        <v>0.65853658536585369</v>
      </c>
      <c r="AH512" s="3"/>
      <c r="AI512" s="3"/>
    </row>
    <row r="513" spans="1:35" ht="15.75" customHeight="1">
      <c r="A513" s="82">
        <v>1402</v>
      </c>
      <c r="B513" s="83"/>
      <c r="C513" s="83"/>
      <c r="D513" s="83"/>
      <c r="E513" s="83">
        <v>24</v>
      </c>
      <c r="F513" s="83"/>
      <c r="G513" s="83"/>
      <c r="H513" s="83"/>
      <c r="I513" s="83"/>
      <c r="J513" s="84"/>
      <c r="K513" s="91"/>
      <c r="L513" s="92"/>
      <c r="M513" s="93"/>
      <c r="N513" s="94">
        <f>IF(E513=0,"",E513/D512)</f>
        <v>0.88888888888888884</v>
      </c>
      <c r="O513" s="95">
        <v>27</v>
      </c>
      <c r="P513" s="96">
        <f t="shared" si="81"/>
        <v>1</v>
      </c>
      <c r="Q513" s="96">
        <f t="shared" si="82"/>
        <v>0</v>
      </c>
      <c r="AH513" s="3"/>
      <c r="AI513" s="3"/>
    </row>
    <row r="514" spans="1:35" ht="15.75" customHeight="1">
      <c r="A514" s="82">
        <v>1501</v>
      </c>
      <c r="B514" s="83"/>
      <c r="C514" s="83"/>
      <c r="D514" s="83"/>
      <c r="E514" s="83"/>
      <c r="F514" s="83">
        <v>24</v>
      </c>
      <c r="G514" s="83"/>
      <c r="H514" s="83"/>
      <c r="I514" s="83"/>
      <c r="J514" s="84"/>
      <c r="K514" s="91"/>
      <c r="L514" s="92"/>
      <c r="M514" s="93"/>
      <c r="N514" s="94">
        <f>IF(F514=0,"",F514/E513)</f>
        <v>1</v>
      </c>
      <c r="O514" s="95">
        <v>26</v>
      </c>
      <c r="P514" s="96">
        <f t="shared" si="81"/>
        <v>0.96296296296296291</v>
      </c>
      <c r="Q514" s="96">
        <f t="shared" si="82"/>
        <v>3.703703703703709E-2</v>
      </c>
      <c r="AH514" s="3"/>
      <c r="AI514" s="3"/>
    </row>
    <row r="515" spans="1:35" ht="15.75" customHeight="1">
      <c r="A515" s="82">
        <v>1502</v>
      </c>
      <c r="B515" s="83"/>
      <c r="C515" s="83"/>
      <c r="D515" s="83"/>
      <c r="E515" s="83"/>
      <c r="F515" s="83"/>
      <c r="G515" s="83">
        <v>23</v>
      </c>
      <c r="H515" s="83"/>
      <c r="I515" s="83"/>
      <c r="J515" s="84"/>
      <c r="K515" s="91"/>
      <c r="L515" s="92"/>
      <c r="M515" s="93"/>
      <c r="N515" s="94">
        <f>IF(G515=0,"",G515/F514)</f>
        <v>0.95833333333333337</v>
      </c>
      <c r="O515" s="95">
        <v>25</v>
      </c>
      <c r="P515" s="96">
        <f t="shared" si="81"/>
        <v>0.96153846153846156</v>
      </c>
      <c r="Q515" s="96">
        <f t="shared" si="82"/>
        <v>3.8461538461538436E-2</v>
      </c>
      <c r="AH515" s="3"/>
      <c r="AI515" s="3"/>
    </row>
    <row r="516" spans="1:35" ht="15.75" customHeight="1">
      <c r="A516" s="82">
        <v>1601</v>
      </c>
      <c r="B516" s="83"/>
      <c r="C516" s="83"/>
      <c r="D516" s="83"/>
      <c r="E516" s="83"/>
      <c r="F516" s="83"/>
      <c r="G516" s="83"/>
      <c r="H516" s="83">
        <v>22</v>
      </c>
      <c r="I516" s="83"/>
      <c r="J516" s="84"/>
      <c r="K516" s="91"/>
      <c r="L516" s="92"/>
      <c r="M516" s="93"/>
      <c r="N516" s="94">
        <f>IF(H516=0,"",H516/G515)</f>
        <v>0.95652173913043481</v>
      </c>
      <c r="O516" s="95">
        <v>25</v>
      </c>
      <c r="P516" s="96">
        <f t="shared" si="81"/>
        <v>1</v>
      </c>
      <c r="Q516" s="96">
        <f t="shared" si="82"/>
        <v>0</v>
      </c>
      <c r="AH516" s="3"/>
      <c r="AI516" s="3"/>
    </row>
    <row r="517" spans="1:35" ht="15.75" customHeight="1">
      <c r="A517" s="82">
        <v>1602</v>
      </c>
      <c r="B517" s="83"/>
      <c r="C517" s="83"/>
      <c r="D517" s="83"/>
      <c r="E517" s="83"/>
      <c r="F517" s="83"/>
      <c r="G517" s="83"/>
      <c r="H517" s="83"/>
      <c r="I517" s="83">
        <v>21</v>
      </c>
      <c r="J517" s="84">
        <v>18</v>
      </c>
      <c r="K517" s="91"/>
      <c r="L517" s="92"/>
      <c r="M517" s="93"/>
      <c r="N517" s="94">
        <f>IF(I517=0,"",I517/H516)</f>
        <v>0.95454545454545459</v>
      </c>
      <c r="O517" s="95">
        <v>25</v>
      </c>
      <c r="P517" s="96">
        <f t="shared" si="81"/>
        <v>1</v>
      </c>
      <c r="Q517" s="96">
        <f t="shared" si="82"/>
        <v>0</v>
      </c>
      <c r="AH517" s="3"/>
      <c r="AI517" s="3"/>
    </row>
    <row r="518" spans="1:35" ht="15.75" customHeight="1">
      <c r="A518" s="82">
        <v>1701</v>
      </c>
      <c r="B518" s="83"/>
      <c r="C518" s="83"/>
      <c r="D518" s="83"/>
      <c r="E518" s="83"/>
      <c r="F518" s="83"/>
      <c r="G518" s="83"/>
      <c r="H518" s="83"/>
      <c r="I518" s="83">
        <v>3</v>
      </c>
      <c r="J518" s="84">
        <v>1</v>
      </c>
      <c r="K518" s="91"/>
      <c r="L518" s="92"/>
      <c r="M518" s="93"/>
      <c r="N518" s="94"/>
      <c r="O518" s="95">
        <v>4</v>
      </c>
      <c r="P518" s="96"/>
      <c r="Q518" s="96"/>
      <c r="AH518" s="3"/>
      <c r="AI518" s="3"/>
    </row>
    <row r="519" spans="1:35" ht="15.75" customHeight="1">
      <c r="A519" s="125">
        <v>1702</v>
      </c>
      <c r="B519" s="83"/>
      <c r="C519" s="83"/>
      <c r="D519" s="83"/>
      <c r="E519" s="83"/>
      <c r="F519" s="83"/>
      <c r="G519" s="83"/>
      <c r="H519" s="83"/>
      <c r="I519" s="83">
        <v>1</v>
      </c>
      <c r="J519" s="84">
        <v>1</v>
      </c>
      <c r="K519" s="91"/>
      <c r="L519" s="92"/>
      <c r="M519" s="93"/>
      <c r="N519" s="94"/>
      <c r="O519" s="95">
        <v>1</v>
      </c>
      <c r="P519" s="96"/>
      <c r="Q519" s="96"/>
      <c r="AH519" s="3"/>
      <c r="AI519" s="3"/>
    </row>
    <row r="520" spans="1:35" ht="15.75" customHeight="1">
      <c r="A520" s="82">
        <v>1801</v>
      </c>
      <c r="B520" s="83"/>
      <c r="C520" s="83"/>
      <c r="D520" s="83"/>
      <c r="E520" s="83"/>
      <c r="F520" s="83"/>
      <c r="G520" s="83"/>
      <c r="H520" s="83"/>
      <c r="I520" s="83">
        <v>1</v>
      </c>
      <c r="J520" s="84"/>
      <c r="K520" s="91"/>
      <c r="L520" s="92"/>
      <c r="M520" s="99"/>
      <c r="N520" s="100"/>
      <c r="O520" s="101">
        <v>1</v>
      </c>
      <c r="P520" s="102"/>
      <c r="Q520" s="100"/>
      <c r="AH520" s="3"/>
      <c r="AI520" s="3"/>
    </row>
    <row r="521" spans="1:35" ht="15.75" customHeight="1">
      <c r="A521" s="82">
        <v>1802</v>
      </c>
      <c r="B521" s="83"/>
      <c r="C521" s="83"/>
      <c r="D521" s="83"/>
      <c r="E521" s="83"/>
      <c r="F521" s="83"/>
      <c r="G521" s="83"/>
      <c r="H521" s="83"/>
      <c r="I521" s="83"/>
      <c r="J521" s="84"/>
      <c r="K521" s="91"/>
      <c r="L521" s="92"/>
      <c r="M521" s="99"/>
      <c r="N521" s="103"/>
      <c r="O521" s="101"/>
      <c r="P521" s="104"/>
      <c r="Q521" s="103"/>
      <c r="AH521" s="3"/>
      <c r="AI521" s="3"/>
    </row>
    <row r="522" spans="1:35" ht="15.75" customHeight="1">
      <c r="A522" s="82">
        <v>1901</v>
      </c>
      <c r="B522" s="83"/>
      <c r="C522" s="83"/>
      <c r="D522" s="83"/>
      <c r="E522" s="83"/>
      <c r="F522" s="83"/>
      <c r="G522" s="83"/>
      <c r="H522" s="83"/>
      <c r="I522" s="83"/>
      <c r="J522" s="84"/>
      <c r="K522" s="91"/>
      <c r="L522" s="92"/>
      <c r="M522" s="99"/>
      <c r="N522" s="103"/>
      <c r="O522" s="101"/>
      <c r="P522" s="104"/>
      <c r="Q522" s="103"/>
      <c r="AH522" s="3"/>
      <c r="AI522" s="3"/>
    </row>
    <row r="523" spans="1:35" ht="15.75" customHeight="1">
      <c r="A523" s="82">
        <v>1902</v>
      </c>
      <c r="B523" s="83"/>
      <c r="C523" s="83"/>
      <c r="D523" s="83"/>
      <c r="E523" s="83"/>
      <c r="F523" s="83"/>
      <c r="G523" s="83"/>
      <c r="H523" s="83"/>
      <c r="I523" s="83"/>
      <c r="J523" s="84"/>
      <c r="K523" s="91"/>
      <c r="L523" s="92"/>
      <c r="M523" s="99"/>
      <c r="N523" s="5"/>
      <c r="O523" s="26"/>
      <c r="P523" s="25"/>
      <c r="Q523" s="140"/>
      <c r="AH523" s="3"/>
      <c r="AI523" s="3"/>
    </row>
    <row r="524" spans="1:35" ht="15.75" customHeight="1">
      <c r="A524" s="82">
        <v>2001</v>
      </c>
      <c r="B524" s="83"/>
      <c r="C524" s="83"/>
      <c r="D524" s="83"/>
      <c r="E524" s="83"/>
      <c r="F524" s="83"/>
      <c r="G524" s="83"/>
      <c r="H524" s="83"/>
      <c r="I524" s="83"/>
      <c r="J524" s="84"/>
      <c r="K524" s="91"/>
      <c r="L524" s="92"/>
      <c r="M524" s="99"/>
      <c r="N524" s="108" t="s">
        <v>80</v>
      </c>
      <c r="O524" s="109">
        <v>22</v>
      </c>
      <c r="P524" s="215">
        <f>J527</f>
        <v>20</v>
      </c>
      <c r="Q524" s="111" t="s">
        <v>10</v>
      </c>
      <c r="AH524" s="3"/>
      <c r="AI524" s="3"/>
    </row>
    <row r="525" spans="1:35" ht="15.75" customHeight="1">
      <c r="A525" s="82">
        <v>2002</v>
      </c>
      <c r="B525" s="83"/>
      <c r="C525" s="83"/>
      <c r="D525" s="83"/>
      <c r="E525" s="83"/>
      <c r="F525" s="83"/>
      <c r="G525" s="83"/>
      <c r="H525" s="83"/>
      <c r="I525" s="83"/>
      <c r="J525" s="84"/>
      <c r="K525" s="91"/>
      <c r="L525" s="92"/>
      <c r="M525" s="99"/>
      <c r="N525" s="112" t="s">
        <v>81</v>
      </c>
      <c r="O525" s="113">
        <f>IF(O524/B510=0,"",O524/B510)</f>
        <v>0.53658536585365857</v>
      </c>
      <c r="P525" s="114">
        <f>IF(O524/P524=0,"",O524/P524)</f>
        <v>1.1000000000000001</v>
      </c>
      <c r="Q525" s="115" t="s">
        <v>82</v>
      </c>
      <c r="AH525" s="3"/>
      <c r="AI525" s="3"/>
    </row>
    <row r="526" spans="1:35" ht="15.75" customHeight="1">
      <c r="A526" s="82">
        <v>2101</v>
      </c>
      <c r="B526" s="83"/>
      <c r="C526" s="83"/>
      <c r="D526" s="83"/>
      <c r="E526" s="83"/>
      <c r="F526" s="83"/>
      <c r="G526" s="83"/>
      <c r="H526" s="83"/>
      <c r="I526" s="83"/>
      <c r="J526" s="84"/>
      <c r="K526" s="116"/>
      <c r="L526" s="117"/>
      <c r="M526" s="118"/>
      <c r="N526" s="119"/>
      <c r="O526" s="120"/>
      <c r="P526" s="120"/>
      <c r="Q526" s="121"/>
      <c r="AH526" s="3"/>
      <c r="AI526" s="3"/>
    </row>
    <row r="527" spans="1:35" ht="18" customHeight="1">
      <c r="A527" s="34"/>
      <c r="B527" s="26"/>
      <c r="C527" s="231" t="s">
        <v>108</v>
      </c>
      <c r="D527" s="232"/>
      <c r="E527" s="232"/>
      <c r="F527" s="232"/>
      <c r="G527" s="232"/>
      <c r="H527" s="232"/>
      <c r="I527" s="233"/>
      <c r="J527" s="122">
        <f>SUM(J510:J526)</f>
        <v>20</v>
      </c>
      <c r="K527" s="123">
        <f>IF(J517=0,"",J517/B510)</f>
        <v>0.43902439024390244</v>
      </c>
      <c r="L527" s="123">
        <f>IF(J527=0,"",J527/B510)</f>
        <v>0.48780487804878048</v>
      </c>
      <c r="M527" s="123">
        <f>IF(J518=0,"",L527-K527)</f>
        <v>4.8780487804878037E-2</v>
      </c>
      <c r="N527" s="5"/>
      <c r="O527" s="26"/>
      <c r="P527" s="25"/>
      <c r="Q527" s="5"/>
      <c r="R527" s="25"/>
      <c r="AH527" s="3"/>
      <c r="AI527" s="3"/>
    </row>
    <row r="528" spans="1:35" ht="12.75" customHeight="1">
      <c r="K528" s="5"/>
      <c r="L528" s="5"/>
      <c r="N528" s="5"/>
      <c r="O528" s="6"/>
      <c r="P528" s="6"/>
      <c r="Q528" s="5"/>
      <c r="AH528" s="3"/>
      <c r="AI528" s="3"/>
    </row>
    <row r="529" spans="1:35" ht="12.75" customHeight="1">
      <c r="K529" s="5"/>
      <c r="L529" s="5"/>
      <c r="N529" s="5"/>
      <c r="O529" s="6"/>
      <c r="P529" s="6"/>
      <c r="Q529" s="5"/>
      <c r="AH529" s="3"/>
      <c r="AI529" s="3"/>
    </row>
    <row r="530" spans="1:35" ht="26.25" customHeight="1">
      <c r="A530" s="250" t="s">
        <v>96</v>
      </c>
      <c r="B530" s="242"/>
      <c r="C530" s="242"/>
      <c r="D530" s="242"/>
      <c r="E530" s="242"/>
      <c r="F530" s="242"/>
      <c r="G530" s="242"/>
      <c r="H530" s="242"/>
      <c r="I530" s="242"/>
      <c r="J530" s="79" t="s">
        <v>84</v>
      </c>
      <c r="K530" s="26"/>
      <c r="L530" s="5"/>
      <c r="M530" s="5"/>
      <c r="N530" s="26"/>
      <c r="O530" s="5"/>
      <c r="P530" s="26"/>
      <c r="Q530" s="26"/>
      <c r="R530" s="26"/>
      <c r="AH530" s="3"/>
      <c r="AI530" s="3"/>
    </row>
    <row r="531" spans="1:35" ht="20.25" customHeight="1">
      <c r="A531" s="234" t="s">
        <v>9</v>
      </c>
      <c r="B531" s="235" t="s">
        <v>97</v>
      </c>
      <c r="C531" s="232"/>
      <c r="D531" s="232"/>
      <c r="E531" s="232"/>
      <c r="F531" s="232"/>
      <c r="G531" s="232"/>
      <c r="H531" s="232"/>
      <c r="I531" s="233"/>
      <c r="J531" s="236" t="s">
        <v>10</v>
      </c>
      <c r="K531" s="229" t="s">
        <v>2</v>
      </c>
      <c r="L531" s="229" t="s">
        <v>3</v>
      </c>
      <c r="M531" s="237" t="s">
        <v>4</v>
      </c>
      <c r="N531" s="229" t="s">
        <v>5</v>
      </c>
      <c r="O531" s="238" t="s">
        <v>6</v>
      </c>
      <c r="P531" s="238" t="s">
        <v>7</v>
      </c>
      <c r="Q531" s="229" t="s">
        <v>8</v>
      </c>
      <c r="AH531" s="3"/>
      <c r="AI531" s="3"/>
    </row>
    <row r="532" spans="1:35" ht="15.75" customHeight="1">
      <c r="A532" s="230"/>
      <c r="B532" s="82" t="s">
        <v>98</v>
      </c>
      <c r="C532" s="82" t="s">
        <v>99</v>
      </c>
      <c r="D532" s="82" t="s">
        <v>100</v>
      </c>
      <c r="E532" s="82" t="s">
        <v>101</v>
      </c>
      <c r="F532" s="82" t="s">
        <v>102</v>
      </c>
      <c r="G532" s="82" t="s">
        <v>103</v>
      </c>
      <c r="H532" s="82" t="s">
        <v>104</v>
      </c>
      <c r="I532" s="82" t="s">
        <v>105</v>
      </c>
      <c r="J532" s="230"/>
      <c r="K532" s="230"/>
      <c r="L532" s="230"/>
      <c r="M532" s="230"/>
      <c r="N532" s="230"/>
      <c r="O532" s="230"/>
      <c r="P532" s="230"/>
      <c r="Q532" s="230"/>
      <c r="AH532" s="3"/>
      <c r="AI532" s="3"/>
    </row>
    <row r="533" spans="1:35" ht="15.75" customHeight="1">
      <c r="A533" s="82">
        <v>1302</v>
      </c>
      <c r="B533" s="83">
        <v>34</v>
      </c>
      <c r="C533" s="83"/>
      <c r="D533" s="83"/>
      <c r="E533" s="83"/>
      <c r="F533" s="83"/>
      <c r="G533" s="83"/>
      <c r="H533" s="83"/>
      <c r="I533" s="83"/>
      <c r="J533" s="84"/>
      <c r="K533" s="85"/>
      <c r="L533" s="86"/>
      <c r="M533" s="87"/>
      <c r="N533" s="88"/>
      <c r="O533" s="89">
        <f>B533</f>
        <v>34</v>
      </c>
      <c r="P533" s="90"/>
      <c r="Q533" s="88"/>
      <c r="AH533" s="3"/>
      <c r="AI533" s="3"/>
    </row>
    <row r="534" spans="1:35" ht="15.75" customHeight="1">
      <c r="A534" s="82">
        <v>1401</v>
      </c>
      <c r="B534" s="83"/>
      <c r="C534" s="83">
        <v>27</v>
      </c>
      <c r="D534" s="83"/>
      <c r="E534" s="83"/>
      <c r="F534" s="83"/>
      <c r="G534" s="83"/>
      <c r="H534" s="83"/>
      <c r="I534" s="83"/>
      <c r="J534" s="84"/>
      <c r="K534" s="91"/>
      <c r="L534" s="92"/>
      <c r="M534" s="93"/>
      <c r="N534" s="94">
        <f>IF(C534=0,"",C534/B533)</f>
        <v>0.79411764705882348</v>
      </c>
      <c r="O534" s="95">
        <v>27</v>
      </c>
      <c r="P534" s="96">
        <f t="shared" ref="P534:P540" si="83">IF(O534=0,"",O534/O533)</f>
        <v>0.79411764705882348</v>
      </c>
      <c r="Q534" s="96">
        <f t="shared" ref="Q534:Q540" si="84">IF(O534=0,"",100%-P534)</f>
        <v>0.20588235294117652</v>
      </c>
      <c r="AH534" s="3"/>
      <c r="AI534" s="3"/>
    </row>
    <row r="535" spans="1:35" ht="15.75" customHeight="1">
      <c r="A535" s="82">
        <v>1402</v>
      </c>
      <c r="B535" s="83"/>
      <c r="C535" s="83"/>
      <c r="D535" s="83">
        <v>24</v>
      </c>
      <c r="E535" s="83"/>
      <c r="F535" s="83"/>
      <c r="G535" s="83"/>
      <c r="H535" s="83"/>
      <c r="I535" s="83"/>
      <c r="J535" s="84"/>
      <c r="K535" s="91"/>
      <c r="L535" s="92"/>
      <c r="M535" s="93"/>
      <c r="N535" s="94">
        <f>IF(D535=0,"",D535/C534)</f>
        <v>0.88888888888888884</v>
      </c>
      <c r="O535" s="95">
        <v>25</v>
      </c>
      <c r="P535" s="96">
        <f t="shared" si="83"/>
        <v>0.92592592592592593</v>
      </c>
      <c r="Q535" s="96">
        <f t="shared" si="84"/>
        <v>7.407407407407407E-2</v>
      </c>
      <c r="R535" s="97">
        <f>O535/O533</f>
        <v>0.73529411764705888</v>
      </c>
      <c r="AH535" s="3"/>
      <c r="AI535" s="3"/>
    </row>
    <row r="536" spans="1:35" ht="15.75" customHeight="1">
      <c r="A536" s="82">
        <v>1501</v>
      </c>
      <c r="B536" s="83"/>
      <c r="C536" s="83"/>
      <c r="D536" s="83"/>
      <c r="E536" s="83">
        <v>23</v>
      </c>
      <c r="F536" s="83"/>
      <c r="G536" s="83"/>
      <c r="H536" s="83"/>
      <c r="I536" s="83"/>
      <c r="J536" s="84"/>
      <c r="K536" s="91"/>
      <c r="L536" s="92"/>
      <c r="M536" s="93"/>
      <c r="N536" s="94">
        <f>IF(E536=0,"",E536/D535)</f>
        <v>0.95833333333333337</v>
      </c>
      <c r="O536" s="95">
        <v>25</v>
      </c>
      <c r="P536" s="96">
        <f t="shared" si="83"/>
        <v>1</v>
      </c>
      <c r="Q536" s="96">
        <f t="shared" si="84"/>
        <v>0</v>
      </c>
      <c r="AH536" s="3"/>
      <c r="AI536" s="3"/>
    </row>
    <row r="537" spans="1:35" ht="15.75" customHeight="1">
      <c r="A537" s="82">
        <v>1502</v>
      </c>
      <c r="B537" s="83"/>
      <c r="C537" s="83"/>
      <c r="D537" s="83"/>
      <c r="E537" s="83"/>
      <c r="F537" s="83">
        <v>23</v>
      </c>
      <c r="G537" s="83"/>
      <c r="H537" s="83"/>
      <c r="I537" s="83"/>
      <c r="J537" s="84"/>
      <c r="K537" s="91"/>
      <c r="L537" s="92"/>
      <c r="M537" s="93"/>
      <c r="N537" s="94">
        <f>IF(F537=0,"",F537/E536)</f>
        <v>1</v>
      </c>
      <c r="O537" s="95">
        <v>24</v>
      </c>
      <c r="P537" s="96">
        <f t="shared" si="83"/>
        <v>0.96</v>
      </c>
      <c r="Q537" s="96">
        <f t="shared" si="84"/>
        <v>4.0000000000000036E-2</v>
      </c>
      <c r="AH537" s="3"/>
      <c r="AI537" s="3"/>
    </row>
    <row r="538" spans="1:35" ht="15.75" customHeight="1">
      <c r="A538" s="82">
        <v>1601</v>
      </c>
      <c r="B538" s="83"/>
      <c r="C538" s="83"/>
      <c r="D538" s="83"/>
      <c r="E538" s="83"/>
      <c r="F538" s="83"/>
      <c r="G538" s="83">
        <v>22</v>
      </c>
      <c r="H538" s="83"/>
      <c r="I538" s="83"/>
      <c r="J538" s="84"/>
      <c r="K538" s="91"/>
      <c r="L538" s="92"/>
      <c r="M538" s="93"/>
      <c r="N538" s="94">
        <f>IF(G538=0,"",G538/F537)</f>
        <v>0.95652173913043481</v>
      </c>
      <c r="O538" s="95">
        <v>23</v>
      </c>
      <c r="P538" s="96">
        <f t="shared" si="83"/>
        <v>0.95833333333333337</v>
      </c>
      <c r="Q538" s="96">
        <f t="shared" si="84"/>
        <v>4.166666666666663E-2</v>
      </c>
      <c r="AH538" s="3"/>
      <c r="AI538" s="3"/>
    </row>
    <row r="539" spans="1:35" ht="15.75" customHeight="1">
      <c r="A539" s="82">
        <v>1602</v>
      </c>
      <c r="B539" s="83"/>
      <c r="C539" s="83"/>
      <c r="D539" s="83"/>
      <c r="E539" s="83"/>
      <c r="F539" s="83"/>
      <c r="G539" s="83"/>
      <c r="H539" s="83">
        <v>21</v>
      </c>
      <c r="I539" s="83"/>
      <c r="J539" s="84"/>
      <c r="K539" s="91"/>
      <c r="L539" s="92"/>
      <c r="M539" s="93"/>
      <c r="N539" s="94">
        <f>IF(H539=0,"",H539/G538)</f>
        <v>0.95454545454545459</v>
      </c>
      <c r="O539" s="95">
        <v>22</v>
      </c>
      <c r="P539" s="96">
        <f t="shared" si="83"/>
        <v>0.95652173913043481</v>
      </c>
      <c r="Q539" s="96">
        <f t="shared" si="84"/>
        <v>4.3478260869565188E-2</v>
      </c>
      <c r="AH539" s="3"/>
      <c r="AI539" s="3"/>
    </row>
    <row r="540" spans="1:35" ht="15.75" customHeight="1">
      <c r="A540" s="82">
        <v>1701</v>
      </c>
      <c r="B540" s="83"/>
      <c r="C540" s="83"/>
      <c r="D540" s="83"/>
      <c r="E540" s="83"/>
      <c r="F540" s="83"/>
      <c r="G540" s="83"/>
      <c r="H540" s="83"/>
      <c r="I540" s="83">
        <v>21</v>
      </c>
      <c r="J540" s="84">
        <v>21</v>
      </c>
      <c r="K540" s="91"/>
      <c r="L540" s="92"/>
      <c r="M540" s="93"/>
      <c r="N540" s="94">
        <f>IF(I540=0,"",I540/H539)</f>
        <v>1</v>
      </c>
      <c r="O540" s="95">
        <v>22</v>
      </c>
      <c r="P540" s="96">
        <f t="shared" si="83"/>
        <v>1</v>
      </c>
      <c r="Q540" s="96">
        <f t="shared" si="84"/>
        <v>0</v>
      </c>
      <c r="AH540" s="3"/>
      <c r="AI540" s="3"/>
    </row>
    <row r="541" spans="1:35" ht="15.75" customHeight="1">
      <c r="A541" s="82">
        <v>1702</v>
      </c>
      <c r="B541" s="83"/>
      <c r="C541" s="83"/>
      <c r="D541" s="83"/>
      <c r="E541" s="83"/>
      <c r="F541" s="83"/>
      <c r="G541" s="83"/>
      <c r="H541" s="83"/>
      <c r="I541" s="83">
        <v>1</v>
      </c>
      <c r="J541" s="84">
        <v>1</v>
      </c>
      <c r="K541" s="91"/>
      <c r="L541" s="92"/>
      <c r="M541" s="92"/>
      <c r="N541" s="103"/>
      <c r="O541" s="95">
        <v>1</v>
      </c>
      <c r="P541" s="104"/>
      <c r="Q541" s="103"/>
      <c r="AH541" s="3"/>
      <c r="AI541" s="3"/>
    </row>
    <row r="542" spans="1:35" ht="15.75" customHeight="1">
      <c r="A542" s="82">
        <v>1801</v>
      </c>
      <c r="B542" s="83"/>
      <c r="C542" s="83"/>
      <c r="D542" s="83"/>
      <c r="E542" s="83"/>
      <c r="F542" s="83"/>
      <c r="G542" s="83"/>
      <c r="H542" s="83"/>
      <c r="I542" s="83"/>
      <c r="J542" s="84"/>
      <c r="K542" s="91"/>
      <c r="L542" s="92"/>
      <c r="M542" s="92"/>
      <c r="N542" s="103"/>
      <c r="O542" s="95"/>
      <c r="P542" s="104"/>
      <c r="Q542" s="103"/>
      <c r="AH542" s="3"/>
      <c r="AI542" s="3"/>
    </row>
    <row r="543" spans="1:35" ht="15.75" customHeight="1">
      <c r="A543" s="82">
        <v>1802</v>
      </c>
      <c r="B543" s="83"/>
      <c r="C543" s="83"/>
      <c r="D543" s="83"/>
      <c r="E543" s="83"/>
      <c r="F543" s="83"/>
      <c r="G543" s="83"/>
      <c r="H543" s="83"/>
      <c r="I543" s="83"/>
      <c r="J543" s="84"/>
      <c r="K543" s="91"/>
      <c r="L543" s="92"/>
      <c r="M543" s="92"/>
      <c r="N543" s="103"/>
      <c r="O543" s="101"/>
      <c r="P543" s="104"/>
      <c r="Q543" s="103"/>
      <c r="AH543" s="3"/>
      <c r="AI543" s="3"/>
    </row>
    <row r="544" spans="1:35" ht="15.75" customHeight="1">
      <c r="A544" s="82">
        <v>1901</v>
      </c>
      <c r="B544" s="83"/>
      <c r="C544" s="83"/>
      <c r="D544" s="83"/>
      <c r="E544" s="83"/>
      <c r="F544" s="83"/>
      <c r="G544" s="83"/>
      <c r="H544" s="83"/>
      <c r="I544" s="83"/>
      <c r="J544" s="84"/>
      <c r="K544" s="91"/>
      <c r="L544" s="92"/>
      <c r="M544" s="99"/>
      <c r="N544" s="103"/>
      <c r="O544" s="101"/>
      <c r="P544" s="104"/>
      <c r="Q544" s="103"/>
      <c r="AH544" s="3"/>
      <c r="AI544" s="3"/>
    </row>
    <row r="545" spans="1:35" ht="15.75" customHeight="1">
      <c r="A545" s="82">
        <v>1902</v>
      </c>
      <c r="B545" s="83"/>
      <c r="C545" s="83"/>
      <c r="D545" s="83"/>
      <c r="E545" s="83"/>
      <c r="F545" s="83"/>
      <c r="G545" s="83"/>
      <c r="H545" s="83"/>
      <c r="I545" s="83"/>
      <c r="J545" s="84"/>
      <c r="K545" s="91"/>
      <c r="L545" s="92"/>
      <c r="M545" s="99"/>
      <c r="N545" s="103"/>
      <c r="O545" s="101"/>
      <c r="P545" s="104"/>
      <c r="Q545" s="103"/>
      <c r="AH545" s="3"/>
      <c r="AI545" s="3"/>
    </row>
    <row r="546" spans="1:35" ht="15.75" customHeight="1">
      <c r="A546" s="82">
        <v>2001</v>
      </c>
      <c r="B546" s="83"/>
      <c r="C546" s="83"/>
      <c r="D546" s="83"/>
      <c r="E546" s="83"/>
      <c r="F546" s="83"/>
      <c r="G546" s="83"/>
      <c r="H546" s="83"/>
      <c r="I546" s="83"/>
      <c r="J546" s="84"/>
      <c r="K546" s="91"/>
      <c r="L546" s="92"/>
      <c r="M546" s="99"/>
      <c r="N546" s="5"/>
      <c r="O546" s="26"/>
      <c r="P546" s="25"/>
      <c r="Q546" s="140"/>
      <c r="AH546" s="3"/>
      <c r="AI546" s="3"/>
    </row>
    <row r="547" spans="1:35" ht="15.75" customHeight="1">
      <c r="A547" s="82">
        <v>2002</v>
      </c>
      <c r="B547" s="83"/>
      <c r="C547" s="83"/>
      <c r="D547" s="83"/>
      <c r="E547" s="83"/>
      <c r="F547" s="83"/>
      <c r="G547" s="83"/>
      <c r="H547" s="83"/>
      <c r="I547" s="83"/>
      <c r="J547" s="84"/>
      <c r="K547" s="91"/>
      <c r="L547" s="92"/>
      <c r="M547" s="99"/>
      <c r="N547" s="108" t="s">
        <v>80</v>
      </c>
      <c r="O547" s="109">
        <v>19</v>
      </c>
      <c r="P547" s="110">
        <f>J550</f>
        <v>22</v>
      </c>
      <c r="Q547" s="111" t="s">
        <v>10</v>
      </c>
      <c r="AH547" s="3"/>
      <c r="AI547" s="3"/>
    </row>
    <row r="548" spans="1:35" ht="15.75" customHeight="1">
      <c r="A548" s="82">
        <v>2101</v>
      </c>
      <c r="B548" s="83"/>
      <c r="C548" s="83"/>
      <c r="D548" s="83"/>
      <c r="E548" s="83"/>
      <c r="F548" s="83"/>
      <c r="G548" s="83"/>
      <c r="H548" s="83"/>
      <c r="I548" s="83"/>
      <c r="J548" s="84"/>
      <c r="K548" s="91"/>
      <c r="L548" s="92"/>
      <c r="M548" s="99"/>
      <c r="N548" s="112" t="s">
        <v>81</v>
      </c>
      <c r="O548" s="113">
        <f>IF(O547/B533=0,"",O547/B533)</f>
        <v>0.55882352941176472</v>
      </c>
      <c r="P548" s="114">
        <f>IF(O547/P547=0,"",O547/P547)</f>
        <v>0.86363636363636365</v>
      </c>
      <c r="Q548" s="115" t="s">
        <v>82</v>
      </c>
      <c r="AH548" s="3"/>
      <c r="AI548" s="3"/>
    </row>
    <row r="549" spans="1:35" ht="15.75" customHeight="1">
      <c r="A549" s="82">
        <v>2102</v>
      </c>
      <c r="B549" s="83"/>
      <c r="C549" s="83"/>
      <c r="D549" s="83"/>
      <c r="E549" s="83"/>
      <c r="F549" s="83"/>
      <c r="G549" s="83"/>
      <c r="H549" s="83"/>
      <c r="I549" s="83"/>
      <c r="J549" s="84"/>
      <c r="K549" s="116"/>
      <c r="L549" s="117"/>
      <c r="M549" s="118"/>
      <c r="N549" s="119"/>
      <c r="O549" s="120"/>
      <c r="P549" s="120"/>
      <c r="Q549" s="121"/>
      <c r="AH549" s="3"/>
      <c r="AI549" s="3"/>
    </row>
    <row r="550" spans="1:35" ht="18" customHeight="1">
      <c r="A550" s="34"/>
      <c r="B550" s="26"/>
      <c r="C550" s="231" t="s">
        <v>108</v>
      </c>
      <c r="D550" s="232"/>
      <c r="E550" s="232"/>
      <c r="F550" s="232"/>
      <c r="G550" s="232"/>
      <c r="H550" s="232"/>
      <c r="I550" s="233"/>
      <c r="J550" s="122">
        <f>SUM(J536:J546)</f>
        <v>22</v>
      </c>
      <c r="K550" s="123">
        <f>IF(J540=0,"",J540/B533)</f>
        <v>0.61764705882352944</v>
      </c>
      <c r="L550" s="123">
        <f>IF(J550=0,"",J550/B533)</f>
        <v>0.6470588235294118</v>
      </c>
      <c r="M550" s="123">
        <f>IF(J540=0,"",L550-K550)</f>
        <v>2.9411764705882359E-2</v>
      </c>
      <c r="N550" s="5"/>
      <c r="O550" s="26"/>
      <c r="P550" s="25"/>
      <c r="Q550" s="5"/>
      <c r="AH550" s="3"/>
      <c r="AI550" s="3"/>
    </row>
    <row r="551" spans="1:35" ht="12.75" customHeight="1">
      <c r="A551" s="34"/>
      <c r="K551" s="5"/>
      <c r="L551" s="5"/>
      <c r="N551" s="5"/>
      <c r="O551" s="6"/>
      <c r="P551" s="6"/>
      <c r="Q551" s="5"/>
      <c r="AH551" s="3"/>
      <c r="AI551" s="3"/>
    </row>
    <row r="552" spans="1:35" ht="12.75" customHeight="1">
      <c r="A552" s="34"/>
      <c r="K552" s="5"/>
      <c r="L552" s="5"/>
      <c r="N552" s="5"/>
      <c r="O552" s="6"/>
      <c r="P552" s="6"/>
      <c r="Q552" s="5"/>
      <c r="AH552" s="3"/>
      <c r="AI552" s="3"/>
    </row>
    <row r="553" spans="1:35" ht="26.25" customHeight="1">
      <c r="A553" s="250" t="s">
        <v>96</v>
      </c>
      <c r="B553" s="242"/>
      <c r="C553" s="242"/>
      <c r="D553" s="242"/>
      <c r="E553" s="242"/>
      <c r="F553" s="242"/>
      <c r="G553" s="242"/>
      <c r="H553" s="242"/>
      <c r="I553" s="242"/>
      <c r="J553" s="79" t="s">
        <v>87</v>
      </c>
      <c r="K553" s="26"/>
      <c r="L553" s="5"/>
      <c r="M553" s="5"/>
      <c r="N553" s="26"/>
      <c r="O553" s="5"/>
      <c r="P553" s="26"/>
      <c r="Q553" s="26"/>
      <c r="R553" s="26"/>
      <c r="AH553" s="3"/>
      <c r="AI553" s="3"/>
    </row>
    <row r="554" spans="1:35" ht="20.25" customHeight="1">
      <c r="A554" s="234" t="s">
        <v>9</v>
      </c>
      <c r="B554" s="235" t="s">
        <v>97</v>
      </c>
      <c r="C554" s="232"/>
      <c r="D554" s="232"/>
      <c r="E554" s="232"/>
      <c r="F554" s="232"/>
      <c r="G554" s="232"/>
      <c r="H554" s="232"/>
      <c r="I554" s="233"/>
      <c r="J554" s="236" t="s">
        <v>10</v>
      </c>
      <c r="K554" s="229" t="s">
        <v>2</v>
      </c>
      <c r="L554" s="229" t="s">
        <v>3</v>
      </c>
      <c r="M554" s="237" t="s">
        <v>4</v>
      </c>
      <c r="N554" s="229" t="s">
        <v>5</v>
      </c>
      <c r="O554" s="238" t="s">
        <v>6</v>
      </c>
      <c r="P554" s="238" t="s">
        <v>7</v>
      </c>
      <c r="Q554" s="229" t="s">
        <v>8</v>
      </c>
      <c r="AH554" s="3"/>
      <c r="AI554" s="3"/>
    </row>
    <row r="555" spans="1:35" ht="15.75" customHeight="1">
      <c r="A555" s="230"/>
      <c r="B555" s="82" t="s">
        <v>98</v>
      </c>
      <c r="C555" s="82" t="s">
        <v>99</v>
      </c>
      <c r="D555" s="82" t="s">
        <v>100</v>
      </c>
      <c r="E555" s="82" t="s">
        <v>101</v>
      </c>
      <c r="F555" s="82" t="s">
        <v>102</v>
      </c>
      <c r="G555" s="82" t="s">
        <v>103</v>
      </c>
      <c r="H555" s="82" t="s">
        <v>104</v>
      </c>
      <c r="I555" s="82" t="s">
        <v>105</v>
      </c>
      <c r="J555" s="230"/>
      <c r="K555" s="230"/>
      <c r="L555" s="230"/>
      <c r="M555" s="230"/>
      <c r="N555" s="230"/>
      <c r="O555" s="230"/>
      <c r="P555" s="230"/>
      <c r="Q555" s="230"/>
      <c r="AH555" s="3"/>
      <c r="AI555" s="3"/>
    </row>
    <row r="556" spans="1:35" ht="15.75" customHeight="1">
      <c r="A556" s="82">
        <v>1401</v>
      </c>
      <c r="B556" s="83">
        <v>41</v>
      </c>
      <c r="C556" s="83"/>
      <c r="D556" s="83"/>
      <c r="E556" s="83"/>
      <c r="F556" s="83"/>
      <c r="G556" s="83"/>
      <c r="H556" s="83"/>
      <c r="I556" s="83"/>
      <c r="J556" s="84"/>
      <c r="K556" s="85"/>
      <c r="L556" s="86"/>
      <c r="M556" s="87"/>
      <c r="N556" s="88"/>
      <c r="O556" s="89">
        <f>B556</f>
        <v>41</v>
      </c>
      <c r="P556" s="90"/>
      <c r="Q556" s="88"/>
      <c r="AH556" s="3"/>
      <c r="AI556" s="3"/>
    </row>
    <row r="557" spans="1:35" ht="15.75" customHeight="1">
      <c r="A557" s="82">
        <v>1402</v>
      </c>
      <c r="B557" s="83"/>
      <c r="C557" s="83">
        <v>31</v>
      </c>
      <c r="D557" s="83"/>
      <c r="E557" s="83"/>
      <c r="F557" s="83"/>
      <c r="G557" s="83"/>
      <c r="H557" s="83"/>
      <c r="I557" s="83"/>
      <c r="J557" s="84"/>
      <c r="K557" s="91"/>
      <c r="L557" s="92"/>
      <c r="M557" s="93"/>
      <c r="N557" s="94">
        <f>IF(C557=0,"",C557/B556)</f>
        <v>0.75609756097560976</v>
      </c>
      <c r="O557" s="95">
        <v>31</v>
      </c>
      <c r="P557" s="96">
        <f t="shared" ref="P557:P563" si="85">IF(O557=0,"",O557/O556)</f>
        <v>0.75609756097560976</v>
      </c>
      <c r="Q557" s="96">
        <f t="shared" ref="Q557:Q563" si="86">IF(O557=0,"",100%-P557)</f>
        <v>0.24390243902439024</v>
      </c>
      <c r="AH557" s="3"/>
      <c r="AI557" s="3"/>
    </row>
    <row r="558" spans="1:35" ht="15.75" customHeight="1">
      <c r="A558" s="82">
        <v>1501</v>
      </c>
      <c r="B558" s="83"/>
      <c r="C558" s="83"/>
      <c r="D558" s="83">
        <v>25</v>
      </c>
      <c r="E558" s="83"/>
      <c r="F558" s="83"/>
      <c r="G558" s="83"/>
      <c r="H558" s="83"/>
      <c r="I558" s="83"/>
      <c r="J558" s="84"/>
      <c r="K558" s="91"/>
      <c r="L558" s="92"/>
      <c r="M558" s="93"/>
      <c r="N558" s="94">
        <f>IF(D558=0,"",D558/C557)</f>
        <v>0.80645161290322576</v>
      </c>
      <c r="O558" s="95">
        <v>25</v>
      </c>
      <c r="P558" s="96">
        <f t="shared" si="85"/>
        <v>0.80645161290322576</v>
      </c>
      <c r="Q558" s="96">
        <f t="shared" si="86"/>
        <v>0.19354838709677424</v>
      </c>
      <c r="R558" s="97">
        <f>O558/O556</f>
        <v>0.6097560975609756</v>
      </c>
      <c r="AH558" s="3"/>
      <c r="AI558" s="3"/>
    </row>
    <row r="559" spans="1:35" ht="15.75" customHeight="1">
      <c r="A559" s="82">
        <v>1502</v>
      </c>
      <c r="B559" s="83"/>
      <c r="C559" s="83"/>
      <c r="D559" s="83"/>
      <c r="E559" s="83">
        <v>24</v>
      </c>
      <c r="F559" s="83"/>
      <c r="G559" s="83"/>
      <c r="H559" s="83"/>
      <c r="I559" s="83"/>
      <c r="J559" s="84"/>
      <c r="K559" s="91"/>
      <c r="L559" s="92"/>
      <c r="M559" s="93"/>
      <c r="N559" s="94">
        <f>IF(E559=0,"",E559/D558)</f>
        <v>0.96</v>
      </c>
      <c r="O559" s="95">
        <v>24</v>
      </c>
      <c r="P559" s="96">
        <f t="shared" si="85"/>
        <v>0.96</v>
      </c>
      <c r="Q559" s="96">
        <f t="shared" si="86"/>
        <v>4.0000000000000036E-2</v>
      </c>
      <c r="AH559" s="3"/>
      <c r="AI559" s="3"/>
    </row>
    <row r="560" spans="1:35" ht="15.75" customHeight="1">
      <c r="A560" s="82">
        <v>1601</v>
      </c>
      <c r="B560" s="83"/>
      <c r="C560" s="83"/>
      <c r="D560" s="83"/>
      <c r="E560" s="83"/>
      <c r="F560" s="83">
        <v>23</v>
      </c>
      <c r="G560" s="83"/>
      <c r="H560" s="83"/>
      <c r="I560" s="83"/>
      <c r="J560" s="84"/>
      <c r="K560" s="91"/>
      <c r="L560" s="92"/>
      <c r="M560" s="93"/>
      <c r="N560" s="94">
        <f>IF(F560=0,"",F560/E559)</f>
        <v>0.95833333333333337</v>
      </c>
      <c r="O560" s="95">
        <v>23</v>
      </c>
      <c r="P560" s="96">
        <f t="shared" si="85"/>
        <v>0.95833333333333337</v>
      </c>
      <c r="Q560" s="96">
        <f t="shared" si="86"/>
        <v>4.166666666666663E-2</v>
      </c>
      <c r="AH560" s="3"/>
      <c r="AI560" s="3"/>
    </row>
    <row r="561" spans="1:35" ht="15.75" customHeight="1">
      <c r="A561" s="82">
        <v>1602</v>
      </c>
      <c r="B561" s="83"/>
      <c r="C561" s="83"/>
      <c r="D561" s="83"/>
      <c r="E561" s="83"/>
      <c r="F561" s="83"/>
      <c r="G561" s="83">
        <v>21</v>
      </c>
      <c r="H561" s="83"/>
      <c r="I561" s="83"/>
      <c r="J561" s="84"/>
      <c r="K561" s="91"/>
      <c r="L561" s="92"/>
      <c r="M561" s="93"/>
      <c r="N561" s="94">
        <f>IF(G561=0,"",G561/F560)</f>
        <v>0.91304347826086951</v>
      </c>
      <c r="O561" s="95">
        <v>21</v>
      </c>
      <c r="P561" s="96">
        <f t="shared" si="85"/>
        <v>0.91304347826086951</v>
      </c>
      <c r="Q561" s="96">
        <f t="shared" si="86"/>
        <v>8.6956521739130488E-2</v>
      </c>
      <c r="AH561" s="3"/>
      <c r="AI561" s="3"/>
    </row>
    <row r="562" spans="1:35" ht="15.75" customHeight="1">
      <c r="A562" s="82">
        <v>1701</v>
      </c>
      <c r="B562" s="83"/>
      <c r="C562" s="83"/>
      <c r="D562" s="83"/>
      <c r="E562" s="83"/>
      <c r="F562" s="83"/>
      <c r="G562" s="83"/>
      <c r="H562" s="83">
        <v>20</v>
      </c>
      <c r="I562" s="83"/>
      <c r="J562" s="84"/>
      <c r="K562" s="91"/>
      <c r="L562" s="92"/>
      <c r="M562" s="93"/>
      <c r="N562" s="94">
        <f>IF(H562=0,"",H562/G561)</f>
        <v>0.95238095238095233</v>
      </c>
      <c r="O562" s="95">
        <v>20</v>
      </c>
      <c r="P562" s="96">
        <f t="shared" si="85"/>
        <v>0.95238095238095233</v>
      </c>
      <c r="Q562" s="96">
        <f t="shared" si="86"/>
        <v>4.7619047619047672E-2</v>
      </c>
      <c r="AH562" s="3"/>
      <c r="AI562" s="3"/>
    </row>
    <row r="563" spans="1:35" ht="15.75" customHeight="1">
      <c r="A563" s="82">
        <v>1702</v>
      </c>
      <c r="B563" s="83"/>
      <c r="C563" s="83"/>
      <c r="D563" s="83"/>
      <c r="E563" s="83"/>
      <c r="F563" s="83"/>
      <c r="G563" s="83"/>
      <c r="H563" s="83"/>
      <c r="I563" s="83">
        <v>19</v>
      </c>
      <c r="J563" s="84">
        <v>16</v>
      </c>
      <c r="K563" s="91"/>
      <c r="L563" s="92"/>
      <c r="M563" s="93"/>
      <c r="N563" s="94">
        <f>IF(I563=0,"",I563/H562)</f>
        <v>0.95</v>
      </c>
      <c r="O563" s="95">
        <v>19</v>
      </c>
      <c r="P563" s="96">
        <f t="shared" si="85"/>
        <v>0.95</v>
      </c>
      <c r="Q563" s="96">
        <f t="shared" si="86"/>
        <v>5.0000000000000044E-2</v>
      </c>
      <c r="AH563" s="3"/>
      <c r="AI563" s="3"/>
    </row>
    <row r="564" spans="1:35" ht="15.75" customHeight="1">
      <c r="A564" s="82">
        <v>1801</v>
      </c>
      <c r="B564" s="83"/>
      <c r="C564" s="83"/>
      <c r="D564" s="83"/>
      <c r="E564" s="83"/>
      <c r="F564" s="83"/>
      <c r="G564" s="83"/>
      <c r="H564" s="83"/>
      <c r="I564" s="83">
        <v>3</v>
      </c>
      <c r="J564" s="84">
        <v>3</v>
      </c>
      <c r="K564" s="91"/>
      <c r="L564" s="92"/>
      <c r="M564" s="92"/>
      <c r="N564" s="103"/>
      <c r="O564" s="95">
        <v>3</v>
      </c>
      <c r="P564" s="104"/>
      <c r="Q564" s="103"/>
      <c r="AH564" s="3"/>
      <c r="AI564" s="3"/>
    </row>
    <row r="565" spans="1:35" ht="15.75" customHeight="1">
      <c r="A565" s="82">
        <v>1802</v>
      </c>
      <c r="B565" s="83"/>
      <c r="C565" s="83"/>
      <c r="D565" s="83"/>
      <c r="E565" s="83"/>
      <c r="F565" s="83"/>
      <c r="G565" s="83"/>
      <c r="H565" s="83"/>
      <c r="I565" s="83"/>
      <c r="J565" s="84"/>
      <c r="K565" s="91"/>
      <c r="L565" s="92"/>
      <c r="M565" s="92"/>
      <c r="N565" s="103"/>
      <c r="O565" s="95"/>
      <c r="P565" s="104"/>
      <c r="Q565" s="103"/>
      <c r="AH565" s="3"/>
      <c r="AI565" s="3"/>
    </row>
    <row r="566" spans="1:35" ht="15.75" customHeight="1">
      <c r="A566" s="82">
        <v>1901</v>
      </c>
      <c r="B566" s="83"/>
      <c r="C566" s="83"/>
      <c r="D566" s="83"/>
      <c r="E566" s="83"/>
      <c r="F566" s="83"/>
      <c r="G566" s="83"/>
      <c r="H566" s="83"/>
      <c r="I566" s="83"/>
      <c r="J566" s="84"/>
      <c r="K566" s="91"/>
      <c r="L566" s="92"/>
      <c r="M566" s="92"/>
      <c r="N566" s="103"/>
      <c r="O566" s="101"/>
      <c r="P566" s="104"/>
      <c r="Q566" s="103"/>
      <c r="AH566" s="3"/>
      <c r="AI566" s="3"/>
    </row>
    <row r="567" spans="1:35" ht="15.75" customHeight="1">
      <c r="A567" s="82">
        <v>1902</v>
      </c>
      <c r="B567" s="83"/>
      <c r="C567" s="83"/>
      <c r="D567" s="83"/>
      <c r="E567" s="83"/>
      <c r="F567" s="83"/>
      <c r="G567" s="83"/>
      <c r="H567" s="83"/>
      <c r="I567" s="83"/>
      <c r="J567" s="84"/>
      <c r="K567" s="91"/>
      <c r="L567" s="92"/>
      <c r="M567" s="99"/>
      <c r="N567" s="103"/>
      <c r="O567" s="101"/>
      <c r="P567" s="104"/>
      <c r="Q567" s="103"/>
      <c r="AH567" s="3"/>
      <c r="AI567" s="3"/>
    </row>
    <row r="568" spans="1:35" ht="15.75" customHeight="1">
      <c r="A568" s="82">
        <v>2001</v>
      </c>
      <c r="B568" s="83"/>
      <c r="C568" s="83"/>
      <c r="D568" s="83"/>
      <c r="E568" s="83"/>
      <c r="F568" s="83"/>
      <c r="G568" s="83"/>
      <c r="H568" s="83"/>
      <c r="I568" s="83"/>
      <c r="J568" s="84"/>
      <c r="K568" s="91"/>
      <c r="L568" s="92"/>
      <c r="M568" s="99"/>
      <c r="N568" s="103"/>
      <c r="O568" s="101"/>
      <c r="P568" s="104"/>
      <c r="Q568" s="103"/>
      <c r="AH568" s="3"/>
      <c r="AI568" s="3"/>
    </row>
    <row r="569" spans="1:35" ht="15.75" customHeight="1">
      <c r="A569" s="82">
        <v>2002</v>
      </c>
      <c r="B569" s="83"/>
      <c r="C569" s="83"/>
      <c r="D569" s="83"/>
      <c r="E569" s="83"/>
      <c r="F569" s="83"/>
      <c r="G569" s="83"/>
      <c r="H569" s="83"/>
      <c r="I569" s="83"/>
      <c r="J569" s="84"/>
      <c r="K569" s="91"/>
      <c r="L569" s="92"/>
      <c r="M569" s="99"/>
      <c r="N569" s="5"/>
      <c r="O569" s="26"/>
      <c r="P569" s="25"/>
      <c r="Q569" s="140"/>
      <c r="AH569" s="3"/>
      <c r="AI569" s="3"/>
    </row>
    <row r="570" spans="1:35" ht="15.75" customHeight="1">
      <c r="A570" s="82">
        <v>2101</v>
      </c>
      <c r="B570" s="83"/>
      <c r="C570" s="83"/>
      <c r="D570" s="83"/>
      <c r="E570" s="83"/>
      <c r="F570" s="83"/>
      <c r="G570" s="83"/>
      <c r="H570" s="83"/>
      <c r="I570" s="83"/>
      <c r="J570" s="84"/>
      <c r="K570" s="91"/>
      <c r="L570" s="92"/>
      <c r="M570" s="99"/>
      <c r="N570" s="108" t="s">
        <v>80</v>
      </c>
      <c r="O570" s="109">
        <v>9</v>
      </c>
      <c r="P570" s="110">
        <f>J573</f>
        <v>19</v>
      </c>
      <c r="Q570" s="111" t="s">
        <v>10</v>
      </c>
      <c r="AH570" s="3"/>
      <c r="AI570" s="3"/>
    </row>
    <row r="571" spans="1:35" ht="15.75" customHeight="1">
      <c r="A571" s="82">
        <v>2102</v>
      </c>
      <c r="B571" s="83"/>
      <c r="C571" s="83"/>
      <c r="D571" s="83"/>
      <c r="E571" s="83"/>
      <c r="F571" s="83"/>
      <c r="G571" s="83"/>
      <c r="H571" s="83"/>
      <c r="I571" s="83"/>
      <c r="J571" s="84"/>
      <c r="K571" s="91"/>
      <c r="L571" s="92"/>
      <c r="M571" s="99"/>
      <c r="N571" s="112" t="s">
        <v>81</v>
      </c>
      <c r="O571" s="113">
        <f>IF(O570/B556=0,"",O570/B556)</f>
        <v>0.21951219512195122</v>
      </c>
      <c r="P571" s="114">
        <f>IF(O570/P570=0,"",O570/P570)</f>
        <v>0.47368421052631576</v>
      </c>
      <c r="Q571" s="115" t="s">
        <v>82</v>
      </c>
      <c r="AH571" s="3"/>
      <c r="AI571" s="3"/>
    </row>
    <row r="572" spans="1:35" ht="15.75" customHeight="1">
      <c r="A572" s="82">
        <v>2201</v>
      </c>
      <c r="B572" s="83"/>
      <c r="C572" s="83"/>
      <c r="D572" s="83"/>
      <c r="E572" s="83"/>
      <c r="F572" s="83"/>
      <c r="G572" s="83"/>
      <c r="H572" s="83"/>
      <c r="I572" s="83"/>
      <c r="J572" s="84"/>
      <c r="K572" s="116"/>
      <c r="L572" s="117"/>
      <c r="M572" s="118"/>
      <c r="N572" s="119"/>
      <c r="O572" s="120"/>
      <c r="P572" s="120"/>
      <c r="Q572" s="121"/>
      <c r="AH572" s="3"/>
      <c r="AI572" s="3"/>
    </row>
    <row r="573" spans="1:35" ht="18" customHeight="1">
      <c r="A573" s="34"/>
      <c r="B573" s="26"/>
      <c r="C573" s="231" t="s">
        <v>108</v>
      </c>
      <c r="D573" s="232"/>
      <c r="E573" s="232"/>
      <c r="F573" s="232"/>
      <c r="G573" s="232"/>
      <c r="H573" s="232"/>
      <c r="I573" s="233"/>
      <c r="J573" s="122">
        <f>SUM(J559:J569)</f>
        <v>19</v>
      </c>
      <c r="K573" s="123">
        <f>IF(J563=0,"",J563/B556)</f>
        <v>0.3902439024390244</v>
      </c>
      <c r="L573" s="123">
        <f>IF(J573=0,"",J573/B556)</f>
        <v>0.46341463414634149</v>
      </c>
      <c r="M573" s="123">
        <f>IF(J563=0,"",L573-K573)</f>
        <v>7.3170731707317083E-2</v>
      </c>
      <c r="N573" s="5"/>
      <c r="O573" s="26"/>
      <c r="P573" s="25"/>
      <c r="Q573" s="5"/>
      <c r="AH573" s="3"/>
      <c r="AI573" s="3"/>
    </row>
    <row r="574" spans="1:35" ht="12.75" customHeight="1">
      <c r="K574" s="5"/>
      <c r="L574" s="5"/>
      <c r="N574" s="5"/>
      <c r="O574" s="6"/>
      <c r="P574" s="6"/>
      <c r="Q574" s="5"/>
      <c r="AH574" s="3"/>
      <c r="AI574" s="3"/>
    </row>
    <row r="575" spans="1:35" ht="12.75" customHeight="1">
      <c r="K575" s="5"/>
      <c r="L575" s="5"/>
      <c r="N575" s="5"/>
      <c r="O575" s="6"/>
      <c r="P575" s="6"/>
      <c r="Q575" s="5"/>
      <c r="AH575" s="3"/>
      <c r="AI575" s="3"/>
    </row>
    <row r="576" spans="1:35" ht="14.25" customHeight="1">
      <c r="K576" s="5"/>
      <c r="L576" s="5"/>
      <c r="N576" s="5"/>
      <c r="O576" s="6"/>
      <c r="P576" s="6"/>
      <c r="Q576" s="5"/>
      <c r="R576" s="99"/>
      <c r="AH576" s="3"/>
      <c r="AI576" s="3"/>
    </row>
    <row r="577" spans="11:35" ht="12.75" customHeight="1">
      <c r="K577" s="5"/>
      <c r="L577" s="5"/>
      <c r="N577" s="5"/>
      <c r="O577" s="6"/>
      <c r="P577" s="6"/>
      <c r="Q577" s="5"/>
      <c r="AH577" s="3"/>
      <c r="AI577" s="3"/>
    </row>
    <row r="578" spans="11:35" ht="12.75" customHeight="1">
      <c r="K578" s="5"/>
      <c r="L578" s="5"/>
      <c r="N578" s="5"/>
      <c r="O578" s="6"/>
      <c r="P578" s="6"/>
      <c r="Q578" s="5"/>
      <c r="AH578" s="3"/>
      <c r="AI578" s="3"/>
    </row>
    <row r="579" spans="11:35" ht="12.75" customHeight="1">
      <c r="K579" s="5"/>
      <c r="L579" s="5"/>
      <c r="N579" s="5"/>
      <c r="O579" s="6"/>
      <c r="P579" s="6"/>
      <c r="Q579" s="5"/>
      <c r="AH579" s="3"/>
      <c r="AI579" s="3"/>
    </row>
    <row r="580" spans="11:35" ht="12.75" customHeight="1">
      <c r="K580" s="5"/>
      <c r="L580" s="5"/>
      <c r="N580" s="5"/>
      <c r="O580" s="6"/>
      <c r="P580" s="6"/>
      <c r="Q580" s="5"/>
      <c r="AH580" s="3"/>
      <c r="AI580" s="3"/>
    </row>
    <row r="581" spans="11:35" ht="15" customHeight="1">
      <c r="K581" s="5"/>
      <c r="L581" s="5"/>
      <c r="N581" s="5"/>
      <c r="O581" s="6"/>
      <c r="P581" s="6"/>
      <c r="Q581" s="5"/>
      <c r="R581" s="97"/>
      <c r="AH581" s="3"/>
      <c r="AI581" s="3"/>
    </row>
    <row r="582" spans="11:35" ht="12.75" customHeight="1">
      <c r="K582" s="5"/>
      <c r="L582" s="5"/>
      <c r="N582" s="5"/>
      <c r="O582" s="6"/>
      <c r="P582" s="6"/>
      <c r="Q582" s="5"/>
      <c r="AH582" s="3"/>
      <c r="AI582" s="3"/>
    </row>
    <row r="583" spans="11:35" ht="12.75" customHeight="1">
      <c r="K583" s="5"/>
      <c r="L583" s="5"/>
      <c r="N583" s="5"/>
      <c r="O583" s="6"/>
      <c r="P583" s="6"/>
      <c r="Q583" s="5"/>
      <c r="AH583" s="3"/>
      <c r="AI583" s="3"/>
    </row>
    <row r="584" spans="11:35" ht="12.75" customHeight="1">
      <c r="K584" s="5"/>
      <c r="L584" s="5"/>
      <c r="N584" s="5"/>
      <c r="O584" s="6"/>
      <c r="P584" s="6"/>
      <c r="Q584" s="5"/>
      <c r="AH584" s="3"/>
      <c r="AI584" s="3"/>
    </row>
    <row r="585" spans="11:35" ht="12.75" customHeight="1">
      <c r="K585" s="5"/>
      <c r="L585" s="5"/>
      <c r="N585" s="5"/>
      <c r="O585" s="6"/>
      <c r="P585" s="6"/>
      <c r="Q585" s="5"/>
      <c r="AH585" s="3"/>
      <c r="AI585" s="3"/>
    </row>
    <row r="586" spans="11:35" ht="12.75" customHeight="1">
      <c r="K586" s="5"/>
      <c r="L586" s="5"/>
      <c r="N586" s="5"/>
      <c r="O586" s="6"/>
      <c r="P586" s="6"/>
      <c r="Q586" s="5"/>
      <c r="AH586" s="3"/>
      <c r="AI586" s="3"/>
    </row>
    <row r="587" spans="11:35" ht="12.75" customHeight="1">
      <c r="K587" s="5"/>
      <c r="L587" s="5"/>
      <c r="N587" s="5"/>
      <c r="O587" s="6"/>
      <c r="P587" s="6"/>
      <c r="Q587" s="5"/>
      <c r="AH587" s="3"/>
      <c r="AI587" s="3"/>
    </row>
    <row r="588" spans="11:35" ht="12.75" customHeight="1">
      <c r="K588" s="5"/>
      <c r="L588" s="5"/>
      <c r="N588" s="5"/>
      <c r="O588" s="6"/>
      <c r="P588" s="6"/>
      <c r="Q588" s="5"/>
      <c r="AH588" s="3"/>
      <c r="AI588" s="3"/>
    </row>
    <row r="589" spans="11:35" ht="12.75" customHeight="1">
      <c r="K589" s="5"/>
      <c r="L589" s="5"/>
      <c r="N589" s="5"/>
      <c r="O589" s="6"/>
      <c r="P589" s="6"/>
      <c r="Q589" s="5"/>
      <c r="AH589" s="3"/>
      <c r="AI589" s="3"/>
    </row>
    <row r="590" spans="11:35" ht="12.75" customHeight="1">
      <c r="K590" s="5"/>
      <c r="L590" s="5"/>
      <c r="N590" s="5"/>
      <c r="O590" s="6"/>
      <c r="P590" s="6"/>
      <c r="Q590" s="5"/>
      <c r="AH590" s="3"/>
      <c r="AI590" s="3"/>
    </row>
    <row r="591" spans="11:35" ht="12.75" customHeight="1">
      <c r="K591" s="5"/>
      <c r="L591" s="5"/>
      <c r="N591" s="5"/>
      <c r="O591" s="6"/>
      <c r="P591" s="6"/>
      <c r="Q591" s="5"/>
      <c r="AH591" s="3"/>
      <c r="AI591" s="3"/>
    </row>
    <row r="592" spans="11:35" ht="12.75" customHeight="1">
      <c r="K592" s="5"/>
      <c r="L592" s="5"/>
      <c r="N592" s="5"/>
      <c r="O592" s="6"/>
      <c r="P592" s="6"/>
      <c r="Q592" s="5"/>
      <c r="AH592" s="3"/>
      <c r="AI592" s="3"/>
    </row>
    <row r="593" spans="1:35" ht="12.75" customHeight="1">
      <c r="K593" s="5"/>
      <c r="L593" s="5"/>
      <c r="N593" s="5"/>
      <c r="O593" s="6"/>
      <c r="P593" s="6"/>
      <c r="Q593" s="5"/>
      <c r="AH593" s="3"/>
      <c r="AI593" s="3"/>
    </row>
    <row r="594" spans="1:35" ht="12.75" customHeight="1">
      <c r="K594" s="5"/>
      <c r="L594" s="5"/>
      <c r="N594" s="5"/>
      <c r="O594" s="6"/>
      <c r="P594" s="6"/>
      <c r="Q594" s="5"/>
      <c r="AH594" s="3"/>
      <c r="AI594" s="3"/>
    </row>
    <row r="595" spans="1:35" ht="12.75" customHeight="1">
      <c r="K595" s="5"/>
      <c r="L595" s="5"/>
      <c r="N595" s="5"/>
      <c r="O595" s="6"/>
      <c r="P595" s="6"/>
      <c r="Q595" s="5"/>
      <c r="AH595" s="3"/>
      <c r="AI595" s="3"/>
    </row>
    <row r="596" spans="1:35" ht="12.75" customHeight="1">
      <c r="K596" s="5"/>
      <c r="L596" s="5"/>
      <c r="N596" s="5"/>
      <c r="O596" s="6"/>
      <c r="P596" s="6"/>
      <c r="Q596" s="5"/>
      <c r="R596" s="25"/>
      <c r="AH596" s="3"/>
      <c r="AI596" s="3"/>
    </row>
    <row r="597" spans="1:35" ht="12.75" customHeight="1">
      <c r="K597" s="5"/>
      <c r="L597" s="5"/>
      <c r="N597" s="5"/>
      <c r="O597" s="6"/>
      <c r="P597" s="6"/>
      <c r="Q597" s="5"/>
      <c r="AH597" s="3"/>
      <c r="AI597" s="3"/>
    </row>
    <row r="598" spans="1:35" ht="12.75" customHeight="1">
      <c r="A598" s="34"/>
      <c r="K598" s="5"/>
      <c r="L598" s="5"/>
      <c r="N598" s="5"/>
      <c r="O598" s="6"/>
      <c r="P598" s="6"/>
      <c r="Q598" s="5"/>
      <c r="AH598" s="3"/>
      <c r="AI598" s="3"/>
    </row>
    <row r="599" spans="1:35" ht="14.25" customHeight="1">
      <c r="K599" s="5"/>
      <c r="L599" s="5"/>
      <c r="N599" s="5"/>
      <c r="O599" s="6"/>
      <c r="P599" s="6"/>
      <c r="Q599" s="5"/>
      <c r="R599" s="99"/>
      <c r="AH599" s="3"/>
      <c r="AI599" s="3"/>
    </row>
    <row r="600" spans="1:35" ht="12.75" customHeight="1">
      <c r="K600" s="5"/>
      <c r="L600" s="5"/>
      <c r="N600" s="5"/>
      <c r="O600" s="6"/>
      <c r="P600" s="6"/>
      <c r="Q600" s="5"/>
      <c r="AH600" s="3"/>
      <c r="AI600" s="3"/>
    </row>
    <row r="601" spans="1:35" ht="12.75" customHeight="1">
      <c r="K601" s="5"/>
      <c r="L601" s="5"/>
      <c r="N601" s="5"/>
      <c r="O601" s="6"/>
      <c r="P601" s="6"/>
      <c r="Q601" s="5"/>
      <c r="AH601" s="3"/>
      <c r="AI601" s="3"/>
    </row>
    <row r="602" spans="1:35" ht="12.75" customHeight="1">
      <c r="K602" s="5"/>
      <c r="L602" s="5"/>
      <c r="N602" s="5"/>
      <c r="O602" s="6"/>
      <c r="P602" s="6"/>
      <c r="Q602" s="5"/>
      <c r="AH602" s="3"/>
      <c r="AI602" s="3"/>
    </row>
    <row r="603" spans="1:35" ht="12.75" customHeight="1">
      <c r="K603" s="5"/>
      <c r="L603" s="5"/>
      <c r="N603" s="5"/>
      <c r="O603" s="6"/>
      <c r="P603" s="6"/>
      <c r="Q603" s="5"/>
      <c r="AH603" s="3"/>
      <c r="AI603" s="3"/>
    </row>
    <row r="604" spans="1:35" ht="15" customHeight="1">
      <c r="K604" s="5"/>
      <c r="L604" s="5"/>
      <c r="N604" s="5"/>
      <c r="O604" s="6"/>
      <c r="P604" s="6"/>
      <c r="Q604" s="5"/>
      <c r="R604" s="97"/>
      <c r="AH604" s="3"/>
      <c r="AI604" s="3"/>
    </row>
    <row r="605" spans="1:35" ht="12.75" customHeight="1">
      <c r="K605" s="5"/>
      <c r="L605" s="5"/>
      <c r="N605" s="5"/>
      <c r="O605" s="6"/>
      <c r="P605" s="6"/>
      <c r="Q605" s="5"/>
      <c r="AH605" s="3"/>
      <c r="AI605" s="3"/>
    </row>
    <row r="606" spans="1:35" ht="12.75" customHeight="1">
      <c r="K606" s="5"/>
      <c r="L606" s="5"/>
      <c r="N606" s="5"/>
      <c r="O606" s="6"/>
      <c r="P606" s="6"/>
      <c r="Q606" s="5"/>
      <c r="AH606" s="3"/>
      <c r="AI606" s="3"/>
    </row>
    <row r="607" spans="1:35" ht="12.75" customHeight="1">
      <c r="K607" s="5"/>
      <c r="L607" s="5"/>
      <c r="N607" s="5"/>
      <c r="O607" s="6"/>
      <c r="P607" s="6"/>
      <c r="Q607" s="5"/>
      <c r="AH607" s="3"/>
      <c r="AI607" s="3"/>
    </row>
    <row r="608" spans="1:35" ht="12.75" customHeight="1">
      <c r="K608" s="5"/>
      <c r="L608" s="5"/>
      <c r="N608" s="5"/>
      <c r="O608" s="6"/>
      <c r="P608" s="6"/>
      <c r="Q608" s="5"/>
      <c r="AH608" s="3"/>
      <c r="AI608" s="3"/>
    </row>
    <row r="609" spans="11:35" ht="12.75" customHeight="1">
      <c r="K609" s="5"/>
      <c r="L609" s="5"/>
      <c r="N609" s="5"/>
      <c r="O609" s="6"/>
      <c r="P609" s="6"/>
      <c r="Q609" s="5"/>
      <c r="AH609" s="3"/>
      <c r="AI609" s="3"/>
    </row>
    <row r="610" spans="11:35" ht="12.75" customHeight="1">
      <c r="K610" s="5"/>
      <c r="L610" s="5"/>
      <c r="N610" s="5"/>
      <c r="O610" s="6"/>
      <c r="P610" s="6"/>
      <c r="Q610" s="5"/>
      <c r="AH610" s="3"/>
      <c r="AI610" s="3"/>
    </row>
    <row r="611" spans="11:35" ht="12.75" customHeight="1">
      <c r="K611" s="5"/>
      <c r="L611" s="5"/>
      <c r="N611" s="5"/>
      <c r="O611" s="6"/>
      <c r="P611" s="6"/>
      <c r="Q611" s="5"/>
      <c r="AH611" s="3"/>
      <c r="AI611" s="3"/>
    </row>
    <row r="612" spans="11:35" ht="12.75" customHeight="1">
      <c r="K612" s="5"/>
      <c r="L612" s="5"/>
      <c r="N612" s="5"/>
      <c r="O612" s="6"/>
      <c r="P612" s="6"/>
      <c r="Q612" s="5"/>
      <c r="AH612" s="3"/>
      <c r="AI612" s="3"/>
    </row>
    <row r="613" spans="11:35" ht="12.75" customHeight="1">
      <c r="K613" s="5"/>
      <c r="L613" s="5"/>
      <c r="N613" s="5"/>
      <c r="O613" s="6"/>
      <c r="P613" s="6"/>
      <c r="Q613" s="5"/>
      <c r="AH613" s="3"/>
      <c r="AI613" s="3"/>
    </row>
    <row r="614" spans="11:35" ht="12.75" customHeight="1">
      <c r="K614" s="5"/>
      <c r="L614" s="5"/>
      <c r="N614" s="5"/>
      <c r="O614" s="6"/>
      <c r="P614" s="6"/>
      <c r="Q614" s="5"/>
      <c r="AH614" s="3"/>
      <c r="AI614" s="3"/>
    </row>
    <row r="615" spans="11:35" ht="12.75" customHeight="1">
      <c r="K615" s="5"/>
      <c r="L615" s="5"/>
      <c r="N615" s="5"/>
      <c r="O615" s="6"/>
      <c r="P615" s="6"/>
      <c r="Q615" s="5"/>
      <c r="AH615" s="3"/>
      <c r="AI615" s="3"/>
    </row>
    <row r="616" spans="11:35" ht="12.75" customHeight="1">
      <c r="K616" s="5"/>
      <c r="L616" s="5"/>
      <c r="N616" s="5"/>
      <c r="O616" s="6"/>
      <c r="P616" s="6"/>
      <c r="Q616" s="5"/>
      <c r="AH616" s="3"/>
      <c r="AI616" s="3"/>
    </row>
    <row r="617" spans="11:35" ht="12.75" customHeight="1">
      <c r="K617" s="5"/>
      <c r="L617" s="5"/>
      <c r="N617" s="5"/>
      <c r="O617" s="6"/>
      <c r="P617" s="6"/>
      <c r="Q617" s="5"/>
      <c r="AH617" s="3"/>
      <c r="AI617" s="3"/>
    </row>
    <row r="618" spans="11:35" ht="12.75" customHeight="1">
      <c r="K618" s="5"/>
      <c r="L618" s="5"/>
      <c r="N618" s="5"/>
      <c r="O618" s="6"/>
      <c r="P618" s="6"/>
      <c r="Q618" s="5"/>
      <c r="AH618" s="3"/>
      <c r="AI618" s="3"/>
    </row>
    <row r="619" spans="11:35" ht="12.75" customHeight="1">
      <c r="K619" s="5"/>
      <c r="L619" s="5"/>
      <c r="N619" s="5"/>
      <c r="O619" s="6"/>
      <c r="P619" s="6"/>
      <c r="Q619" s="5"/>
      <c r="R619" s="25"/>
      <c r="AH619" s="3"/>
      <c r="AI619" s="3"/>
    </row>
    <row r="620" spans="11:35" ht="12.75" customHeight="1">
      <c r="K620" s="5"/>
      <c r="L620" s="5"/>
      <c r="N620" s="5"/>
      <c r="O620" s="6"/>
      <c r="P620" s="6"/>
      <c r="Q620" s="5"/>
      <c r="AH620" s="3"/>
      <c r="AI620" s="3"/>
    </row>
    <row r="621" spans="11:35" ht="12.75" customHeight="1">
      <c r="K621" s="5"/>
      <c r="L621" s="5"/>
      <c r="N621" s="5"/>
      <c r="O621" s="6"/>
      <c r="P621" s="6"/>
      <c r="Q621" s="5"/>
      <c r="AH621" s="3"/>
      <c r="AI621" s="3"/>
    </row>
    <row r="622" spans="11:35" ht="14.25" customHeight="1">
      <c r="K622" s="5"/>
      <c r="L622" s="5"/>
      <c r="N622" s="5"/>
      <c r="O622" s="6"/>
      <c r="P622" s="6"/>
      <c r="Q622" s="5"/>
      <c r="R622" s="99"/>
      <c r="AH622" s="3"/>
      <c r="AI622" s="3"/>
    </row>
    <row r="623" spans="11:35" ht="12.75" customHeight="1">
      <c r="K623" s="5"/>
      <c r="L623" s="5"/>
      <c r="N623" s="5"/>
      <c r="O623" s="6"/>
      <c r="P623" s="6"/>
      <c r="Q623" s="5"/>
      <c r="AH623" s="3"/>
      <c r="AI623" s="3"/>
    </row>
    <row r="624" spans="11:35" ht="12.75" customHeight="1">
      <c r="K624" s="5"/>
      <c r="L624" s="5"/>
      <c r="N624" s="5"/>
      <c r="O624" s="6"/>
      <c r="P624" s="6"/>
      <c r="Q624" s="5"/>
      <c r="AH624" s="3"/>
      <c r="AI624" s="3"/>
    </row>
    <row r="625" spans="11:35" ht="12.75" customHeight="1">
      <c r="K625" s="5"/>
      <c r="L625" s="5"/>
      <c r="N625" s="5"/>
      <c r="O625" s="6"/>
      <c r="P625" s="6"/>
      <c r="Q625" s="5"/>
      <c r="AH625" s="3"/>
      <c r="AI625" s="3"/>
    </row>
    <row r="626" spans="11:35" ht="12.75" customHeight="1">
      <c r="K626" s="5"/>
      <c r="L626" s="5"/>
      <c r="N626" s="5"/>
      <c r="O626" s="6"/>
      <c r="P626" s="6"/>
      <c r="Q626" s="5"/>
      <c r="AH626" s="3"/>
      <c r="AI626" s="3"/>
    </row>
    <row r="627" spans="11:35" ht="15" customHeight="1">
      <c r="K627" s="5"/>
      <c r="L627" s="5"/>
      <c r="N627" s="5"/>
      <c r="O627" s="6"/>
      <c r="P627" s="6"/>
      <c r="Q627" s="5"/>
      <c r="R627" s="97"/>
      <c r="AH627" s="3"/>
      <c r="AI627" s="3"/>
    </row>
    <row r="628" spans="11:35" ht="12.75" customHeight="1">
      <c r="K628" s="5"/>
      <c r="L628" s="5"/>
      <c r="N628" s="5"/>
      <c r="O628" s="6"/>
      <c r="P628" s="6"/>
      <c r="Q628" s="5"/>
      <c r="AH628" s="3"/>
      <c r="AI628" s="3"/>
    </row>
    <row r="629" spans="11:35" ht="12.75" customHeight="1">
      <c r="K629" s="5"/>
      <c r="L629" s="5"/>
      <c r="N629" s="5"/>
      <c r="O629" s="6"/>
      <c r="P629" s="6"/>
      <c r="Q629" s="5"/>
      <c r="AH629" s="3"/>
      <c r="AI629" s="3"/>
    </row>
    <row r="630" spans="11:35" ht="12.75" customHeight="1">
      <c r="K630" s="5"/>
      <c r="L630" s="5"/>
      <c r="N630" s="5"/>
      <c r="O630" s="6"/>
      <c r="P630" s="6"/>
      <c r="Q630" s="5"/>
      <c r="AH630" s="3"/>
      <c r="AI630" s="3"/>
    </row>
    <row r="631" spans="11:35" ht="12.75" customHeight="1">
      <c r="K631" s="5"/>
      <c r="L631" s="5"/>
      <c r="N631" s="5"/>
      <c r="O631" s="6"/>
      <c r="P631" s="6"/>
      <c r="Q631" s="5"/>
      <c r="AH631" s="3"/>
      <c r="AI631" s="3"/>
    </row>
    <row r="632" spans="11:35" ht="12.75" customHeight="1">
      <c r="K632" s="5"/>
      <c r="L632" s="5"/>
      <c r="N632" s="5"/>
      <c r="O632" s="6"/>
      <c r="P632" s="6"/>
      <c r="Q632" s="5"/>
      <c r="AH632" s="3"/>
      <c r="AI632" s="3"/>
    </row>
    <row r="633" spans="11:35" ht="12.75" customHeight="1">
      <c r="K633" s="5"/>
      <c r="L633" s="5"/>
      <c r="N633" s="5"/>
      <c r="O633" s="6"/>
      <c r="P633" s="6"/>
      <c r="Q633" s="5"/>
      <c r="AH633" s="3"/>
      <c r="AI633" s="3"/>
    </row>
    <row r="634" spans="11:35" ht="12.75" customHeight="1">
      <c r="K634" s="5"/>
      <c r="L634" s="5"/>
      <c r="N634" s="5"/>
      <c r="O634" s="6"/>
      <c r="P634" s="6"/>
      <c r="Q634" s="5"/>
      <c r="AH634" s="3"/>
      <c r="AI634" s="3"/>
    </row>
    <row r="635" spans="11:35" ht="12.75" customHeight="1">
      <c r="K635" s="5"/>
      <c r="L635" s="5"/>
      <c r="N635" s="5"/>
      <c r="O635" s="6"/>
      <c r="P635" s="6"/>
      <c r="Q635" s="5"/>
      <c r="AH635" s="3"/>
      <c r="AI635" s="3"/>
    </row>
    <row r="636" spans="11:35" ht="12.75" customHeight="1">
      <c r="K636" s="5"/>
      <c r="L636" s="5"/>
      <c r="N636" s="5"/>
      <c r="O636" s="6"/>
      <c r="P636" s="6"/>
      <c r="Q636" s="5"/>
      <c r="AH636" s="3"/>
      <c r="AI636" s="3"/>
    </row>
    <row r="637" spans="11:35" ht="12.75" customHeight="1">
      <c r="K637" s="5"/>
      <c r="L637" s="5"/>
      <c r="N637" s="5"/>
      <c r="O637" s="6"/>
      <c r="P637" s="6"/>
      <c r="Q637" s="5"/>
      <c r="AH637" s="3"/>
      <c r="AI637" s="3"/>
    </row>
    <row r="638" spans="11:35" ht="12.75" customHeight="1">
      <c r="K638" s="5"/>
      <c r="L638" s="5"/>
      <c r="N638" s="5"/>
      <c r="O638" s="6"/>
      <c r="P638" s="6"/>
      <c r="Q638" s="5"/>
      <c r="AH638" s="3"/>
      <c r="AI638" s="3"/>
    </row>
    <row r="639" spans="11:35" ht="12.75" customHeight="1">
      <c r="K639" s="5"/>
      <c r="L639" s="5"/>
      <c r="N639" s="5"/>
      <c r="O639" s="6"/>
      <c r="P639" s="6"/>
      <c r="Q639" s="5"/>
      <c r="AH639" s="3"/>
      <c r="AI639" s="3"/>
    </row>
    <row r="640" spans="11:35" ht="12.75" customHeight="1">
      <c r="K640" s="5"/>
      <c r="L640" s="5"/>
      <c r="N640" s="5"/>
      <c r="O640" s="6"/>
      <c r="P640" s="6"/>
      <c r="Q640" s="5"/>
      <c r="AH640" s="3"/>
      <c r="AI640" s="3"/>
    </row>
    <row r="641" spans="11:35" ht="12.75" customHeight="1">
      <c r="K641" s="5"/>
      <c r="L641" s="5"/>
      <c r="N641" s="5"/>
      <c r="O641" s="6"/>
      <c r="P641" s="6"/>
      <c r="Q641" s="5"/>
      <c r="AH641" s="3"/>
      <c r="AI641" s="3"/>
    </row>
    <row r="642" spans="11:35" ht="12.75" customHeight="1">
      <c r="K642" s="5"/>
      <c r="L642" s="5"/>
      <c r="N642" s="5"/>
      <c r="O642" s="6"/>
      <c r="P642" s="6"/>
      <c r="Q642" s="5"/>
      <c r="R642" s="25"/>
      <c r="AH642" s="3"/>
      <c r="AI642" s="3"/>
    </row>
    <row r="643" spans="11:35" ht="12.75" customHeight="1">
      <c r="K643" s="5"/>
      <c r="L643" s="5"/>
      <c r="N643" s="5"/>
      <c r="O643" s="6"/>
      <c r="P643" s="6"/>
      <c r="Q643" s="5"/>
      <c r="AH643" s="3"/>
      <c r="AI643" s="3"/>
    </row>
    <row r="644" spans="11:35" ht="12.75" customHeight="1">
      <c r="K644" s="5"/>
      <c r="L644" s="5"/>
      <c r="N644" s="5"/>
      <c r="O644" s="6"/>
      <c r="P644" s="6"/>
      <c r="Q644" s="5"/>
      <c r="AH644" s="3"/>
      <c r="AI644" s="3"/>
    </row>
    <row r="645" spans="11:35" ht="14.25" customHeight="1">
      <c r="K645" s="5"/>
      <c r="L645" s="5"/>
      <c r="N645" s="5"/>
      <c r="O645" s="6"/>
      <c r="P645" s="6"/>
      <c r="Q645" s="5"/>
      <c r="R645" s="99"/>
    </row>
    <row r="646" spans="11:35" ht="12.75" customHeight="1">
      <c r="K646" s="5"/>
      <c r="L646" s="5"/>
      <c r="N646" s="5"/>
      <c r="O646" s="6"/>
      <c r="P646" s="6"/>
      <c r="Q646" s="5"/>
    </row>
    <row r="647" spans="11:35" ht="12.75" customHeight="1">
      <c r="K647" s="5"/>
      <c r="L647" s="5"/>
      <c r="N647" s="5"/>
      <c r="O647" s="6"/>
      <c r="P647" s="6"/>
      <c r="Q647" s="5"/>
    </row>
    <row r="648" spans="11:35" ht="12.75" customHeight="1">
      <c r="K648" s="5"/>
      <c r="L648" s="5"/>
      <c r="N648" s="5"/>
      <c r="O648" s="6"/>
      <c r="P648" s="6"/>
      <c r="Q648" s="5"/>
    </row>
    <row r="649" spans="11:35" ht="12.75" customHeight="1">
      <c r="K649" s="5"/>
      <c r="L649" s="5"/>
      <c r="N649" s="5"/>
      <c r="O649" s="6"/>
      <c r="P649" s="6"/>
      <c r="Q649" s="5"/>
    </row>
    <row r="650" spans="11:35" ht="15" customHeight="1">
      <c r="K650" s="5"/>
      <c r="L650" s="5"/>
      <c r="N650" s="5"/>
      <c r="O650" s="6"/>
      <c r="P650" s="6"/>
      <c r="Q650" s="5"/>
      <c r="R650" s="97"/>
    </row>
    <row r="651" spans="11:35" ht="12.75" customHeight="1">
      <c r="K651" s="5"/>
      <c r="L651" s="5"/>
      <c r="N651" s="5"/>
      <c r="O651" s="6"/>
      <c r="P651" s="6"/>
      <c r="Q651" s="5"/>
    </row>
    <row r="652" spans="11:35" ht="12.75" customHeight="1">
      <c r="K652" s="5"/>
      <c r="L652" s="5"/>
      <c r="N652" s="5"/>
      <c r="O652" s="6"/>
      <c r="P652" s="6"/>
      <c r="Q652" s="5"/>
    </row>
    <row r="653" spans="11:35" ht="12.75" customHeight="1">
      <c r="K653" s="5"/>
      <c r="L653" s="5"/>
      <c r="N653" s="5"/>
      <c r="O653" s="6"/>
      <c r="P653" s="6"/>
      <c r="Q653" s="5"/>
    </row>
    <row r="654" spans="11:35" ht="12.75" customHeight="1">
      <c r="K654" s="5"/>
      <c r="L654" s="5"/>
      <c r="N654" s="5"/>
      <c r="O654" s="6"/>
      <c r="P654" s="6"/>
      <c r="Q654" s="5"/>
    </row>
    <row r="655" spans="11:35" ht="12.75" customHeight="1">
      <c r="K655" s="5"/>
      <c r="L655" s="5"/>
      <c r="N655" s="5"/>
      <c r="O655" s="6"/>
      <c r="P655" s="6"/>
      <c r="Q655" s="5"/>
    </row>
    <row r="656" spans="11:35" ht="12.75" customHeight="1">
      <c r="K656" s="5"/>
      <c r="L656" s="5"/>
      <c r="N656" s="5"/>
      <c r="O656" s="6"/>
      <c r="P656" s="6"/>
      <c r="Q656" s="5"/>
    </row>
    <row r="657" spans="11:35" ht="12.75" customHeight="1">
      <c r="K657" s="5"/>
      <c r="L657" s="5"/>
      <c r="N657" s="5"/>
      <c r="O657" s="6"/>
      <c r="P657" s="6"/>
      <c r="Q657" s="5"/>
    </row>
    <row r="658" spans="11:35" ht="12.75" customHeight="1">
      <c r="K658" s="5"/>
      <c r="L658" s="5"/>
      <c r="N658" s="5"/>
      <c r="O658" s="6"/>
      <c r="P658" s="6"/>
      <c r="Q658" s="5"/>
    </row>
    <row r="659" spans="11:35" ht="12.75" customHeight="1">
      <c r="K659" s="5"/>
      <c r="L659" s="5"/>
      <c r="N659" s="5"/>
      <c r="O659" s="6"/>
      <c r="P659" s="6"/>
      <c r="Q659" s="5"/>
    </row>
    <row r="660" spans="11:35" ht="12.75" customHeight="1">
      <c r="K660" s="5"/>
      <c r="L660" s="5"/>
      <c r="N660" s="5"/>
      <c r="O660" s="6"/>
      <c r="P660" s="6"/>
      <c r="Q660" s="5"/>
    </row>
    <row r="661" spans="11:35" ht="12.75" customHeight="1">
      <c r="K661" s="5"/>
      <c r="L661" s="5"/>
      <c r="N661" s="5"/>
      <c r="O661" s="6"/>
      <c r="P661" s="6"/>
      <c r="Q661" s="5"/>
    </row>
    <row r="662" spans="11:35" ht="12.75" customHeight="1">
      <c r="K662" s="5"/>
      <c r="L662" s="5"/>
      <c r="N662" s="5"/>
      <c r="O662" s="6"/>
      <c r="P662" s="6"/>
      <c r="Q662" s="5"/>
    </row>
    <row r="663" spans="11:35" ht="12.75" customHeight="1">
      <c r="K663" s="5"/>
      <c r="L663" s="5"/>
      <c r="N663" s="5"/>
      <c r="O663" s="6"/>
      <c r="P663" s="6"/>
      <c r="Q663" s="5"/>
    </row>
    <row r="664" spans="11:35" ht="12.75" customHeight="1">
      <c r="K664" s="5"/>
      <c r="L664" s="5"/>
      <c r="N664" s="5"/>
      <c r="O664" s="6"/>
      <c r="P664" s="6"/>
      <c r="Q664" s="5"/>
    </row>
    <row r="665" spans="11:35" ht="12.75" customHeight="1">
      <c r="K665" s="5"/>
      <c r="L665" s="5"/>
      <c r="N665" s="5"/>
      <c r="O665" s="6"/>
      <c r="P665" s="6"/>
      <c r="Q665" s="5"/>
      <c r="R665" s="25"/>
    </row>
    <row r="666" spans="11:35" ht="12.75" customHeight="1">
      <c r="K666" s="5"/>
      <c r="L666" s="5"/>
      <c r="N666" s="5"/>
      <c r="O666" s="6"/>
      <c r="P666" s="6"/>
      <c r="Q666" s="5"/>
      <c r="AH666" s="3"/>
      <c r="AI666" s="3"/>
    </row>
    <row r="667" spans="11:35" ht="12.75" customHeight="1">
      <c r="K667" s="5"/>
      <c r="L667" s="5"/>
      <c r="N667" s="5"/>
      <c r="O667" s="6"/>
      <c r="P667" s="6"/>
      <c r="Q667" s="5"/>
      <c r="AH667" s="3"/>
      <c r="AI667" s="3"/>
    </row>
    <row r="668" spans="11:35" ht="12.75" customHeight="1">
      <c r="K668" s="5"/>
      <c r="L668" s="5"/>
      <c r="N668" s="5"/>
      <c r="O668" s="6"/>
      <c r="P668" s="6"/>
      <c r="Q668" s="5"/>
      <c r="R668" s="26"/>
      <c r="S668" s="26"/>
    </row>
    <row r="669" spans="11:35" ht="20.25" customHeight="1">
      <c r="K669" s="5"/>
      <c r="L669" s="5"/>
      <c r="N669" s="5"/>
      <c r="O669" s="6"/>
      <c r="P669" s="6"/>
      <c r="Q669" s="5"/>
    </row>
    <row r="670" spans="11:35" ht="15.75" customHeight="1">
      <c r="K670" s="5"/>
      <c r="L670" s="5"/>
      <c r="N670" s="5"/>
      <c r="O670" s="6"/>
      <c r="P670" s="6"/>
      <c r="Q670" s="5"/>
    </row>
    <row r="671" spans="11:35" ht="12.75" customHeight="1">
      <c r="K671" s="5"/>
      <c r="L671" s="5"/>
      <c r="N671" s="5"/>
      <c r="O671" s="6"/>
      <c r="P671" s="6"/>
      <c r="Q671" s="5"/>
    </row>
    <row r="672" spans="11:35" ht="12.75" customHeight="1">
      <c r="K672" s="5"/>
      <c r="L672" s="5"/>
      <c r="N672" s="5"/>
      <c r="O672" s="6"/>
      <c r="P672" s="6"/>
      <c r="Q672" s="5"/>
    </row>
    <row r="673" spans="11:18" ht="15" customHeight="1">
      <c r="K673" s="5"/>
      <c r="L673" s="5"/>
      <c r="N673" s="5"/>
      <c r="O673" s="6"/>
      <c r="P673" s="6"/>
      <c r="Q673" s="5"/>
      <c r="R673" s="97"/>
    </row>
    <row r="674" spans="11:18" ht="14.25" customHeight="1">
      <c r="K674" s="5"/>
      <c r="L674" s="5"/>
      <c r="N674" s="5"/>
      <c r="O674" s="6"/>
      <c r="P674" s="6"/>
      <c r="Q674" s="5"/>
      <c r="R674" s="99"/>
    </row>
    <row r="675" spans="11:18" ht="14.25" customHeight="1">
      <c r="K675" s="5"/>
      <c r="L675" s="5"/>
      <c r="N675" s="5"/>
      <c r="O675" s="6"/>
      <c r="P675" s="6"/>
      <c r="Q675" s="5"/>
      <c r="R675" s="99"/>
    </row>
    <row r="676" spans="11:18" ht="14.25" customHeight="1">
      <c r="K676" s="5"/>
      <c r="L676" s="5"/>
      <c r="N676" s="5"/>
      <c r="O676" s="6"/>
      <c r="P676" s="6"/>
      <c r="Q676" s="5"/>
      <c r="R676" s="99"/>
    </row>
    <row r="677" spans="11:18" ht="14.25" customHeight="1">
      <c r="K677" s="5"/>
      <c r="L677" s="5"/>
      <c r="N677" s="5"/>
      <c r="O677" s="6"/>
      <c r="P677" s="6"/>
      <c r="Q677" s="5"/>
      <c r="R677" s="99"/>
    </row>
    <row r="678" spans="11:18" ht="14.25" customHeight="1">
      <c r="K678" s="5"/>
      <c r="L678" s="5"/>
      <c r="N678" s="5"/>
      <c r="O678" s="6"/>
      <c r="P678" s="6"/>
      <c r="Q678" s="5"/>
      <c r="R678" s="99"/>
    </row>
    <row r="679" spans="11:18" ht="14.25" customHeight="1">
      <c r="K679" s="5"/>
      <c r="L679" s="5"/>
      <c r="N679" s="5"/>
      <c r="O679" s="6"/>
      <c r="P679" s="6"/>
      <c r="Q679" s="5"/>
      <c r="R679" s="99"/>
    </row>
    <row r="680" spans="11:18" ht="14.25" customHeight="1">
      <c r="K680" s="5"/>
      <c r="L680" s="5"/>
      <c r="N680" s="5"/>
      <c r="O680" s="6"/>
      <c r="P680" s="6"/>
      <c r="Q680" s="5"/>
      <c r="R680" s="99"/>
    </row>
    <row r="681" spans="11:18" ht="14.25" customHeight="1">
      <c r="K681" s="5"/>
      <c r="L681" s="5"/>
      <c r="N681" s="5"/>
      <c r="O681" s="6"/>
      <c r="P681" s="6"/>
      <c r="Q681" s="5"/>
      <c r="R681" s="99"/>
    </row>
    <row r="682" spans="11:18" ht="14.25" customHeight="1">
      <c r="K682" s="5"/>
      <c r="L682" s="5"/>
      <c r="N682" s="5"/>
      <c r="O682" s="6"/>
      <c r="P682" s="6"/>
      <c r="Q682" s="5"/>
      <c r="R682" s="99"/>
    </row>
    <row r="683" spans="11:18" ht="14.25" customHeight="1">
      <c r="K683" s="5"/>
      <c r="L683" s="5"/>
      <c r="N683" s="5"/>
      <c r="O683" s="6"/>
      <c r="P683" s="6"/>
      <c r="Q683" s="5"/>
      <c r="R683" s="99"/>
    </row>
    <row r="684" spans="11:18" ht="14.25" customHeight="1">
      <c r="K684" s="5"/>
      <c r="L684" s="5"/>
      <c r="N684" s="5"/>
      <c r="O684" s="6"/>
      <c r="P684" s="6"/>
      <c r="Q684" s="5"/>
      <c r="R684" s="99"/>
    </row>
    <row r="685" spans="11:18" ht="14.25" customHeight="1">
      <c r="K685" s="5"/>
      <c r="L685" s="5"/>
      <c r="N685" s="5"/>
      <c r="O685" s="6"/>
      <c r="P685" s="6"/>
      <c r="Q685" s="5"/>
      <c r="R685" s="99"/>
    </row>
    <row r="686" spans="11:18" ht="14.25" customHeight="1">
      <c r="K686" s="5"/>
      <c r="L686" s="5"/>
      <c r="N686" s="5"/>
      <c r="O686" s="6"/>
      <c r="P686" s="6"/>
      <c r="Q686" s="5"/>
      <c r="R686" s="99"/>
    </row>
    <row r="687" spans="11:18" ht="14.25" customHeight="1">
      <c r="K687" s="5"/>
      <c r="L687" s="5"/>
      <c r="N687" s="5"/>
      <c r="O687" s="6"/>
      <c r="P687" s="6"/>
      <c r="Q687" s="5"/>
      <c r="R687" s="99"/>
    </row>
    <row r="688" spans="11:18" ht="18" customHeight="1">
      <c r="K688" s="5"/>
      <c r="L688" s="5"/>
      <c r="N688" s="5"/>
      <c r="O688" s="6"/>
      <c r="P688" s="6"/>
      <c r="Q688" s="5"/>
      <c r="R688" s="99"/>
    </row>
    <row r="689" spans="11:18" ht="14.25" customHeight="1">
      <c r="K689" s="5"/>
      <c r="L689" s="5"/>
      <c r="N689" s="5"/>
      <c r="O689" s="6"/>
      <c r="P689" s="6"/>
      <c r="Q689" s="5"/>
      <c r="R689" s="99"/>
    </row>
    <row r="690" spans="11:18" ht="14.25" customHeight="1">
      <c r="K690" s="5"/>
      <c r="L690" s="5"/>
      <c r="N690" s="5"/>
      <c r="O690" s="6"/>
      <c r="P690" s="6"/>
      <c r="Q690" s="5"/>
      <c r="R690" s="99"/>
    </row>
    <row r="691" spans="11:18" ht="14.25" customHeight="1">
      <c r="K691" s="5"/>
      <c r="L691" s="5"/>
      <c r="N691" s="5"/>
      <c r="O691" s="6"/>
      <c r="P691" s="6"/>
      <c r="Q691" s="5"/>
      <c r="R691" s="99"/>
    </row>
    <row r="692" spans="11:18" ht="20.25" customHeight="1">
      <c r="K692" s="5"/>
      <c r="L692" s="5"/>
      <c r="N692" s="5"/>
      <c r="O692" s="6"/>
      <c r="P692" s="6"/>
      <c r="Q692" s="5"/>
    </row>
    <row r="693" spans="11:18" ht="15.75" customHeight="1">
      <c r="K693" s="5"/>
      <c r="L693" s="5"/>
      <c r="N693" s="5"/>
      <c r="O693" s="6"/>
      <c r="P693" s="6"/>
      <c r="Q693" s="5"/>
    </row>
    <row r="694" spans="11:18" ht="12.75" customHeight="1">
      <c r="K694" s="5"/>
      <c r="L694" s="5"/>
      <c r="N694" s="5"/>
      <c r="O694" s="6"/>
      <c r="P694" s="6"/>
      <c r="Q694" s="5"/>
    </row>
    <row r="695" spans="11:18" ht="12.75" customHeight="1">
      <c r="K695" s="5"/>
      <c r="L695" s="5"/>
      <c r="N695" s="5"/>
      <c r="O695" s="6"/>
      <c r="P695" s="6"/>
      <c r="Q695" s="5"/>
    </row>
    <row r="696" spans="11:18" ht="15" customHeight="1">
      <c r="K696" s="5"/>
      <c r="L696" s="5"/>
      <c r="N696" s="5"/>
      <c r="O696" s="6"/>
      <c r="P696" s="6"/>
      <c r="Q696" s="5"/>
      <c r="R696" s="97"/>
    </row>
    <row r="697" spans="11:18" ht="12.75" customHeight="1">
      <c r="K697" s="5"/>
      <c r="L697" s="5"/>
      <c r="N697" s="5"/>
      <c r="O697" s="6"/>
      <c r="P697" s="6"/>
      <c r="Q697" s="5"/>
    </row>
    <row r="698" spans="11:18" ht="12.75" customHeight="1">
      <c r="K698" s="5"/>
      <c r="L698" s="5"/>
      <c r="N698" s="5"/>
      <c r="O698" s="6"/>
      <c r="P698" s="6"/>
      <c r="Q698" s="5"/>
    </row>
    <row r="699" spans="11:18" ht="12.75" customHeight="1">
      <c r="K699" s="5"/>
      <c r="L699" s="5"/>
      <c r="N699" s="5"/>
      <c r="O699" s="6"/>
      <c r="P699" s="6"/>
      <c r="Q699" s="5"/>
    </row>
    <row r="700" spans="11:18" ht="12.75" customHeight="1">
      <c r="K700" s="5"/>
      <c r="L700" s="5"/>
      <c r="N700" s="5"/>
      <c r="O700" s="6"/>
      <c r="P700" s="6"/>
      <c r="Q700" s="5"/>
    </row>
    <row r="701" spans="11:18" ht="12.75" customHeight="1">
      <c r="K701" s="5"/>
      <c r="L701" s="5"/>
      <c r="N701" s="5"/>
      <c r="O701" s="6"/>
      <c r="P701" s="6"/>
      <c r="Q701" s="5"/>
    </row>
    <row r="702" spans="11:18" ht="12.75" customHeight="1">
      <c r="K702" s="5"/>
      <c r="L702" s="5"/>
      <c r="N702" s="5"/>
      <c r="O702" s="6"/>
      <c r="P702" s="6"/>
      <c r="Q702" s="5"/>
    </row>
    <row r="703" spans="11:18" ht="12.75" customHeight="1">
      <c r="K703" s="5"/>
      <c r="L703" s="5"/>
      <c r="N703" s="5"/>
      <c r="O703" s="6"/>
      <c r="P703" s="6"/>
      <c r="Q703" s="5"/>
    </row>
    <row r="704" spans="11:18" ht="12.75" customHeight="1">
      <c r="K704" s="5"/>
      <c r="L704" s="5"/>
      <c r="N704" s="5"/>
      <c r="O704" s="6"/>
      <c r="P704" s="6"/>
      <c r="Q704" s="5"/>
    </row>
    <row r="705" spans="11:19" ht="12.75" customHeight="1">
      <c r="K705" s="5"/>
      <c r="L705" s="5"/>
      <c r="N705" s="5"/>
      <c r="O705" s="6"/>
      <c r="P705" s="6"/>
      <c r="Q705" s="5"/>
    </row>
    <row r="706" spans="11:19" ht="12.75" customHeight="1">
      <c r="K706" s="5"/>
      <c r="L706" s="5"/>
      <c r="N706" s="5"/>
      <c r="O706" s="6"/>
      <c r="P706" s="6"/>
      <c r="Q706" s="5"/>
    </row>
    <row r="707" spans="11:19" ht="12.75" customHeight="1">
      <c r="K707" s="5"/>
      <c r="L707" s="5"/>
      <c r="N707" s="5"/>
      <c r="O707" s="6"/>
      <c r="P707" s="6"/>
      <c r="Q707" s="5"/>
    </row>
    <row r="708" spans="11:19" ht="12.75" customHeight="1">
      <c r="K708" s="5"/>
      <c r="L708" s="5"/>
      <c r="N708" s="5"/>
      <c r="O708" s="6"/>
      <c r="P708" s="6"/>
      <c r="Q708" s="5"/>
    </row>
    <row r="709" spans="11:19" ht="12.75" customHeight="1">
      <c r="K709" s="5"/>
      <c r="L709" s="5"/>
      <c r="N709" s="5"/>
      <c r="O709" s="6"/>
      <c r="P709" s="6"/>
      <c r="Q709" s="5"/>
    </row>
    <row r="710" spans="11:19" ht="12.75" customHeight="1">
      <c r="K710" s="5"/>
      <c r="L710" s="5"/>
      <c r="N710" s="5"/>
      <c r="O710" s="6"/>
      <c r="P710" s="6"/>
      <c r="Q710" s="5"/>
    </row>
    <row r="711" spans="11:19" ht="18" customHeight="1">
      <c r="K711" s="5"/>
      <c r="L711" s="5"/>
      <c r="N711" s="5"/>
      <c r="O711" s="6"/>
      <c r="P711" s="6"/>
      <c r="Q711" s="5"/>
      <c r="R711" s="25"/>
      <c r="S711" s="5"/>
    </row>
  </sheetData>
  <mergeCells count="132">
    <mergeCell ref="B3:I3"/>
    <mergeCell ref="A20:D20"/>
    <mergeCell ref="A22:E22"/>
    <mergeCell ref="B25:I25"/>
    <mergeCell ref="B43:I43"/>
    <mergeCell ref="S47:T47"/>
    <mergeCell ref="B61:I61"/>
    <mergeCell ref="B77:I77"/>
    <mergeCell ref="B97:I97"/>
    <mergeCell ref="B115:I115"/>
    <mergeCell ref="B133:I133"/>
    <mergeCell ref="B154:I154"/>
    <mergeCell ref="B172:I172"/>
    <mergeCell ref="B189:I189"/>
    <mergeCell ref="B206:I206"/>
    <mergeCell ref="B222:I222"/>
    <mergeCell ref="B239:I239"/>
    <mergeCell ref="B256:I256"/>
    <mergeCell ref="B272:I272"/>
    <mergeCell ref="B288:I288"/>
    <mergeCell ref="B305:I305"/>
    <mergeCell ref="K370:K371"/>
    <mergeCell ref="L370:L371"/>
    <mergeCell ref="M370:M371"/>
    <mergeCell ref="N370:N371"/>
    <mergeCell ref="O370:O371"/>
    <mergeCell ref="P370:P371"/>
    <mergeCell ref="Q370:Q371"/>
    <mergeCell ref="B321:I321"/>
    <mergeCell ref="B337:I337"/>
    <mergeCell ref="B353:I353"/>
    <mergeCell ref="A369:I369"/>
    <mergeCell ref="A370:A371"/>
    <mergeCell ref="B370:I370"/>
    <mergeCell ref="J370:J371"/>
    <mergeCell ref="M393:M394"/>
    <mergeCell ref="N393:N394"/>
    <mergeCell ref="O393:O394"/>
    <mergeCell ref="P393:P394"/>
    <mergeCell ref="Q393:Q394"/>
    <mergeCell ref="C389:I389"/>
    <mergeCell ref="A392:I392"/>
    <mergeCell ref="A393:A394"/>
    <mergeCell ref="B393:I393"/>
    <mergeCell ref="J393:J394"/>
    <mergeCell ref="K393:K394"/>
    <mergeCell ref="L393:L394"/>
    <mergeCell ref="M485:M486"/>
    <mergeCell ref="N485:N486"/>
    <mergeCell ref="O485:O486"/>
    <mergeCell ref="P485:P486"/>
    <mergeCell ref="Q485:Q486"/>
    <mergeCell ref="C481:I481"/>
    <mergeCell ref="A484:I484"/>
    <mergeCell ref="A485:A486"/>
    <mergeCell ref="B485:I485"/>
    <mergeCell ref="J485:J486"/>
    <mergeCell ref="K485:K486"/>
    <mergeCell ref="L485:L486"/>
    <mergeCell ref="M508:M509"/>
    <mergeCell ref="N508:N509"/>
    <mergeCell ref="O508:O509"/>
    <mergeCell ref="P508:P509"/>
    <mergeCell ref="Q508:Q509"/>
    <mergeCell ref="C504:I504"/>
    <mergeCell ref="A507:I507"/>
    <mergeCell ref="A508:A509"/>
    <mergeCell ref="B508:I508"/>
    <mergeCell ref="J508:J509"/>
    <mergeCell ref="K508:K509"/>
    <mergeCell ref="L508:L509"/>
    <mergeCell ref="M531:M532"/>
    <mergeCell ref="N531:N532"/>
    <mergeCell ref="O531:O532"/>
    <mergeCell ref="P531:P532"/>
    <mergeCell ref="Q531:Q532"/>
    <mergeCell ref="C527:I527"/>
    <mergeCell ref="A530:I530"/>
    <mergeCell ref="A531:A532"/>
    <mergeCell ref="B531:I531"/>
    <mergeCell ref="J531:J532"/>
    <mergeCell ref="K531:K532"/>
    <mergeCell ref="L531:L532"/>
    <mergeCell ref="M416:M417"/>
    <mergeCell ref="N416:N417"/>
    <mergeCell ref="O416:O417"/>
    <mergeCell ref="P416:P417"/>
    <mergeCell ref="Q416:Q417"/>
    <mergeCell ref="C412:I412"/>
    <mergeCell ref="A415:I415"/>
    <mergeCell ref="A416:A417"/>
    <mergeCell ref="B416:I416"/>
    <mergeCell ref="J416:J417"/>
    <mergeCell ref="K416:K417"/>
    <mergeCell ref="L416:L417"/>
    <mergeCell ref="M439:M440"/>
    <mergeCell ref="N439:N440"/>
    <mergeCell ref="O439:O440"/>
    <mergeCell ref="P439:P440"/>
    <mergeCell ref="Q439:Q440"/>
    <mergeCell ref="C435:I435"/>
    <mergeCell ref="A438:I438"/>
    <mergeCell ref="A439:A440"/>
    <mergeCell ref="B439:I439"/>
    <mergeCell ref="J439:J440"/>
    <mergeCell ref="K439:K440"/>
    <mergeCell ref="L439:L440"/>
    <mergeCell ref="M462:M463"/>
    <mergeCell ref="N462:N463"/>
    <mergeCell ref="O462:O463"/>
    <mergeCell ref="P462:P463"/>
    <mergeCell ref="Q462:Q463"/>
    <mergeCell ref="C458:I458"/>
    <mergeCell ref="A461:I461"/>
    <mergeCell ref="A462:A463"/>
    <mergeCell ref="B462:I462"/>
    <mergeCell ref="J462:J463"/>
    <mergeCell ref="K462:K463"/>
    <mergeCell ref="L462:L463"/>
    <mergeCell ref="C573:I573"/>
    <mergeCell ref="M554:M555"/>
    <mergeCell ref="N554:N555"/>
    <mergeCell ref="O554:O555"/>
    <mergeCell ref="P554:P555"/>
    <mergeCell ref="Q554:Q555"/>
    <mergeCell ref="C550:I550"/>
    <mergeCell ref="A553:I553"/>
    <mergeCell ref="A554:A555"/>
    <mergeCell ref="B554:I554"/>
    <mergeCell ref="J554:J555"/>
    <mergeCell ref="K554:K555"/>
    <mergeCell ref="L554:L555"/>
  </mergeCells>
  <pageMargins left="0.7" right="0.7" top="0.75" bottom="0.75" header="0" footer="0"/>
  <pageSetup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G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7" ht="12.75" customHeight="1"/>
    <row r="2" spans="1:7" ht="12.75" customHeight="1"/>
    <row r="3" spans="1:7" ht="12.75" customHeight="1"/>
    <row r="4" spans="1:7" ht="12.75" customHeight="1">
      <c r="A4" s="52" t="s">
        <v>79</v>
      </c>
    </row>
    <row r="5" spans="1:7" ht="12.75" customHeight="1">
      <c r="B5" s="243"/>
      <c r="C5" s="244"/>
      <c r="D5" s="1"/>
      <c r="E5" s="1"/>
      <c r="F5" s="205" t="s">
        <v>10</v>
      </c>
    </row>
    <row r="6" spans="1:7" ht="25.5" customHeight="1">
      <c r="A6" s="206" t="s">
        <v>9</v>
      </c>
      <c r="B6" s="75">
        <v>1</v>
      </c>
      <c r="C6" s="75">
        <v>2</v>
      </c>
      <c r="D6" s="26">
        <v>3</v>
      </c>
      <c r="E6" s="26">
        <v>4</v>
      </c>
      <c r="F6" s="19"/>
      <c r="G6" s="7" t="s">
        <v>2</v>
      </c>
    </row>
    <row r="7" spans="1:7" ht="12.75" customHeight="1">
      <c r="A7" s="34" t="s">
        <v>43</v>
      </c>
      <c r="B7" s="26">
        <v>11</v>
      </c>
      <c r="C7" s="13"/>
      <c r="D7" s="13"/>
      <c r="E7" s="13"/>
      <c r="F7" s="19"/>
    </row>
    <row r="8" spans="1:7" ht="12.75" customHeight="1">
      <c r="A8" s="34" t="s">
        <v>48</v>
      </c>
      <c r="C8" s="26">
        <v>11</v>
      </c>
      <c r="F8" s="19"/>
    </row>
    <row r="9" spans="1:7" ht="12.75" customHeight="1">
      <c r="A9" s="34" t="s">
        <v>49</v>
      </c>
      <c r="D9" s="26">
        <v>10</v>
      </c>
      <c r="F9" s="38"/>
    </row>
    <row r="10" spans="1:7" ht="12.75" customHeight="1">
      <c r="A10" s="34" t="s">
        <v>50</v>
      </c>
      <c r="E10" s="26">
        <v>10</v>
      </c>
      <c r="F10" s="38">
        <v>10</v>
      </c>
    </row>
    <row r="11" spans="1:7" ht="12.75" customHeight="1">
      <c r="A11" s="34"/>
      <c r="F11" s="26">
        <f>SUM(F10)</f>
        <v>10</v>
      </c>
      <c r="G11" s="3">
        <f>F10/B7</f>
        <v>0.90909090909090906</v>
      </c>
    </row>
    <row r="12" spans="1:7" ht="12.75" customHeight="1">
      <c r="G12" s="3"/>
    </row>
    <row r="13" spans="1:7" ht="12.75" customHeight="1"/>
    <row r="14" spans="1:7" ht="12.75" customHeight="1"/>
    <row r="15" spans="1:7" ht="12.75" customHeight="1"/>
    <row r="16" spans="1:7" ht="12.75" customHeight="1">
      <c r="A16" s="52" t="s">
        <v>93</v>
      </c>
    </row>
    <row r="17" spans="1:7" ht="12.75" customHeight="1">
      <c r="B17" s="243"/>
      <c r="C17" s="244"/>
      <c r="D17" s="1"/>
      <c r="E17" s="1"/>
      <c r="F17" s="205" t="s">
        <v>10</v>
      </c>
    </row>
    <row r="18" spans="1:7" ht="25.5" customHeight="1">
      <c r="A18" s="206" t="s">
        <v>9</v>
      </c>
      <c r="B18" s="75">
        <v>1</v>
      </c>
      <c r="C18" s="75">
        <v>2</v>
      </c>
      <c r="D18" s="26">
        <v>3</v>
      </c>
      <c r="E18" s="26">
        <v>4</v>
      </c>
      <c r="F18" s="19"/>
      <c r="G18" s="7" t="s">
        <v>2</v>
      </c>
    </row>
    <row r="19" spans="1:7" ht="12.75" customHeight="1">
      <c r="A19" s="34" t="s">
        <v>51</v>
      </c>
      <c r="B19" s="26">
        <v>5</v>
      </c>
      <c r="C19" s="13"/>
      <c r="D19" s="13"/>
      <c r="E19" s="13"/>
      <c r="F19" s="19"/>
    </row>
    <row r="20" spans="1:7" ht="12.75" customHeight="1">
      <c r="A20" s="34" t="s">
        <v>52</v>
      </c>
      <c r="C20" s="26">
        <v>5</v>
      </c>
      <c r="F20" s="19"/>
    </row>
    <row r="21" spans="1:7" ht="12.75" customHeight="1">
      <c r="A21" s="34" t="s">
        <v>53</v>
      </c>
      <c r="D21" s="26">
        <v>5</v>
      </c>
      <c r="F21" s="38"/>
    </row>
    <row r="22" spans="1:7" ht="12.75" customHeight="1">
      <c r="A22" s="34"/>
      <c r="F22" s="38"/>
    </row>
    <row r="23" spans="1:7" ht="12.75" customHeight="1">
      <c r="A23" s="34"/>
      <c r="F23" s="26">
        <f>SUM(F22)</f>
        <v>0</v>
      </c>
      <c r="G23" s="3">
        <f>F22/B19</f>
        <v>0</v>
      </c>
    </row>
    <row r="24" spans="1:7" ht="12.75" customHeight="1"/>
    <row r="25" spans="1:7" ht="12.75" customHeight="1"/>
    <row r="26" spans="1:7" ht="12.75" customHeight="1"/>
    <row r="27" spans="1:7" ht="12.75" customHeight="1"/>
    <row r="28" spans="1:7" ht="12.75" customHeight="1"/>
    <row r="29" spans="1:7" ht="12.75" customHeight="1"/>
    <row r="30" spans="1:7" ht="12.75" customHeight="1"/>
    <row r="31" spans="1:7" ht="12.75" customHeight="1"/>
    <row r="32" spans="1:7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5:C5"/>
    <mergeCell ref="B17:C17"/>
  </mergeCell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I1000"/>
  <sheetViews>
    <sheetView workbookViewId="0"/>
  </sheetViews>
  <sheetFormatPr baseColWidth="10" defaultColWidth="12.5703125" defaultRowHeight="15" customHeight="1"/>
  <cols>
    <col min="1" max="26" width="10" customWidth="1"/>
  </cols>
  <sheetData>
    <row r="1" spans="1:9" ht="12.75" customHeight="1"/>
    <row r="2" spans="1:9" ht="12.75" customHeight="1"/>
    <row r="3" spans="1:9" ht="12.75" customHeight="1"/>
    <row r="4" spans="1:9" ht="12.75" customHeight="1"/>
    <row r="5" spans="1:9" ht="12.75" customHeight="1">
      <c r="A5" s="52" t="s">
        <v>74</v>
      </c>
    </row>
    <row r="6" spans="1:9" ht="12.75" customHeight="1">
      <c r="B6" s="243"/>
      <c r="C6" s="244"/>
      <c r="D6" s="1"/>
      <c r="E6" s="1"/>
      <c r="F6" s="1"/>
      <c r="G6" s="1"/>
      <c r="H6" s="205" t="s">
        <v>10</v>
      </c>
    </row>
    <row r="7" spans="1:9" ht="25.5" customHeight="1">
      <c r="A7" s="206" t="s">
        <v>9</v>
      </c>
      <c r="B7" s="75">
        <v>1</v>
      </c>
      <c r="C7" s="75">
        <v>2</v>
      </c>
      <c r="D7" s="26">
        <v>3</v>
      </c>
      <c r="E7" s="26">
        <v>4</v>
      </c>
      <c r="F7" s="26">
        <v>5</v>
      </c>
      <c r="G7" s="26">
        <v>6</v>
      </c>
      <c r="H7" s="19"/>
      <c r="I7" s="7" t="s">
        <v>2</v>
      </c>
    </row>
    <row r="8" spans="1:9" ht="12.75" customHeight="1">
      <c r="A8" s="34" t="s">
        <v>40</v>
      </c>
      <c r="B8" s="26">
        <v>12</v>
      </c>
      <c r="C8" s="13"/>
      <c r="D8" s="13"/>
      <c r="E8" s="13"/>
      <c r="F8" s="13"/>
      <c r="G8" s="13"/>
      <c r="H8" s="38"/>
    </row>
    <row r="9" spans="1:9" ht="12.75" customHeight="1">
      <c r="A9" s="34" t="s">
        <v>41</v>
      </c>
      <c r="C9" s="26">
        <v>11</v>
      </c>
      <c r="H9" s="38"/>
    </row>
    <row r="10" spans="1:9" ht="12.75" customHeight="1">
      <c r="A10" s="34" t="s">
        <v>42</v>
      </c>
      <c r="D10" s="26">
        <v>11</v>
      </c>
      <c r="H10" s="38"/>
    </row>
    <row r="11" spans="1:9" ht="12.75" customHeight="1">
      <c r="A11" s="34" t="s">
        <v>43</v>
      </c>
      <c r="E11" s="26">
        <v>11</v>
      </c>
      <c r="H11" s="38"/>
    </row>
    <row r="12" spans="1:9" ht="12.75" customHeight="1">
      <c r="A12" s="34" t="s">
        <v>48</v>
      </c>
      <c r="F12" s="26">
        <v>11</v>
      </c>
      <c r="H12" s="38"/>
    </row>
    <row r="13" spans="1:9" ht="12.75" customHeight="1">
      <c r="A13" s="34" t="s">
        <v>49</v>
      </c>
      <c r="G13" s="26">
        <v>11</v>
      </c>
      <c r="H13" s="38">
        <v>11</v>
      </c>
    </row>
    <row r="14" spans="1:9" ht="12.75" customHeight="1">
      <c r="H14" s="26">
        <f>SUM(H13)</f>
        <v>11</v>
      </c>
      <c r="I14" s="3">
        <f>H13/B8</f>
        <v>0.91666666666666663</v>
      </c>
    </row>
    <row r="15" spans="1:9" ht="12.75" customHeight="1"/>
    <row r="16" spans="1:9" ht="12.75" customHeight="1"/>
    <row r="17" spans="1:9" ht="12.75" customHeight="1"/>
    <row r="18" spans="1:9" ht="12.75" customHeight="1">
      <c r="A18" s="52" t="s">
        <v>79</v>
      </c>
    </row>
    <row r="19" spans="1:9" ht="12.75" customHeight="1">
      <c r="B19" s="243"/>
      <c r="C19" s="244"/>
      <c r="D19" s="1"/>
      <c r="E19" s="1"/>
      <c r="F19" s="1"/>
      <c r="G19" s="1"/>
      <c r="H19" s="205" t="s">
        <v>10</v>
      </c>
    </row>
    <row r="20" spans="1:9" ht="25.5" customHeight="1">
      <c r="A20" s="206" t="s">
        <v>9</v>
      </c>
      <c r="B20" s="75">
        <v>1</v>
      </c>
      <c r="C20" s="75">
        <v>2</v>
      </c>
      <c r="D20" s="26">
        <v>3</v>
      </c>
      <c r="E20" s="26">
        <v>4</v>
      </c>
      <c r="F20" s="26">
        <v>5</v>
      </c>
      <c r="G20" s="26">
        <v>6</v>
      </c>
      <c r="H20" s="19"/>
      <c r="I20" s="7" t="s">
        <v>2</v>
      </c>
    </row>
    <row r="21" spans="1:9" ht="12.75" customHeight="1">
      <c r="A21" s="34" t="s">
        <v>43</v>
      </c>
      <c r="B21" s="26">
        <v>15</v>
      </c>
      <c r="C21" s="13"/>
      <c r="D21" s="13"/>
      <c r="E21" s="13"/>
      <c r="F21" s="13"/>
      <c r="G21" s="13"/>
      <c r="H21" s="38"/>
    </row>
    <row r="22" spans="1:9" ht="12.75" customHeight="1">
      <c r="A22" s="34" t="s">
        <v>48</v>
      </c>
      <c r="C22" s="26">
        <v>15</v>
      </c>
      <c r="H22" s="38"/>
    </row>
    <row r="23" spans="1:9" ht="12.75" customHeight="1">
      <c r="A23" s="34" t="s">
        <v>49</v>
      </c>
      <c r="D23" s="26">
        <v>15</v>
      </c>
      <c r="H23" s="38"/>
    </row>
    <row r="24" spans="1:9" ht="12.75" customHeight="1">
      <c r="A24" s="34" t="s">
        <v>50</v>
      </c>
      <c r="E24" s="26">
        <v>15</v>
      </c>
      <c r="H24" s="38"/>
    </row>
    <row r="25" spans="1:9" ht="12.75" customHeight="1">
      <c r="A25" s="34" t="s">
        <v>51</v>
      </c>
      <c r="F25" s="26">
        <v>14</v>
      </c>
      <c r="H25" s="38"/>
    </row>
    <row r="26" spans="1:9" ht="12.75" customHeight="1">
      <c r="A26" s="34" t="s">
        <v>52</v>
      </c>
      <c r="G26" s="26">
        <v>14</v>
      </c>
      <c r="H26" s="38">
        <v>14</v>
      </c>
    </row>
    <row r="27" spans="1:9" ht="12.75" customHeight="1">
      <c r="H27" s="26">
        <f>SUM(H26)</f>
        <v>14</v>
      </c>
      <c r="I27" s="3">
        <f>H26/B21</f>
        <v>0.93333333333333335</v>
      </c>
    </row>
    <row r="28" spans="1:9" ht="12.75" customHeight="1"/>
    <row r="29" spans="1:9" ht="12.75" customHeight="1"/>
    <row r="30" spans="1:9" ht="12.75" customHeight="1"/>
    <row r="31" spans="1:9" ht="12.75" customHeight="1"/>
    <row r="32" spans="1:9" ht="12.75" customHeight="1"/>
    <row r="33" ht="12.75" customHeight="1"/>
    <row r="34" ht="12.75" customHeight="1"/>
    <row r="35" ht="12.75" customHeight="1"/>
    <row r="36" ht="12.75" customHeight="1"/>
    <row r="37" ht="12.75" customHeight="1"/>
    <row r="38" ht="12.75" customHeight="1"/>
    <row r="39" ht="12.75" customHeight="1"/>
    <row r="40" ht="12.75" customHeight="1"/>
    <row r="41" ht="12.75" customHeight="1"/>
    <row r="42" ht="12.75" customHeight="1"/>
    <row r="43" ht="12.75" customHeight="1"/>
    <row r="44" ht="12.75" customHeight="1"/>
    <row r="45" ht="12.75" customHeight="1"/>
    <row r="46" ht="12.75" customHeight="1"/>
    <row r="47" ht="12.75" customHeight="1"/>
    <row r="4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  <row r="196" ht="12.75" customHeight="1"/>
    <row r="197" ht="12.75" customHeight="1"/>
    <row r="198" ht="12.75" customHeight="1"/>
    <row r="199" ht="12.75" customHeight="1"/>
    <row r="200" ht="12.75" customHeight="1"/>
    <row r="201" ht="12.75" customHeight="1"/>
    <row r="202" ht="12.75" customHeight="1"/>
    <row r="203" ht="12.75" customHeight="1"/>
    <row r="204" ht="12.75" customHeight="1"/>
    <row r="205" ht="12.75" customHeight="1"/>
    <row r="206" ht="12.75" customHeight="1"/>
    <row r="207" ht="12.75" customHeight="1"/>
    <row r="208" ht="12.75" customHeight="1"/>
    <row r="209" ht="12.75" customHeight="1"/>
    <row r="210" ht="12.75" customHeight="1"/>
    <row r="211" ht="12.75" customHeight="1"/>
    <row r="212" ht="12.75" customHeight="1"/>
    <row r="213" ht="12.75" customHeight="1"/>
    <row r="214" ht="12.75" customHeight="1"/>
    <row r="215" ht="12.75" customHeight="1"/>
    <row r="216" ht="12.75" customHeight="1"/>
    <row r="217" ht="12.75" customHeight="1"/>
    <row r="218" ht="12.75" customHeight="1"/>
    <row r="219" ht="12.75" customHeight="1"/>
    <row r="220" ht="12.75" customHeight="1"/>
    <row r="221" ht="12.75" customHeight="1"/>
    <row r="222" ht="12.75" customHeight="1"/>
    <row r="223" ht="12.75" customHeight="1"/>
    <row r="224" ht="12.75" customHeight="1"/>
    <row r="225" ht="12.75" customHeight="1"/>
    <row r="226" ht="12.75" customHeight="1"/>
    <row r="227" ht="12.75" customHeight="1"/>
    <row r="228" ht="12.75" customHeight="1"/>
    <row r="229" ht="12.75" customHeight="1"/>
    <row r="230" ht="12.75" customHeight="1"/>
    <row r="231" ht="12.75" customHeight="1"/>
    <row r="232" ht="12.75" customHeight="1"/>
    <row r="233" ht="12.75" customHeight="1"/>
    <row r="234" ht="12.75" customHeight="1"/>
    <row r="235" ht="12.75" customHeight="1"/>
    <row r="236" ht="12.75" customHeight="1"/>
    <row r="237" ht="12.75" customHeight="1"/>
    <row r="238" ht="12.75" customHeight="1"/>
    <row r="239" ht="12.75" customHeight="1"/>
    <row r="240" ht="12.75" customHeight="1"/>
    <row r="241" ht="12.75" customHeight="1"/>
    <row r="242" ht="12.75" customHeight="1"/>
    <row r="243" ht="12.75" customHeight="1"/>
    <row r="244" ht="12.75" customHeight="1"/>
    <row r="245" ht="12.75" customHeight="1"/>
    <row r="246" ht="12.75" customHeight="1"/>
    <row r="247" ht="12.75" customHeight="1"/>
    <row r="248" ht="12.75" customHeight="1"/>
    <row r="249" ht="12.75" customHeight="1"/>
    <row r="250" ht="12.75" customHeight="1"/>
    <row r="251" ht="12.75" customHeight="1"/>
    <row r="252" ht="12.75" customHeight="1"/>
    <row r="253" ht="12.75" customHeight="1"/>
    <row r="254" ht="12.75" customHeight="1"/>
    <row r="255" ht="12.75" customHeight="1"/>
    <row r="256" ht="12.75" customHeight="1"/>
    <row r="257" ht="12.75" customHeight="1"/>
    <row r="258" ht="12.75" customHeight="1"/>
    <row r="259" ht="12.75" customHeight="1"/>
    <row r="260" ht="12.75" customHeight="1"/>
    <row r="261" ht="12.75" customHeight="1"/>
    <row r="262" ht="12.75" customHeight="1"/>
    <row r="263" ht="12.75" customHeight="1"/>
    <row r="264" ht="12.75" customHeight="1"/>
    <row r="265" ht="12.75" customHeight="1"/>
    <row r="266" ht="12.75" customHeight="1"/>
    <row r="267" ht="12.75" customHeight="1"/>
    <row r="268" ht="12.75" customHeight="1"/>
    <row r="269" ht="12.75" customHeight="1"/>
    <row r="270" ht="12.75" customHeight="1"/>
    <row r="271" ht="12.75" customHeight="1"/>
    <row r="272" ht="12.75" customHeight="1"/>
    <row r="273" ht="12.75" customHeight="1"/>
    <row r="274" ht="12.75" customHeight="1"/>
    <row r="275" ht="12.75" customHeight="1"/>
    <row r="276" ht="12.75" customHeight="1"/>
    <row r="277" ht="12.75" customHeight="1"/>
    <row r="278" ht="12.75" customHeight="1"/>
    <row r="279" ht="12.75" customHeight="1"/>
    <row r="280" ht="12.75" customHeight="1"/>
    <row r="281" ht="12.75" customHeight="1"/>
    <row r="282" ht="12.75" customHeight="1"/>
    <row r="283" ht="12.75" customHeight="1"/>
    <row r="284" ht="12.75" customHeight="1"/>
    <row r="285" ht="12.75" customHeight="1"/>
    <row r="286" ht="12.75" customHeight="1"/>
    <row r="287" ht="12.75" customHeight="1"/>
    <row r="288" ht="12.75" customHeight="1"/>
    <row r="289" ht="12.75" customHeight="1"/>
    <row r="290" ht="12.75" customHeight="1"/>
    <row r="291" ht="12.75" customHeight="1"/>
    <row r="292" ht="12.75" customHeight="1"/>
    <row r="293" ht="12.75" customHeight="1"/>
    <row r="294" ht="12.75" customHeight="1"/>
    <row r="295" ht="12.75" customHeight="1"/>
    <row r="296" ht="12.75" customHeight="1"/>
    <row r="297" ht="12.75" customHeight="1"/>
    <row r="298" ht="12.75" customHeight="1"/>
    <row r="299" ht="12.75" customHeight="1"/>
    <row r="300" ht="12.75" customHeight="1"/>
    <row r="301" ht="12.75" customHeight="1"/>
    <row r="302" ht="12.75" customHeight="1"/>
    <row r="303" ht="12.75" customHeight="1"/>
    <row r="304" ht="12.75" customHeight="1"/>
    <row r="305" ht="12.75" customHeight="1"/>
    <row r="306" ht="12.75" customHeight="1"/>
    <row r="307" ht="12.75" customHeight="1"/>
    <row r="308" ht="12.75" customHeight="1"/>
    <row r="309" ht="12.75" customHeight="1"/>
    <row r="310" ht="12.75" customHeight="1"/>
    <row r="311" ht="12.75" customHeight="1"/>
    <row r="312" ht="12.75" customHeight="1"/>
    <row r="313" ht="12.75" customHeight="1"/>
    <row r="314" ht="12.75" customHeight="1"/>
    <row r="315" ht="12.75" customHeight="1"/>
    <row r="316" ht="12.75" customHeight="1"/>
    <row r="317" ht="12.75" customHeight="1"/>
    <row r="318" ht="12.75" customHeight="1"/>
    <row r="319" ht="12.75" customHeight="1"/>
    <row r="320" ht="12.75" customHeight="1"/>
    <row r="321" ht="12.75" customHeight="1"/>
    <row r="322" ht="12.75" customHeight="1"/>
    <row r="323" ht="12.75" customHeight="1"/>
    <row r="324" ht="12.75" customHeight="1"/>
    <row r="325" ht="12.75" customHeight="1"/>
    <row r="326" ht="12.75" customHeight="1"/>
    <row r="327" ht="12.75" customHeight="1"/>
    <row r="328" ht="12.75" customHeight="1"/>
    <row r="329" ht="12.75" customHeight="1"/>
    <row r="330" ht="12.75" customHeight="1"/>
    <row r="331" ht="12.75" customHeight="1"/>
    <row r="332" ht="12.75" customHeight="1"/>
    <row r="333" ht="12.75" customHeight="1"/>
    <row r="334" ht="12.75" customHeight="1"/>
    <row r="335" ht="12.75" customHeight="1"/>
    <row r="336" ht="12.75" customHeight="1"/>
    <row r="337" ht="12.75" customHeight="1"/>
    <row r="338" ht="12.75" customHeight="1"/>
    <row r="339" ht="12.75" customHeight="1"/>
    <row r="340" ht="12.75" customHeight="1"/>
    <row r="341" ht="12.75" customHeight="1"/>
    <row r="342" ht="12.75" customHeight="1"/>
    <row r="343" ht="12.75" customHeight="1"/>
    <row r="344" ht="12.75" customHeight="1"/>
    <row r="345" ht="12.75" customHeight="1"/>
    <row r="346" ht="12.75" customHeight="1"/>
    <row r="347" ht="12.75" customHeight="1"/>
    <row r="348" ht="12.75" customHeight="1"/>
    <row r="349" ht="12.75" customHeight="1"/>
    <row r="350" ht="12.75" customHeight="1"/>
    <row r="351" ht="12.75" customHeight="1"/>
    <row r="352" ht="12.75" customHeight="1"/>
    <row r="353" ht="12.75" customHeight="1"/>
    <row r="354" ht="12.75" customHeight="1"/>
    <row r="355" ht="12.75" customHeight="1"/>
    <row r="356" ht="12.75" customHeight="1"/>
    <row r="357" ht="12.75" customHeight="1"/>
    <row r="358" ht="12.75" customHeight="1"/>
    <row r="359" ht="12.75" customHeight="1"/>
    <row r="360" ht="12.75" customHeight="1"/>
    <row r="361" ht="12.75" customHeight="1"/>
    <row r="362" ht="12.75" customHeight="1"/>
    <row r="363" ht="12.75" customHeight="1"/>
    <row r="364" ht="12.75" customHeight="1"/>
    <row r="365" ht="12.75" customHeight="1"/>
    <row r="366" ht="12.75" customHeight="1"/>
    <row r="367" ht="12.75" customHeight="1"/>
    <row r="368" ht="12.75" customHeight="1"/>
    <row r="369" ht="12.75" customHeight="1"/>
    <row r="370" ht="12.75" customHeight="1"/>
    <row r="371" ht="12.75" customHeight="1"/>
    <row r="372" ht="12.75" customHeight="1"/>
    <row r="373" ht="12.75" customHeight="1"/>
    <row r="374" ht="12.75" customHeight="1"/>
    <row r="375" ht="12.75" customHeight="1"/>
    <row r="376" ht="12.75" customHeight="1"/>
    <row r="377" ht="12.75" customHeight="1"/>
    <row r="378" ht="12.75" customHeight="1"/>
    <row r="379" ht="12.75" customHeight="1"/>
    <row r="380" ht="12.75" customHeight="1"/>
    <row r="381" ht="12.75" customHeight="1"/>
    <row r="382" ht="12.75" customHeight="1"/>
    <row r="383" ht="12.75" customHeight="1"/>
    <row r="384" ht="12.75" customHeight="1"/>
    <row r="385" ht="12.75" customHeight="1"/>
    <row r="386" ht="12.75" customHeight="1"/>
    <row r="387" ht="12.75" customHeight="1"/>
    <row r="388" ht="12.75" customHeight="1"/>
    <row r="389" ht="12.75" customHeight="1"/>
    <row r="390" ht="12.75" customHeight="1"/>
    <row r="391" ht="12.75" customHeight="1"/>
    <row r="392" ht="12.75" customHeight="1"/>
    <row r="393" ht="12.75" customHeight="1"/>
    <row r="394" ht="12.75" customHeight="1"/>
    <row r="395" ht="12.75" customHeight="1"/>
    <row r="396" ht="12.75" customHeight="1"/>
    <row r="397" ht="12.75" customHeight="1"/>
    <row r="398" ht="12.75" customHeight="1"/>
    <row r="399" ht="12.75" customHeight="1"/>
    <row r="400" ht="12.75" customHeight="1"/>
    <row r="401" ht="12.75" customHeight="1"/>
    <row r="402" ht="12.75" customHeight="1"/>
    <row r="403" ht="12.75" customHeight="1"/>
    <row r="404" ht="12.75" customHeight="1"/>
    <row r="405" ht="12.75" customHeight="1"/>
    <row r="406" ht="12.75" customHeight="1"/>
    <row r="407" ht="12.75" customHeight="1"/>
    <row r="408" ht="12.75" customHeight="1"/>
    <row r="409" ht="12.75" customHeight="1"/>
    <row r="410" ht="12.75" customHeight="1"/>
    <row r="411" ht="12.75" customHeight="1"/>
    <row r="412" ht="12.75" customHeight="1"/>
    <row r="413" ht="12.75" customHeight="1"/>
    <row r="414" ht="12.75" customHeight="1"/>
    <row r="415" ht="12.75" customHeight="1"/>
    <row r="416" ht="12.75" customHeight="1"/>
    <row r="417" ht="12.75" customHeight="1"/>
    <row r="418" ht="12.75" customHeight="1"/>
    <row r="419" ht="12.75" customHeight="1"/>
    <row r="420" ht="12.75" customHeight="1"/>
    <row r="421" ht="12.75" customHeight="1"/>
    <row r="422" ht="12.75" customHeight="1"/>
    <row r="423" ht="12.75" customHeight="1"/>
    <row r="424" ht="12.75" customHeight="1"/>
    <row r="425" ht="12.75" customHeight="1"/>
    <row r="426" ht="12.75" customHeight="1"/>
    <row r="427" ht="12.75" customHeight="1"/>
    <row r="428" ht="12.75" customHeight="1"/>
    <row r="429" ht="12.75" customHeight="1"/>
    <row r="430" ht="12.75" customHeight="1"/>
    <row r="431" ht="12.75" customHeight="1"/>
    <row r="432" ht="12.75" customHeight="1"/>
    <row r="433" ht="12.75" customHeight="1"/>
    <row r="434" ht="12.75" customHeight="1"/>
    <row r="435" ht="12.75" customHeight="1"/>
    <row r="436" ht="12.75" customHeight="1"/>
    <row r="437" ht="12.75" customHeight="1"/>
    <row r="438" ht="12.75" customHeight="1"/>
    <row r="439" ht="12.75" customHeight="1"/>
    <row r="440" ht="12.75" customHeight="1"/>
    <row r="441" ht="12.75" customHeight="1"/>
    <row r="442" ht="12.75" customHeight="1"/>
    <row r="443" ht="12.75" customHeight="1"/>
    <row r="444" ht="12.75" customHeight="1"/>
    <row r="445" ht="12.75" customHeight="1"/>
    <row r="446" ht="12.75" customHeight="1"/>
    <row r="447" ht="12.75" customHeight="1"/>
    <row r="448" ht="12.75" customHeight="1"/>
    <row r="449" ht="12.75" customHeight="1"/>
    <row r="450" ht="12.75" customHeight="1"/>
    <row r="451" ht="12.75" customHeight="1"/>
    <row r="452" ht="12.75" customHeight="1"/>
    <row r="453" ht="12.75" customHeight="1"/>
    <row r="454" ht="12.75" customHeight="1"/>
    <row r="455" ht="12.75" customHeight="1"/>
    <row r="456" ht="12.75" customHeight="1"/>
    <row r="457" ht="12.75" customHeight="1"/>
    <row r="458" ht="12.75" customHeight="1"/>
    <row r="459" ht="12.75" customHeight="1"/>
    <row r="460" ht="12.75" customHeight="1"/>
    <row r="461" ht="12.75" customHeight="1"/>
    <row r="462" ht="12.75" customHeight="1"/>
    <row r="463" ht="12.75" customHeight="1"/>
    <row r="464" ht="12.75" customHeight="1"/>
    <row r="465" ht="12.75" customHeight="1"/>
    <row r="466" ht="12.75" customHeight="1"/>
    <row r="467" ht="12.75" customHeight="1"/>
    <row r="468" ht="12.75" customHeight="1"/>
    <row r="469" ht="12.75" customHeight="1"/>
    <row r="470" ht="12.75" customHeight="1"/>
    <row r="471" ht="12.75" customHeight="1"/>
    <row r="472" ht="12.75" customHeight="1"/>
    <row r="473" ht="12.75" customHeight="1"/>
    <row r="474" ht="12.75" customHeight="1"/>
    <row r="475" ht="12.75" customHeight="1"/>
    <row r="476" ht="12.75" customHeight="1"/>
    <row r="477" ht="12.75" customHeight="1"/>
    <row r="478" ht="12.75" customHeight="1"/>
    <row r="479" ht="12.75" customHeight="1"/>
    <row r="480" ht="12.75" customHeight="1"/>
    <row r="481" ht="12.75" customHeight="1"/>
    <row r="482" ht="12.75" customHeight="1"/>
    <row r="483" ht="12.75" customHeight="1"/>
    <row r="484" ht="12.75" customHeight="1"/>
    <row r="485" ht="12.75" customHeight="1"/>
    <row r="486" ht="12.75" customHeight="1"/>
    <row r="487" ht="12.75" customHeight="1"/>
    <row r="488" ht="12.75" customHeight="1"/>
    <row r="489" ht="12.75" customHeight="1"/>
    <row r="490" ht="12.75" customHeight="1"/>
    <row r="491" ht="12.75" customHeight="1"/>
    <row r="492" ht="12.75" customHeight="1"/>
    <row r="493" ht="12.75" customHeight="1"/>
    <row r="494" ht="12.75" customHeight="1"/>
    <row r="495" ht="12.75" customHeight="1"/>
    <row r="496" ht="12.75" customHeight="1"/>
    <row r="497" ht="12.75" customHeight="1"/>
    <row r="498" ht="12.75" customHeight="1"/>
    <row r="499" ht="12.75" customHeight="1"/>
    <row r="500" ht="12.75" customHeight="1"/>
    <row r="501" ht="12.75" customHeight="1"/>
    <row r="502" ht="12.75" customHeight="1"/>
    <row r="503" ht="12.75" customHeight="1"/>
    <row r="504" ht="12.75" customHeight="1"/>
    <row r="505" ht="12.75" customHeight="1"/>
    <row r="506" ht="12.75" customHeight="1"/>
    <row r="507" ht="12.75" customHeight="1"/>
    <row r="508" ht="12.75" customHeight="1"/>
    <row r="509" ht="12.75" customHeight="1"/>
    <row r="510" ht="12.75" customHeight="1"/>
    <row r="511" ht="12.75" customHeight="1"/>
    <row r="512" ht="12.75" customHeight="1"/>
    <row r="513" ht="12.75" customHeight="1"/>
    <row r="514" ht="12.75" customHeight="1"/>
    <row r="515" ht="12.75" customHeight="1"/>
    <row r="516" ht="12.75" customHeight="1"/>
    <row r="517" ht="12.75" customHeight="1"/>
    <row r="518" ht="12.75" customHeight="1"/>
    <row r="519" ht="12.75" customHeight="1"/>
    <row r="520" ht="12.75" customHeight="1"/>
    <row r="521" ht="12.75" customHeight="1"/>
    <row r="522" ht="12.75" customHeight="1"/>
    <row r="523" ht="12.75" customHeight="1"/>
    <row r="524" ht="12.75" customHeight="1"/>
    <row r="525" ht="12.75" customHeight="1"/>
    <row r="526" ht="12.75" customHeight="1"/>
    <row r="527" ht="12.75" customHeight="1"/>
    <row r="528" ht="12.75" customHeight="1"/>
    <row r="529" ht="12.75" customHeight="1"/>
    <row r="530" ht="12.75" customHeight="1"/>
    <row r="531" ht="12.75" customHeight="1"/>
    <row r="532" ht="12.75" customHeight="1"/>
    <row r="533" ht="12.75" customHeight="1"/>
    <row r="534" ht="12.75" customHeight="1"/>
    <row r="535" ht="12.75" customHeight="1"/>
    <row r="536" ht="12.75" customHeight="1"/>
    <row r="537" ht="12.75" customHeight="1"/>
    <row r="538" ht="12.75" customHeight="1"/>
    <row r="539" ht="12.75" customHeight="1"/>
    <row r="540" ht="12.75" customHeight="1"/>
    <row r="541" ht="12.75" customHeight="1"/>
    <row r="542" ht="12.75" customHeight="1"/>
    <row r="543" ht="12.75" customHeight="1"/>
    <row r="544" ht="12.75" customHeight="1"/>
    <row r="545" ht="12.75" customHeight="1"/>
    <row r="546" ht="12.75" customHeight="1"/>
    <row r="547" ht="12.75" customHeight="1"/>
    <row r="548" ht="12.75" customHeight="1"/>
    <row r="549" ht="12.75" customHeight="1"/>
    <row r="550" ht="12.75" customHeight="1"/>
    <row r="551" ht="12.75" customHeight="1"/>
    <row r="552" ht="12.75" customHeight="1"/>
    <row r="553" ht="12.75" customHeight="1"/>
    <row r="554" ht="12.75" customHeight="1"/>
    <row r="555" ht="12.75" customHeight="1"/>
    <row r="556" ht="12.75" customHeight="1"/>
    <row r="557" ht="12.75" customHeight="1"/>
    <row r="558" ht="12.75" customHeight="1"/>
    <row r="559" ht="12.75" customHeight="1"/>
    <row r="560" ht="12.75" customHeight="1"/>
    <row r="561" ht="12.75" customHeight="1"/>
    <row r="562" ht="12.75" customHeight="1"/>
    <row r="563" ht="12.75" customHeight="1"/>
    <row r="564" ht="12.75" customHeight="1"/>
    <row r="565" ht="12.75" customHeight="1"/>
    <row r="566" ht="12.75" customHeight="1"/>
    <row r="567" ht="12.75" customHeight="1"/>
    <row r="568" ht="12.75" customHeight="1"/>
    <row r="569" ht="12.75" customHeight="1"/>
    <row r="570" ht="12.75" customHeight="1"/>
    <row r="571" ht="12.75" customHeight="1"/>
    <row r="572" ht="12.75" customHeight="1"/>
    <row r="573" ht="12.75" customHeight="1"/>
    <row r="574" ht="12.75" customHeight="1"/>
    <row r="575" ht="12.75" customHeight="1"/>
    <row r="576" ht="12.75" customHeight="1"/>
    <row r="577" ht="12.75" customHeight="1"/>
    <row r="578" ht="12.75" customHeight="1"/>
    <row r="579" ht="12.75" customHeight="1"/>
    <row r="580" ht="12.75" customHeight="1"/>
    <row r="581" ht="12.75" customHeight="1"/>
    <row r="582" ht="12.75" customHeight="1"/>
    <row r="583" ht="12.75" customHeight="1"/>
    <row r="584" ht="12.75" customHeight="1"/>
    <row r="585" ht="12.75" customHeight="1"/>
    <row r="586" ht="12.75" customHeight="1"/>
    <row r="587" ht="12.75" customHeight="1"/>
    <row r="588" ht="12.75" customHeight="1"/>
    <row r="589" ht="12.75" customHeight="1"/>
    <row r="590" ht="12.75" customHeight="1"/>
    <row r="591" ht="12.75" customHeight="1"/>
    <row r="592" ht="12.75" customHeight="1"/>
    <row r="593" ht="12.75" customHeight="1"/>
    <row r="594" ht="12.75" customHeight="1"/>
    <row r="595" ht="12.75" customHeight="1"/>
    <row r="596" ht="12.75" customHeight="1"/>
    <row r="597" ht="12.75" customHeight="1"/>
    <row r="598" ht="12.75" customHeight="1"/>
    <row r="599" ht="12.75" customHeight="1"/>
    <row r="600" ht="12.75" customHeight="1"/>
    <row r="601" ht="12.75" customHeight="1"/>
    <row r="602" ht="12.75" customHeight="1"/>
    <row r="603" ht="12.75" customHeight="1"/>
    <row r="604" ht="12.75" customHeight="1"/>
    <row r="605" ht="12.75" customHeight="1"/>
    <row r="606" ht="12.75" customHeight="1"/>
    <row r="607" ht="12.75" customHeight="1"/>
    <row r="608" ht="12.75" customHeight="1"/>
    <row r="609" ht="12.75" customHeight="1"/>
    <row r="610" ht="12.75" customHeight="1"/>
    <row r="611" ht="12.75" customHeight="1"/>
    <row r="612" ht="12.75" customHeight="1"/>
    <row r="613" ht="12.75" customHeight="1"/>
    <row r="614" ht="12.75" customHeight="1"/>
    <row r="615" ht="12.75" customHeight="1"/>
    <row r="616" ht="12.75" customHeight="1"/>
    <row r="617" ht="12.75" customHeight="1"/>
    <row r="618" ht="12.75" customHeight="1"/>
    <row r="619" ht="12.75" customHeight="1"/>
    <row r="620" ht="12.75" customHeight="1"/>
    <row r="621" ht="12.75" customHeight="1"/>
    <row r="622" ht="12.75" customHeight="1"/>
    <row r="623" ht="12.75" customHeight="1"/>
    <row r="624" ht="12.75" customHeight="1"/>
    <row r="625" ht="12.75" customHeight="1"/>
    <row r="626" ht="12.75" customHeight="1"/>
    <row r="627" ht="12.75" customHeight="1"/>
    <row r="628" ht="12.75" customHeight="1"/>
    <row r="629" ht="12.75" customHeight="1"/>
    <row r="630" ht="12.75" customHeight="1"/>
    <row r="631" ht="12.75" customHeight="1"/>
    <row r="632" ht="12.75" customHeight="1"/>
    <row r="633" ht="12.75" customHeight="1"/>
    <row r="634" ht="12.75" customHeight="1"/>
    <row r="635" ht="12.75" customHeight="1"/>
    <row r="636" ht="12.75" customHeight="1"/>
    <row r="637" ht="12.75" customHeight="1"/>
    <row r="638" ht="12.75" customHeight="1"/>
    <row r="639" ht="12.75" customHeight="1"/>
    <row r="640" ht="12.75" customHeight="1"/>
    <row r="641" ht="12.75" customHeight="1"/>
    <row r="642" ht="12.75" customHeight="1"/>
    <row r="643" ht="12.75" customHeight="1"/>
    <row r="644" ht="12.75" customHeight="1"/>
    <row r="645" ht="12.75" customHeight="1"/>
    <row r="646" ht="12.75" customHeight="1"/>
    <row r="647" ht="12.75" customHeight="1"/>
    <row r="648" ht="12.75" customHeight="1"/>
    <row r="649" ht="12.75" customHeight="1"/>
    <row r="650" ht="12.75" customHeight="1"/>
    <row r="651" ht="12.75" customHeight="1"/>
    <row r="652" ht="12.75" customHeight="1"/>
    <row r="653" ht="12.75" customHeight="1"/>
    <row r="654" ht="12.75" customHeight="1"/>
    <row r="655" ht="12.75" customHeight="1"/>
    <row r="656" ht="12.75" customHeight="1"/>
    <row r="657" ht="12.75" customHeight="1"/>
    <row r="658" ht="12.75" customHeight="1"/>
    <row r="659" ht="12.75" customHeight="1"/>
    <row r="660" ht="12.75" customHeight="1"/>
    <row r="661" ht="12.75" customHeight="1"/>
    <row r="662" ht="12.75" customHeight="1"/>
    <row r="663" ht="12.75" customHeight="1"/>
    <row r="664" ht="12.75" customHeight="1"/>
    <row r="665" ht="12.75" customHeight="1"/>
    <row r="666" ht="12.75" customHeight="1"/>
    <row r="667" ht="12.75" customHeight="1"/>
    <row r="668" ht="12.75" customHeight="1"/>
    <row r="669" ht="12.75" customHeight="1"/>
    <row r="670" ht="12.75" customHeight="1"/>
    <row r="671" ht="12.75" customHeight="1"/>
    <row r="672" ht="12.75" customHeight="1"/>
    <row r="673" ht="12.75" customHeight="1"/>
    <row r="674" ht="12.75" customHeight="1"/>
    <row r="675" ht="12.75" customHeight="1"/>
    <row r="676" ht="12.75" customHeight="1"/>
    <row r="677" ht="12.75" customHeight="1"/>
    <row r="678" ht="12.75" customHeight="1"/>
    <row r="679" ht="12.75" customHeight="1"/>
    <row r="680" ht="12.75" customHeight="1"/>
    <row r="681" ht="12.75" customHeight="1"/>
    <row r="682" ht="12.75" customHeight="1"/>
    <row r="683" ht="12.75" customHeight="1"/>
    <row r="684" ht="12.75" customHeight="1"/>
    <row r="685" ht="12.75" customHeight="1"/>
    <row r="686" ht="12.75" customHeight="1"/>
    <row r="687" ht="12.75" customHeight="1"/>
    <row r="688" ht="12.75" customHeight="1"/>
    <row r="689" ht="12.75" customHeight="1"/>
    <row r="690" ht="12.75" customHeight="1"/>
    <row r="691" ht="12.75" customHeight="1"/>
    <row r="692" ht="12.75" customHeight="1"/>
    <row r="693" ht="12.75" customHeight="1"/>
    <row r="694" ht="12.75" customHeight="1"/>
    <row r="695" ht="12.75" customHeight="1"/>
    <row r="696" ht="12.75" customHeight="1"/>
    <row r="697" ht="12.75" customHeight="1"/>
    <row r="698" ht="12.75" customHeight="1"/>
    <row r="699" ht="12.75" customHeight="1"/>
    <row r="700" ht="12.75" customHeight="1"/>
    <row r="701" ht="12.75" customHeight="1"/>
    <row r="702" ht="12.75" customHeight="1"/>
    <row r="703" ht="12.75" customHeight="1"/>
    <row r="704" ht="12.75" customHeight="1"/>
    <row r="705" ht="12.75" customHeight="1"/>
    <row r="706" ht="12.75" customHeight="1"/>
    <row r="707" ht="12.75" customHeight="1"/>
    <row r="708" ht="12.75" customHeight="1"/>
    <row r="709" ht="12.75" customHeight="1"/>
    <row r="710" ht="12.75" customHeight="1"/>
    <row r="711" ht="12.75" customHeight="1"/>
    <row r="712" ht="12.75" customHeight="1"/>
    <row r="713" ht="12.75" customHeight="1"/>
    <row r="714" ht="12.75" customHeight="1"/>
    <row r="715" ht="12.75" customHeight="1"/>
    <row r="716" ht="12.75" customHeight="1"/>
    <row r="717" ht="12.75" customHeight="1"/>
    <row r="718" ht="12.75" customHeight="1"/>
    <row r="719" ht="12.75" customHeight="1"/>
    <row r="720" ht="12.75" customHeight="1"/>
    <row r="721" ht="12.75" customHeight="1"/>
    <row r="722" ht="12.75" customHeight="1"/>
    <row r="723" ht="12.75" customHeight="1"/>
    <row r="724" ht="12.75" customHeight="1"/>
    <row r="725" ht="12.75" customHeight="1"/>
    <row r="726" ht="12.75" customHeight="1"/>
    <row r="727" ht="12.75" customHeight="1"/>
    <row r="728" ht="12.75" customHeight="1"/>
    <row r="729" ht="12.75" customHeight="1"/>
    <row r="730" ht="12.75" customHeight="1"/>
    <row r="731" ht="12.75" customHeight="1"/>
    <row r="732" ht="12.75" customHeight="1"/>
    <row r="733" ht="12.75" customHeight="1"/>
    <row r="734" ht="12.75" customHeight="1"/>
    <row r="735" ht="12.75" customHeight="1"/>
    <row r="736" ht="12.75" customHeight="1"/>
    <row r="737" ht="12.75" customHeight="1"/>
    <row r="738" ht="12.75" customHeight="1"/>
    <row r="739" ht="12.75" customHeight="1"/>
    <row r="740" ht="12.75" customHeight="1"/>
    <row r="741" ht="12.75" customHeight="1"/>
    <row r="742" ht="12.75" customHeight="1"/>
    <row r="743" ht="12.75" customHeight="1"/>
    <row r="744" ht="12.75" customHeight="1"/>
    <row r="745" ht="12.75" customHeight="1"/>
    <row r="746" ht="12.75" customHeight="1"/>
    <row r="747" ht="12.75" customHeight="1"/>
    <row r="748" ht="12.75" customHeight="1"/>
    <row r="749" ht="12.75" customHeight="1"/>
    <row r="750" ht="12.75" customHeight="1"/>
    <row r="751" ht="12.75" customHeight="1"/>
    <row r="752" ht="12.75" customHeight="1"/>
    <row r="753" ht="12.75" customHeight="1"/>
    <row r="754" ht="12.75" customHeight="1"/>
    <row r="755" ht="12.75" customHeight="1"/>
    <row r="756" ht="12.75" customHeight="1"/>
    <row r="757" ht="12.75" customHeight="1"/>
    <row r="758" ht="12.75" customHeight="1"/>
    <row r="759" ht="12.75" customHeight="1"/>
    <row r="760" ht="12.75" customHeight="1"/>
    <row r="761" ht="12.75" customHeight="1"/>
    <row r="762" ht="12.75" customHeight="1"/>
    <row r="763" ht="12.75" customHeight="1"/>
    <row r="764" ht="12.75" customHeight="1"/>
    <row r="765" ht="12.75" customHeight="1"/>
    <row r="766" ht="12.75" customHeight="1"/>
    <row r="767" ht="12.75" customHeight="1"/>
    <row r="768" ht="12.75" customHeight="1"/>
    <row r="769" ht="12.75" customHeight="1"/>
    <row r="770" ht="12.75" customHeight="1"/>
    <row r="771" ht="12.75" customHeight="1"/>
    <row r="772" ht="12.75" customHeight="1"/>
    <row r="773" ht="12.75" customHeight="1"/>
    <row r="774" ht="12.75" customHeight="1"/>
    <row r="775" ht="12.75" customHeight="1"/>
    <row r="776" ht="12.75" customHeight="1"/>
    <row r="777" ht="12.75" customHeight="1"/>
    <row r="778" ht="12.75" customHeight="1"/>
    <row r="779" ht="12.75" customHeight="1"/>
    <row r="780" ht="12.75" customHeight="1"/>
    <row r="781" ht="12.75" customHeight="1"/>
    <row r="782" ht="12.75" customHeight="1"/>
    <row r="783" ht="12.75" customHeight="1"/>
    <row r="784" ht="12.75" customHeight="1"/>
    <row r="785" ht="12.75" customHeight="1"/>
    <row r="786" ht="12.75" customHeight="1"/>
    <row r="787" ht="12.75" customHeight="1"/>
    <row r="788" ht="12.75" customHeight="1"/>
    <row r="789" ht="12.75" customHeight="1"/>
    <row r="790" ht="12.75" customHeight="1"/>
    <row r="791" ht="12.75" customHeight="1"/>
    <row r="792" ht="12.75" customHeight="1"/>
    <row r="793" ht="12.75" customHeight="1"/>
    <row r="794" ht="12.75" customHeight="1"/>
    <row r="795" ht="12.75" customHeight="1"/>
    <row r="796" ht="12.75" customHeight="1"/>
    <row r="797" ht="12.75" customHeight="1"/>
    <row r="798" ht="12.75" customHeight="1"/>
    <row r="799" ht="12.75" customHeight="1"/>
    <row r="800" ht="12.75" customHeight="1"/>
    <row r="801" ht="12.75" customHeight="1"/>
    <row r="802" ht="12.75" customHeight="1"/>
    <row r="803" ht="12.75" customHeight="1"/>
    <row r="804" ht="12.75" customHeight="1"/>
    <row r="805" ht="12.75" customHeight="1"/>
    <row r="806" ht="12.75" customHeight="1"/>
    <row r="807" ht="12.75" customHeight="1"/>
    <row r="808" ht="12.75" customHeight="1"/>
    <row r="809" ht="12.75" customHeight="1"/>
    <row r="810" ht="12.75" customHeight="1"/>
    <row r="811" ht="12.75" customHeight="1"/>
    <row r="812" ht="12.75" customHeight="1"/>
    <row r="813" ht="12.75" customHeight="1"/>
    <row r="814" ht="12.75" customHeight="1"/>
    <row r="815" ht="12.75" customHeight="1"/>
    <row r="816" ht="12.75" customHeight="1"/>
    <row r="817" ht="12.75" customHeight="1"/>
    <row r="818" ht="12.75" customHeight="1"/>
    <row r="819" ht="12.75" customHeight="1"/>
    <row r="820" ht="12.75" customHeight="1"/>
    <row r="821" ht="12.75" customHeight="1"/>
    <row r="822" ht="12.75" customHeight="1"/>
    <row r="823" ht="12.75" customHeight="1"/>
    <row r="824" ht="12.75" customHeight="1"/>
    <row r="825" ht="12.75" customHeight="1"/>
    <row r="826" ht="12.75" customHeight="1"/>
    <row r="827" ht="12.75" customHeight="1"/>
    <row r="828" ht="12.75" customHeight="1"/>
    <row r="829" ht="12.75" customHeight="1"/>
    <row r="830" ht="12.75" customHeight="1"/>
    <row r="831" ht="12.75" customHeight="1"/>
    <row r="832" ht="12.75" customHeight="1"/>
    <row r="833" ht="12.75" customHeight="1"/>
    <row r="834" ht="12.75" customHeight="1"/>
    <row r="835" ht="12.75" customHeight="1"/>
    <row r="836" ht="12.75" customHeight="1"/>
    <row r="837" ht="12.75" customHeight="1"/>
    <row r="838" ht="12.75" customHeight="1"/>
    <row r="839" ht="12.75" customHeight="1"/>
    <row r="840" ht="12.75" customHeight="1"/>
    <row r="841" ht="12.75" customHeight="1"/>
    <row r="842" ht="12.75" customHeight="1"/>
    <row r="843" ht="12.75" customHeight="1"/>
    <row r="844" ht="12.75" customHeight="1"/>
    <row r="845" ht="12.75" customHeight="1"/>
    <row r="846" ht="12.75" customHeight="1"/>
    <row r="847" ht="12.75" customHeight="1"/>
    <row r="848" ht="12.75" customHeight="1"/>
    <row r="849" ht="12.75" customHeight="1"/>
    <row r="850" ht="12.75" customHeight="1"/>
    <row r="851" ht="12.75" customHeight="1"/>
    <row r="852" ht="12.75" customHeight="1"/>
    <row r="853" ht="12.75" customHeight="1"/>
    <row r="854" ht="12.75" customHeight="1"/>
    <row r="855" ht="12.75" customHeight="1"/>
    <row r="856" ht="12.75" customHeight="1"/>
    <row r="857" ht="12.75" customHeight="1"/>
    <row r="858" ht="12.75" customHeight="1"/>
    <row r="859" ht="12.75" customHeight="1"/>
    <row r="860" ht="12.75" customHeight="1"/>
    <row r="861" ht="12.75" customHeight="1"/>
    <row r="862" ht="12.75" customHeight="1"/>
    <row r="863" ht="12.75" customHeight="1"/>
    <row r="864" ht="12.75" customHeight="1"/>
    <row r="865" ht="12.75" customHeight="1"/>
    <row r="866" ht="12.75" customHeight="1"/>
    <row r="867" ht="12.75" customHeight="1"/>
    <row r="868" ht="12.75" customHeight="1"/>
    <row r="869" ht="12.75" customHeight="1"/>
    <row r="870" ht="12.75" customHeight="1"/>
    <row r="871" ht="12.75" customHeight="1"/>
    <row r="872" ht="12.75" customHeight="1"/>
    <row r="873" ht="12.75" customHeight="1"/>
    <row r="874" ht="12.75" customHeight="1"/>
    <row r="875" ht="12.75" customHeight="1"/>
    <row r="876" ht="12.75" customHeight="1"/>
    <row r="877" ht="12.75" customHeight="1"/>
    <row r="878" ht="12.75" customHeight="1"/>
    <row r="879" ht="12.75" customHeight="1"/>
    <row r="880" ht="12.75" customHeight="1"/>
    <row r="881" ht="12.75" customHeight="1"/>
    <row r="882" ht="12.75" customHeight="1"/>
    <row r="883" ht="12.75" customHeight="1"/>
    <row r="884" ht="12.75" customHeight="1"/>
    <row r="885" ht="12.75" customHeight="1"/>
    <row r="886" ht="12.75" customHeight="1"/>
    <row r="887" ht="12.75" customHeight="1"/>
    <row r="888" ht="12.75" customHeight="1"/>
    <row r="889" ht="12.75" customHeight="1"/>
    <row r="890" ht="12.75" customHeight="1"/>
    <row r="891" ht="12.75" customHeight="1"/>
    <row r="892" ht="12.75" customHeight="1"/>
    <row r="893" ht="12.75" customHeight="1"/>
    <row r="894" ht="12.75" customHeight="1"/>
    <row r="895" ht="12.75" customHeight="1"/>
    <row r="896" ht="12.75" customHeight="1"/>
    <row r="897" ht="12.75" customHeight="1"/>
    <row r="898" ht="12.75" customHeight="1"/>
    <row r="899" ht="12.75" customHeight="1"/>
    <row r="900" ht="12.75" customHeight="1"/>
    <row r="901" ht="12.75" customHeight="1"/>
    <row r="902" ht="12.75" customHeight="1"/>
    <row r="903" ht="12.75" customHeight="1"/>
    <row r="904" ht="12.75" customHeight="1"/>
    <row r="905" ht="12.75" customHeight="1"/>
    <row r="906" ht="12.75" customHeight="1"/>
    <row r="907" ht="12.75" customHeight="1"/>
    <row r="908" ht="12.75" customHeight="1"/>
    <row r="909" ht="12.75" customHeight="1"/>
    <row r="910" ht="12.75" customHeight="1"/>
    <row r="911" ht="12.75" customHeight="1"/>
    <row r="912" ht="12.75" customHeight="1"/>
    <row r="913" ht="12.75" customHeight="1"/>
    <row r="914" ht="12.75" customHeight="1"/>
    <row r="915" ht="12.75" customHeight="1"/>
    <row r="916" ht="12.75" customHeight="1"/>
    <row r="917" ht="12.75" customHeight="1"/>
    <row r="918" ht="12.75" customHeight="1"/>
    <row r="919" ht="12.75" customHeight="1"/>
    <row r="920" ht="12.75" customHeight="1"/>
    <row r="921" ht="12.75" customHeight="1"/>
    <row r="922" ht="12.75" customHeight="1"/>
    <row r="923" ht="12.75" customHeight="1"/>
    <row r="924" ht="12.75" customHeight="1"/>
    <row r="925" ht="12.75" customHeight="1"/>
    <row r="926" ht="12.75" customHeight="1"/>
    <row r="927" ht="12.75" customHeight="1"/>
    <row r="928" ht="12.75" customHeight="1"/>
    <row r="929" ht="12.75" customHeight="1"/>
    <row r="930" ht="12.75" customHeight="1"/>
    <row r="931" ht="12.75" customHeight="1"/>
    <row r="932" ht="12.75" customHeight="1"/>
    <row r="933" ht="12.75" customHeight="1"/>
    <row r="934" ht="12.75" customHeight="1"/>
    <row r="935" ht="12.75" customHeight="1"/>
    <row r="936" ht="12.75" customHeight="1"/>
    <row r="937" ht="12.75" customHeight="1"/>
    <row r="938" ht="12.75" customHeight="1"/>
    <row r="939" ht="12.75" customHeight="1"/>
    <row r="940" ht="12.75" customHeight="1"/>
    <row r="941" ht="12.75" customHeight="1"/>
    <row r="942" ht="12.75" customHeight="1"/>
    <row r="943" ht="12.75" customHeight="1"/>
    <row r="944" ht="12.75" customHeight="1"/>
    <row r="945" ht="12.75" customHeight="1"/>
    <row r="946" ht="12.75" customHeight="1"/>
    <row r="947" ht="12.75" customHeight="1"/>
    <row r="948" ht="12.75" customHeight="1"/>
    <row r="949" ht="12.75" customHeight="1"/>
    <row r="950" ht="12.75" customHeight="1"/>
    <row r="951" ht="12.75" customHeight="1"/>
    <row r="952" ht="12.75" customHeight="1"/>
    <row r="953" ht="12.75" customHeight="1"/>
    <row r="954" ht="12.75" customHeight="1"/>
    <row r="955" ht="12.75" customHeight="1"/>
    <row r="956" ht="12.75" customHeight="1"/>
    <row r="957" ht="12.75" customHeight="1"/>
    <row r="958" ht="12.75" customHeight="1"/>
    <row r="959" ht="12.75" customHeight="1"/>
    <row r="960" ht="12.75" customHeight="1"/>
    <row r="961" ht="12.75" customHeight="1"/>
    <row r="962" ht="12.75" customHeight="1"/>
    <row r="963" ht="12.75" customHeight="1"/>
    <row r="964" ht="12.75" customHeight="1"/>
    <row r="965" ht="12.75" customHeight="1"/>
    <row r="966" ht="12.75" customHeight="1"/>
    <row r="967" ht="12.75" customHeight="1"/>
    <row r="968" ht="12.75" customHeight="1"/>
    <row r="969" ht="12.75" customHeight="1"/>
    <row r="970" ht="12.75" customHeight="1"/>
    <row r="971" ht="12.75" customHeight="1"/>
    <row r="972" ht="12.75" customHeight="1"/>
    <row r="973" ht="12.75" customHeight="1"/>
    <row r="974" ht="12.75" customHeight="1"/>
    <row r="975" ht="12.75" customHeight="1"/>
    <row r="976" ht="12.75" customHeight="1"/>
    <row r="977" ht="12.75" customHeight="1"/>
    <row r="978" ht="12.75" customHeight="1"/>
    <row r="979" ht="12.75" customHeight="1"/>
    <row r="980" ht="12.75" customHeight="1"/>
    <row r="981" ht="12.75" customHeight="1"/>
    <row r="982" ht="12.75" customHeight="1"/>
    <row r="983" ht="12.75" customHeight="1"/>
    <row r="984" ht="12.75" customHeight="1"/>
    <row r="985" ht="12.75" customHeight="1"/>
    <row r="986" ht="12.75" customHeight="1"/>
    <row r="987" ht="12.75" customHeight="1"/>
    <row r="988" ht="12.75" customHeight="1"/>
    <row r="989" ht="12.75" customHeight="1"/>
    <row r="990" ht="12.75" customHeight="1"/>
    <row r="991" ht="12.75" customHeight="1"/>
    <row r="992" ht="12.75" customHeight="1"/>
    <row r="993" ht="12.75" customHeight="1"/>
    <row r="994" ht="12.75" customHeight="1"/>
    <row r="995" ht="12.75" customHeight="1"/>
    <row r="996" ht="12.75" customHeight="1"/>
    <row r="997" ht="12.75" customHeight="1"/>
    <row r="998" ht="12.75" customHeight="1"/>
    <row r="999" ht="12.75" customHeight="1"/>
    <row r="1000" ht="12.75" customHeight="1"/>
  </sheetData>
  <mergeCells count="2">
    <mergeCell ref="B6:C6"/>
    <mergeCell ref="B19:C19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9CC00"/>
  </sheetPr>
  <dimension ref="A1:U1000"/>
  <sheetViews>
    <sheetView topLeftCell="A385" workbookViewId="0">
      <selection activeCell="S415" sqref="S415"/>
    </sheetView>
  </sheetViews>
  <sheetFormatPr baseColWidth="10" defaultColWidth="12.5703125" defaultRowHeight="15" customHeight="1"/>
  <cols>
    <col min="1" max="1" width="10" customWidth="1"/>
    <col min="2" max="2" width="6" customWidth="1"/>
    <col min="3" max="3" width="4" customWidth="1"/>
    <col min="4" max="5" width="4.140625" customWidth="1"/>
    <col min="6" max="6" width="5.85546875" customWidth="1"/>
    <col min="7" max="7" width="4.140625" customWidth="1"/>
    <col min="8" max="8" width="5.42578125" customWidth="1"/>
    <col min="9" max="9" width="5.140625" customWidth="1"/>
    <col min="10" max="10" width="15.7109375" customWidth="1"/>
    <col min="11" max="11" width="12.28515625" customWidth="1"/>
    <col min="12" max="12" width="11" customWidth="1"/>
    <col min="13" max="13" width="12.140625" customWidth="1"/>
    <col min="14" max="15" width="11.42578125" customWidth="1"/>
    <col min="16" max="16" width="12" customWidth="1"/>
    <col min="17" max="17" width="11.42578125" customWidth="1"/>
    <col min="18" max="18" width="8.7109375" customWidth="1"/>
    <col min="19" max="19" width="10" customWidth="1"/>
    <col min="20" max="20" width="22.5703125" customWidth="1"/>
    <col min="21" max="26" width="10" customWidth="1"/>
  </cols>
  <sheetData>
    <row r="1" spans="1:19" ht="12.75" customHeight="1">
      <c r="K1" s="5"/>
      <c r="L1" s="5"/>
      <c r="N1" s="5"/>
      <c r="O1" s="6"/>
      <c r="P1" s="6"/>
      <c r="Q1" s="5"/>
    </row>
    <row r="2" spans="1:19" ht="26.25" customHeight="1">
      <c r="A2" s="250" t="s">
        <v>96</v>
      </c>
      <c r="B2" s="242"/>
      <c r="C2" s="242"/>
      <c r="D2" s="242"/>
      <c r="E2" s="242"/>
      <c r="F2" s="242"/>
      <c r="G2" s="242"/>
      <c r="H2" s="242"/>
      <c r="I2" s="242"/>
      <c r="J2" s="79" t="s">
        <v>89</v>
      </c>
      <c r="K2" s="5"/>
      <c r="L2" s="5"/>
      <c r="M2" s="26"/>
      <c r="N2" s="5"/>
      <c r="O2" s="26"/>
      <c r="P2" s="26"/>
      <c r="Q2" s="26"/>
    </row>
    <row r="3" spans="1:19" ht="20.25" customHeight="1">
      <c r="A3" s="234" t="s">
        <v>9</v>
      </c>
      <c r="B3" s="235" t="s">
        <v>97</v>
      </c>
      <c r="C3" s="232"/>
      <c r="D3" s="232"/>
      <c r="E3" s="232"/>
      <c r="F3" s="232"/>
      <c r="G3" s="232"/>
      <c r="H3" s="232"/>
      <c r="I3" s="233"/>
      <c r="J3" s="236" t="s">
        <v>10</v>
      </c>
      <c r="K3" s="229" t="s">
        <v>2</v>
      </c>
      <c r="L3" s="229" t="s">
        <v>3</v>
      </c>
      <c r="M3" s="237" t="s">
        <v>4</v>
      </c>
      <c r="N3" s="229" t="s">
        <v>5</v>
      </c>
      <c r="O3" s="238" t="s">
        <v>6</v>
      </c>
      <c r="P3" s="238" t="s">
        <v>7</v>
      </c>
      <c r="Q3" s="229" t="s">
        <v>8</v>
      </c>
    </row>
    <row r="4" spans="1:19" ht="15.75" customHeight="1">
      <c r="A4" s="230"/>
      <c r="B4" s="82" t="s">
        <v>98</v>
      </c>
      <c r="C4" s="82" t="s">
        <v>99</v>
      </c>
      <c r="D4" s="82" t="s">
        <v>100</v>
      </c>
      <c r="E4" s="82" t="s">
        <v>101</v>
      </c>
      <c r="F4" s="82" t="s">
        <v>102</v>
      </c>
      <c r="G4" s="82" t="s">
        <v>103</v>
      </c>
      <c r="H4" s="82" t="s">
        <v>104</v>
      </c>
      <c r="I4" s="82" t="s">
        <v>105</v>
      </c>
      <c r="J4" s="230"/>
      <c r="K4" s="230"/>
      <c r="L4" s="230"/>
      <c r="M4" s="230"/>
      <c r="N4" s="230"/>
      <c r="O4" s="230"/>
      <c r="P4" s="230"/>
      <c r="Q4" s="230"/>
    </row>
    <row r="5" spans="1:19" ht="15.75" customHeight="1">
      <c r="A5" s="82">
        <v>1402</v>
      </c>
      <c r="B5" s="83">
        <v>34</v>
      </c>
      <c r="C5" s="83"/>
      <c r="D5" s="83"/>
      <c r="E5" s="83"/>
      <c r="F5" s="83"/>
      <c r="G5" s="83"/>
      <c r="H5" s="83"/>
      <c r="I5" s="83"/>
      <c r="J5" s="84"/>
      <c r="K5" s="85"/>
      <c r="L5" s="86"/>
      <c r="M5" s="87"/>
      <c r="N5" s="88"/>
      <c r="O5" s="89">
        <f>B5</f>
        <v>34</v>
      </c>
      <c r="P5" s="90"/>
      <c r="Q5" s="88"/>
    </row>
    <row r="6" spans="1:19" ht="15.75" customHeight="1">
      <c r="A6" s="82">
        <v>1501</v>
      </c>
      <c r="B6" s="83"/>
      <c r="C6" s="83">
        <v>25</v>
      </c>
      <c r="D6" s="83"/>
      <c r="E6" s="83"/>
      <c r="F6" s="83"/>
      <c r="G6" s="83"/>
      <c r="H6" s="83"/>
      <c r="I6" s="83"/>
      <c r="J6" s="84"/>
      <c r="K6" s="91"/>
      <c r="L6" s="92"/>
      <c r="M6" s="93"/>
      <c r="N6" s="94">
        <f>IF(C6=0,"",C6/B5)</f>
        <v>0.73529411764705888</v>
      </c>
      <c r="O6" s="95">
        <v>25</v>
      </c>
      <c r="P6" s="96">
        <f t="shared" ref="P6:P12" si="0">IF(O6=0,"",O6/O5)</f>
        <v>0.73529411764705888</v>
      </c>
      <c r="Q6" s="96">
        <f t="shared" ref="Q6:Q12" si="1">IF(O6=0,"",100%-P6)</f>
        <v>0.26470588235294112</v>
      </c>
    </row>
    <row r="7" spans="1:19" ht="15.75" customHeight="1">
      <c r="A7" s="82">
        <v>1502</v>
      </c>
      <c r="B7" s="83"/>
      <c r="C7" s="83"/>
      <c r="D7" s="83">
        <v>22</v>
      </c>
      <c r="E7" s="83"/>
      <c r="F7" s="83"/>
      <c r="G7" s="83"/>
      <c r="H7" s="83"/>
      <c r="I7" s="83"/>
      <c r="J7" s="84"/>
      <c r="K7" s="91"/>
      <c r="L7" s="92"/>
      <c r="M7" s="93"/>
      <c r="N7" s="94">
        <f>IF(D7=0,"",D7/C6)</f>
        <v>0.88</v>
      </c>
      <c r="O7" s="95">
        <v>24</v>
      </c>
      <c r="P7" s="96">
        <f t="shared" si="0"/>
        <v>0.96</v>
      </c>
      <c r="Q7" s="96">
        <f t="shared" si="1"/>
        <v>4.0000000000000036E-2</v>
      </c>
      <c r="S7" s="97">
        <f>O7/O5</f>
        <v>0.70588235294117652</v>
      </c>
    </row>
    <row r="8" spans="1:19" ht="15.75" customHeight="1">
      <c r="A8" s="82">
        <v>1601</v>
      </c>
      <c r="B8" s="83"/>
      <c r="C8" s="83"/>
      <c r="D8" s="83"/>
      <c r="E8" s="83">
        <v>19</v>
      </c>
      <c r="F8" s="83"/>
      <c r="G8" s="83"/>
      <c r="H8" s="83"/>
      <c r="I8" s="83"/>
      <c r="J8" s="84"/>
      <c r="K8" s="91"/>
      <c r="L8" s="92"/>
      <c r="M8" s="93"/>
      <c r="N8" s="94">
        <f>IF(E8=0,"",E8/D7)</f>
        <v>0.86363636363636365</v>
      </c>
      <c r="O8" s="95">
        <v>23</v>
      </c>
      <c r="P8" s="96">
        <f t="shared" si="0"/>
        <v>0.95833333333333337</v>
      </c>
      <c r="Q8" s="96">
        <f t="shared" si="1"/>
        <v>4.166666666666663E-2</v>
      </c>
    </row>
    <row r="9" spans="1:19" ht="15.75" customHeight="1">
      <c r="A9" s="82">
        <v>1602</v>
      </c>
      <c r="B9" s="83"/>
      <c r="C9" s="83"/>
      <c r="D9" s="83"/>
      <c r="E9" s="83"/>
      <c r="F9" s="83">
        <v>19</v>
      </c>
      <c r="G9" s="83"/>
      <c r="H9" s="83"/>
      <c r="I9" s="83"/>
      <c r="J9" s="84"/>
      <c r="K9" s="91"/>
      <c r="L9" s="92"/>
      <c r="M9" s="93"/>
      <c r="N9" s="94">
        <f>IF(F9=0,"",F9/E8)</f>
        <v>1</v>
      </c>
      <c r="O9" s="95">
        <v>23</v>
      </c>
      <c r="P9" s="96">
        <f t="shared" si="0"/>
        <v>1</v>
      </c>
      <c r="Q9" s="96">
        <f t="shared" si="1"/>
        <v>0</v>
      </c>
    </row>
    <row r="10" spans="1:19" ht="15.75" customHeight="1">
      <c r="A10" s="82">
        <v>1701</v>
      </c>
      <c r="B10" s="83"/>
      <c r="C10" s="83"/>
      <c r="D10" s="83"/>
      <c r="E10" s="83"/>
      <c r="F10" s="83"/>
      <c r="G10" s="83">
        <v>18</v>
      </c>
      <c r="H10" s="83"/>
      <c r="I10" s="83"/>
      <c r="J10" s="84"/>
      <c r="K10" s="91"/>
      <c r="L10" s="92"/>
      <c r="M10" s="93"/>
      <c r="N10" s="94">
        <f>IF(G10=0,"",G10/F9)</f>
        <v>0.94736842105263153</v>
      </c>
      <c r="O10" s="95">
        <v>21</v>
      </c>
      <c r="P10" s="96">
        <f t="shared" si="0"/>
        <v>0.91304347826086951</v>
      </c>
      <c r="Q10" s="96">
        <f t="shared" si="1"/>
        <v>8.6956521739130488E-2</v>
      </c>
    </row>
    <row r="11" spans="1:19" ht="15.75" customHeight="1">
      <c r="A11" s="82">
        <v>1702</v>
      </c>
      <c r="B11" s="83"/>
      <c r="C11" s="83"/>
      <c r="D11" s="83"/>
      <c r="E11" s="83"/>
      <c r="F11" s="83"/>
      <c r="G11" s="83"/>
      <c r="H11" s="83">
        <v>17</v>
      </c>
      <c r="I11" s="83"/>
      <c r="J11" s="84"/>
      <c r="K11" s="91"/>
      <c r="L11" s="92"/>
      <c r="M11" s="93"/>
      <c r="N11" s="94">
        <f>IF(H11=0,"",H11/G10)</f>
        <v>0.94444444444444442</v>
      </c>
      <c r="O11" s="95">
        <v>21</v>
      </c>
      <c r="P11" s="96">
        <f t="shared" si="0"/>
        <v>1</v>
      </c>
      <c r="Q11" s="96">
        <f t="shared" si="1"/>
        <v>0</v>
      </c>
    </row>
    <row r="12" spans="1:19" ht="15.75" customHeight="1">
      <c r="A12" s="82">
        <v>1801</v>
      </c>
      <c r="B12" s="83"/>
      <c r="C12" s="83"/>
      <c r="D12" s="83"/>
      <c r="E12" s="83"/>
      <c r="F12" s="83"/>
      <c r="G12" s="83"/>
      <c r="H12" s="83"/>
      <c r="I12" s="83">
        <v>16</v>
      </c>
      <c r="J12" s="84">
        <v>15</v>
      </c>
      <c r="K12" s="91"/>
      <c r="L12" s="92"/>
      <c r="M12" s="93"/>
      <c r="N12" s="94">
        <f>IF(I12=0,"",I12/H11)</f>
        <v>0.94117647058823528</v>
      </c>
      <c r="O12" s="95">
        <v>21</v>
      </c>
      <c r="P12" s="96">
        <f t="shared" si="0"/>
        <v>1</v>
      </c>
      <c r="Q12" s="96">
        <f t="shared" si="1"/>
        <v>0</v>
      </c>
    </row>
    <row r="13" spans="1:19" ht="15.75" customHeight="1">
      <c r="A13" s="82">
        <v>1802</v>
      </c>
      <c r="B13" s="83"/>
      <c r="C13" s="83"/>
      <c r="D13" s="83"/>
      <c r="E13" s="83"/>
      <c r="F13" s="83"/>
      <c r="G13" s="83"/>
      <c r="H13" s="83"/>
      <c r="I13" s="83">
        <v>3</v>
      </c>
      <c r="J13" s="84"/>
      <c r="K13" s="91"/>
      <c r="L13" s="92"/>
      <c r="M13" s="93"/>
      <c r="N13" s="94"/>
      <c r="O13" s="95">
        <v>6</v>
      </c>
      <c r="P13" s="96"/>
      <c r="Q13" s="96"/>
    </row>
    <row r="14" spans="1:19" ht="15.75" customHeight="1">
      <c r="A14" s="82">
        <v>1901</v>
      </c>
      <c r="B14" s="83"/>
      <c r="C14" s="83"/>
      <c r="D14" s="83"/>
      <c r="E14" s="83"/>
      <c r="F14" s="83"/>
      <c r="G14" s="83"/>
      <c r="H14" s="83"/>
      <c r="I14" s="83">
        <v>3</v>
      </c>
      <c r="J14" s="84">
        <v>3</v>
      </c>
      <c r="K14" s="91"/>
      <c r="L14" s="92"/>
      <c r="M14" s="93"/>
      <c r="N14" s="94"/>
      <c r="O14" s="95">
        <v>4</v>
      </c>
      <c r="P14" s="96"/>
      <c r="Q14" s="96"/>
    </row>
    <row r="15" spans="1:19" ht="15.75" customHeight="1">
      <c r="A15" s="82">
        <v>1902</v>
      </c>
      <c r="B15" s="83"/>
      <c r="C15" s="83"/>
      <c r="D15" s="83"/>
      <c r="E15" s="83"/>
      <c r="F15" s="83"/>
      <c r="G15" s="83"/>
      <c r="H15" s="83"/>
      <c r="I15" s="83">
        <v>2</v>
      </c>
      <c r="J15" s="84">
        <v>1</v>
      </c>
      <c r="K15" s="91"/>
      <c r="L15" s="92"/>
      <c r="M15" s="99"/>
      <c r="N15" s="100"/>
      <c r="O15" s="101">
        <v>2</v>
      </c>
      <c r="P15" s="102"/>
      <c r="Q15" s="100"/>
    </row>
    <row r="16" spans="1:19" ht="15.75" customHeight="1">
      <c r="A16" s="82">
        <v>2001</v>
      </c>
      <c r="B16" s="83"/>
      <c r="C16" s="83"/>
      <c r="D16" s="83"/>
      <c r="E16" s="83"/>
      <c r="F16" s="83"/>
      <c r="G16" s="83"/>
      <c r="H16" s="83"/>
      <c r="I16" s="83">
        <v>1</v>
      </c>
      <c r="J16" s="84">
        <v>1</v>
      </c>
      <c r="K16" s="91"/>
      <c r="L16" s="92"/>
      <c r="M16" s="99"/>
      <c r="N16" s="103"/>
      <c r="O16" s="101">
        <v>1</v>
      </c>
      <c r="P16" s="104"/>
      <c r="Q16" s="103"/>
    </row>
    <row r="17" spans="1:19" ht="15.75" customHeight="1">
      <c r="A17" s="82">
        <v>2002</v>
      </c>
      <c r="B17" s="83"/>
      <c r="C17" s="83"/>
      <c r="D17" s="83"/>
      <c r="E17" s="83"/>
      <c r="F17" s="83"/>
      <c r="G17" s="83"/>
      <c r="H17" s="83"/>
      <c r="I17" s="83">
        <v>1</v>
      </c>
      <c r="J17" s="84">
        <v>1</v>
      </c>
      <c r="K17" s="91"/>
      <c r="L17" s="92"/>
      <c r="M17" s="99"/>
      <c r="N17" s="103"/>
      <c r="O17" s="101">
        <v>1</v>
      </c>
      <c r="P17" s="104"/>
      <c r="Q17" s="103"/>
    </row>
    <row r="18" spans="1:19" ht="15.75" customHeight="1">
      <c r="A18" s="82">
        <v>2101</v>
      </c>
      <c r="B18" s="83"/>
      <c r="C18" s="83"/>
      <c r="D18" s="83"/>
      <c r="E18" s="83"/>
      <c r="F18" s="83"/>
      <c r="G18" s="83"/>
      <c r="H18" s="83"/>
      <c r="I18" s="83"/>
      <c r="J18" s="84"/>
      <c r="K18" s="91"/>
      <c r="L18" s="92"/>
      <c r="M18" s="99"/>
      <c r="N18" s="5"/>
      <c r="O18" s="26"/>
      <c r="P18" s="25"/>
      <c r="Q18" s="140"/>
    </row>
    <row r="19" spans="1:19" ht="15.75" customHeight="1">
      <c r="A19" s="82">
        <v>2102</v>
      </c>
      <c r="B19" s="83"/>
      <c r="C19" s="83"/>
      <c r="D19" s="83"/>
      <c r="E19" s="83"/>
      <c r="F19" s="83"/>
      <c r="G19" s="83"/>
      <c r="H19" s="83"/>
      <c r="I19" s="83"/>
      <c r="J19" s="84"/>
      <c r="K19" s="91"/>
      <c r="L19" s="92"/>
      <c r="M19" s="99"/>
      <c r="N19" s="108" t="s">
        <v>80</v>
      </c>
      <c r="O19" s="109">
        <v>12</v>
      </c>
      <c r="P19" s="110">
        <f>IF(SUM(J11:J18)=0,"",SUM(J11:J18))</f>
        <v>21</v>
      </c>
      <c r="Q19" s="111" t="s">
        <v>10</v>
      </c>
    </row>
    <row r="20" spans="1:19" ht="15.75" customHeight="1">
      <c r="A20" s="82">
        <v>2201</v>
      </c>
      <c r="B20" s="83"/>
      <c r="C20" s="83"/>
      <c r="D20" s="83"/>
      <c r="E20" s="83"/>
      <c r="F20" s="83"/>
      <c r="G20" s="83"/>
      <c r="H20" s="83"/>
      <c r="I20" s="83"/>
      <c r="J20" s="84"/>
      <c r="K20" s="91"/>
      <c r="L20" s="92"/>
      <c r="M20" s="99"/>
      <c r="N20" s="112" t="s">
        <v>81</v>
      </c>
      <c r="O20" s="113">
        <f>IF(O19/B5=0,"",O19/B5)</f>
        <v>0.35294117647058826</v>
      </c>
      <c r="P20" s="114">
        <f>IF(O19/P19=0,"",O19/P19)</f>
        <v>0.5714285714285714</v>
      </c>
      <c r="Q20" s="115" t="s">
        <v>82</v>
      </c>
    </row>
    <row r="21" spans="1:19" ht="15.75" customHeight="1">
      <c r="A21" s="82">
        <v>2202</v>
      </c>
      <c r="B21" s="83"/>
      <c r="C21" s="83"/>
      <c r="D21" s="83"/>
      <c r="E21" s="83"/>
      <c r="F21" s="83"/>
      <c r="G21" s="83"/>
      <c r="H21" s="83"/>
      <c r="I21" s="83"/>
      <c r="J21" s="84"/>
      <c r="K21" s="116"/>
      <c r="L21" s="117"/>
      <c r="M21" s="118"/>
      <c r="N21" s="119"/>
      <c r="O21" s="120"/>
      <c r="P21" s="120"/>
      <c r="Q21" s="121"/>
    </row>
    <row r="22" spans="1:19" ht="18" customHeight="1">
      <c r="A22" s="34"/>
      <c r="B22" s="26"/>
      <c r="C22" s="231" t="s">
        <v>108</v>
      </c>
      <c r="D22" s="232"/>
      <c r="E22" s="232"/>
      <c r="F22" s="232"/>
      <c r="G22" s="232"/>
      <c r="H22" s="232"/>
      <c r="I22" s="233"/>
      <c r="J22" s="122">
        <f>SUM(J5:J21)</f>
        <v>21</v>
      </c>
      <c r="K22" s="123">
        <f>IF(J12=0,"",J12/B5)</f>
        <v>0.44117647058823528</v>
      </c>
      <c r="L22" s="123">
        <f>IF(J22=0,"",J22/B5)</f>
        <v>0.61764705882352944</v>
      </c>
      <c r="M22" s="123">
        <f>IF(J12=0,"",L22-K22)</f>
        <v>0.17647058823529416</v>
      </c>
      <c r="N22" s="5"/>
      <c r="O22" s="26"/>
      <c r="P22" s="25"/>
      <c r="Q22" s="5"/>
    </row>
    <row r="23" spans="1:19" ht="12.75" customHeight="1">
      <c r="K23" s="5"/>
      <c r="L23" s="5"/>
      <c r="N23" s="5"/>
      <c r="O23" s="6"/>
      <c r="P23" s="6"/>
      <c r="Q23" s="5"/>
    </row>
    <row r="24" spans="1:19" ht="12.75" customHeight="1">
      <c r="K24" s="5"/>
      <c r="L24" s="5"/>
      <c r="N24" s="5"/>
      <c r="O24" s="6"/>
      <c r="P24" s="6"/>
      <c r="Q24" s="5"/>
    </row>
    <row r="25" spans="1:19" ht="26.25" customHeight="1">
      <c r="A25" s="250" t="s">
        <v>96</v>
      </c>
      <c r="B25" s="242"/>
      <c r="C25" s="242"/>
      <c r="D25" s="242"/>
      <c r="E25" s="242"/>
      <c r="F25" s="242"/>
      <c r="G25" s="242"/>
      <c r="H25" s="242"/>
      <c r="I25" s="242"/>
      <c r="J25" s="79" t="s">
        <v>90</v>
      </c>
      <c r="K25" s="5"/>
      <c r="L25" s="5"/>
      <c r="M25" s="26"/>
      <c r="N25" s="5"/>
      <c r="O25" s="26"/>
      <c r="P25" s="26"/>
      <c r="Q25" s="26"/>
    </row>
    <row r="26" spans="1:19" ht="20.25" customHeight="1">
      <c r="A26" s="234" t="s">
        <v>9</v>
      </c>
      <c r="B26" s="235" t="s">
        <v>97</v>
      </c>
      <c r="C26" s="232"/>
      <c r="D26" s="232"/>
      <c r="E26" s="232"/>
      <c r="F26" s="232"/>
      <c r="G26" s="232"/>
      <c r="H26" s="232"/>
      <c r="I26" s="233"/>
      <c r="J26" s="236" t="s">
        <v>10</v>
      </c>
      <c r="K26" s="229" t="s">
        <v>2</v>
      </c>
      <c r="L26" s="229" t="s">
        <v>3</v>
      </c>
      <c r="M26" s="237" t="s">
        <v>4</v>
      </c>
      <c r="N26" s="229" t="s">
        <v>5</v>
      </c>
      <c r="O26" s="238" t="s">
        <v>6</v>
      </c>
      <c r="P26" s="238" t="s">
        <v>7</v>
      </c>
      <c r="Q26" s="229" t="s">
        <v>8</v>
      </c>
    </row>
    <row r="27" spans="1:19" ht="15.75" customHeight="1">
      <c r="A27" s="230"/>
      <c r="B27" s="82" t="s">
        <v>98</v>
      </c>
      <c r="C27" s="82" t="s">
        <v>99</v>
      </c>
      <c r="D27" s="82" t="s">
        <v>100</v>
      </c>
      <c r="E27" s="82" t="s">
        <v>101</v>
      </c>
      <c r="F27" s="82" t="s">
        <v>102</v>
      </c>
      <c r="G27" s="82" t="s">
        <v>103</v>
      </c>
      <c r="H27" s="82" t="s">
        <v>104</v>
      </c>
      <c r="I27" s="82" t="s">
        <v>105</v>
      </c>
      <c r="J27" s="230"/>
      <c r="K27" s="230"/>
      <c r="L27" s="230"/>
      <c r="M27" s="230"/>
      <c r="N27" s="230"/>
      <c r="O27" s="230"/>
      <c r="P27" s="230"/>
      <c r="Q27" s="230"/>
    </row>
    <row r="28" spans="1:19" ht="15.75" customHeight="1">
      <c r="A28" s="82">
        <v>1501</v>
      </c>
      <c r="B28" s="83">
        <v>42</v>
      </c>
      <c r="C28" s="83"/>
      <c r="D28" s="83"/>
      <c r="E28" s="83"/>
      <c r="F28" s="83"/>
      <c r="G28" s="83"/>
      <c r="H28" s="83"/>
      <c r="I28" s="83"/>
      <c r="J28" s="84"/>
      <c r="K28" s="85"/>
      <c r="L28" s="86"/>
      <c r="M28" s="87"/>
      <c r="N28" s="88"/>
      <c r="O28" s="89">
        <f>B28</f>
        <v>42</v>
      </c>
      <c r="P28" s="90"/>
      <c r="Q28" s="88"/>
    </row>
    <row r="29" spans="1:19" ht="15.75" customHeight="1">
      <c r="A29" s="82">
        <v>1502</v>
      </c>
      <c r="B29" s="83"/>
      <c r="C29" s="83">
        <v>30</v>
      </c>
      <c r="D29" s="83"/>
      <c r="E29" s="83"/>
      <c r="F29" s="83"/>
      <c r="G29" s="83"/>
      <c r="H29" s="83"/>
      <c r="I29" s="83"/>
      <c r="J29" s="84"/>
      <c r="K29" s="91"/>
      <c r="L29" s="92"/>
      <c r="M29" s="93"/>
      <c r="N29" s="94">
        <f>IF(C29=0,"",C29/B28)</f>
        <v>0.7142857142857143</v>
      </c>
      <c r="O29" s="95">
        <v>30</v>
      </c>
      <c r="P29" s="96">
        <f t="shared" ref="P29:P35" si="2">IF(O29=0,"",O29/O28)</f>
        <v>0.7142857142857143</v>
      </c>
      <c r="Q29" s="96">
        <f t="shared" ref="Q29:Q35" si="3">IF(O29=0,"",100%-P29)</f>
        <v>0.2857142857142857</v>
      </c>
    </row>
    <row r="30" spans="1:19" ht="15.75" customHeight="1">
      <c r="A30" s="82">
        <v>1601</v>
      </c>
      <c r="B30" s="83"/>
      <c r="C30" s="83"/>
      <c r="D30" s="83">
        <v>26</v>
      </c>
      <c r="E30" s="83"/>
      <c r="F30" s="83"/>
      <c r="G30" s="83"/>
      <c r="H30" s="83"/>
      <c r="I30" s="83"/>
      <c r="J30" s="84"/>
      <c r="K30" s="91"/>
      <c r="L30" s="92"/>
      <c r="M30" s="93"/>
      <c r="N30" s="94">
        <f>IF(D30=0,"",D30/C29)</f>
        <v>0.8666666666666667</v>
      </c>
      <c r="O30" s="95">
        <v>27</v>
      </c>
      <c r="P30" s="96">
        <f t="shared" si="2"/>
        <v>0.9</v>
      </c>
      <c r="Q30" s="96">
        <f t="shared" si="3"/>
        <v>9.9999999999999978E-2</v>
      </c>
      <c r="S30" s="97">
        <f>O30/O28</f>
        <v>0.6428571428571429</v>
      </c>
    </row>
    <row r="31" spans="1:19" ht="15.75" customHeight="1">
      <c r="A31" s="82">
        <v>1602</v>
      </c>
      <c r="B31" s="83"/>
      <c r="C31" s="83"/>
      <c r="D31" s="83"/>
      <c r="E31" s="83">
        <v>22</v>
      </c>
      <c r="F31" s="83"/>
      <c r="G31" s="83"/>
      <c r="H31" s="83"/>
      <c r="I31" s="83"/>
      <c r="J31" s="84"/>
      <c r="K31" s="91"/>
      <c r="L31" s="92"/>
      <c r="M31" s="93"/>
      <c r="N31" s="94">
        <f>IF(E31=0,"",E31/D30)</f>
        <v>0.84615384615384615</v>
      </c>
      <c r="O31" s="95">
        <v>23</v>
      </c>
      <c r="P31" s="96">
        <f t="shared" si="2"/>
        <v>0.85185185185185186</v>
      </c>
      <c r="Q31" s="96">
        <f t="shared" si="3"/>
        <v>0.14814814814814814</v>
      </c>
    </row>
    <row r="32" spans="1:19" ht="15.75" customHeight="1">
      <c r="A32" s="82">
        <v>1701</v>
      </c>
      <c r="B32" s="83"/>
      <c r="C32" s="83"/>
      <c r="D32" s="83"/>
      <c r="E32" s="83"/>
      <c r="F32" s="83">
        <v>19</v>
      </c>
      <c r="G32" s="83"/>
      <c r="H32" s="83"/>
      <c r="I32" s="83"/>
      <c r="J32" s="84"/>
      <c r="K32" s="91"/>
      <c r="L32" s="92"/>
      <c r="M32" s="93"/>
      <c r="N32" s="94">
        <f>IF(F32=0,"",F32/E31)</f>
        <v>0.86363636363636365</v>
      </c>
      <c r="O32" s="95">
        <v>21</v>
      </c>
      <c r="P32" s="96">
        <f t="shared" si="2"/>
        <v>0.91304347826086951</v>
      </c>
      <c r="Q32" s="96">
        <f t="shared" si="3"/>
        <v>8.6956521739130488E-2</v>
      </c>
    </row>
    <row r="33" spans="1:20" ht="15.75" customHeight="1">
      <c r="A33" s="82">
        <v>1702</v>
      </c>
      <c r="B33" s="83"/>
      <c r="C33" s="83"/>
      <c r="D33" s="83"/>
      <c r="E33" s="83"/>
      <c r="F33" s="83"/>
      <c r="G33" s="83">
        <v>17</v>
      </c>
      <c r="H33" s="83"/>
      <c r="I33" s="83"/>
      <c r="J33" s="84"/>
      <c r="K33" s="91"/>
      <c r="L33" s="92"/>
      <c r="M33" s="93"/>
      <c r="N33" s="94">
        <f>IF(G33=0,"",G33/F32)</f>
        <v>0.89473684210526316</v>
      </c>
      <c r="O33" s="95">
        <v>21</v>
      </c>
      <c r="P33" s="96">
        <f t="shared" si="2"/>
        <v>1</v>
      </c>
      <c r="Q33" s="96">
        <f t="shared" si="3"/>
        <v>0</v>
      </c>
    </row>
    <row r="34" spans="1:20" ht="15.75" customHeight="1">
      <c r="A34" s="82">
        <v>1801</v>
      </c>
      <c r="B34" s="83"/>
      <c r="C34" s="83"/>
      <c r="D34" s="83"/>
      <c r="E34" s="83"/>
      <c r="F34" s="83"/>
      <c r="G34" s="83"/>
      <c r="H34" s="83">
        <v>17</v>
      </c>
      <c r="I34" s="83"/>
      <c r="J34" s="84"/>
      <c r="K34" s="91"/>
      <c r="L34" s="92"/>
      <c r="M34" s="93"/>
      <c r="N34" s="94">
        <f>IF(H34=0,"",H34/G33)</f>
        <v>1</v>
      </c>
      <c r="O34" s="95">
        <v>21</v>
      </c>
      <c r="P34" s="96">
        <f t="shared" si="2"/>
        <v>1</v>
      </c>
      <c r="Q34" s="96">
        <f t="shared" si="3"/>
        <v>0</v>
      </c>
    </row>
    <row r="35" spans="1:20" ht="15.75" customHeight="1">
      <c r="A35" s="82">
        <v>1802</v>
      </c>
      <c r="B35" s="83"/>
      <c r="C35" s="83"/>
      <c r="D35" s="83"/>
      <c r="E35" s="83"/>
      <c r="F35" s="83"/>
      <c r="G35" s="83"/>
      <c r="H35" s="83"/>
      <c r="I35" s="83">
        <v>17</v>
      </c>
      <c r="J35" s="84">
        <v>15</v>
      </c>
      <c r="K35" s="91"/>
      <c r="L35" s="92"/>
      <c r="M35" s="93"/>
      <c r="N35" s="94">
        <f>IF(I35=0,"",I35/H34)</f>
        <v>1</v>
      </c>
      <c r="O35" s="95">
        <v>21</v>
      </c>
      <c r="P35" s="96">
        <f t="shared" si="2"/>
        <v>1</v>
      </c>
      <c r="Q35" s="96">
        <f t="shared" si="3"/>
        <v>0</v>
      </c>
    </row>
    <row r="36" spans="1:20" ht="15.75" customHeight="1">
      <c r="A36" s="82">
        <v>1901</v>
      </c>
      <c r="B36" s="83"/>
      <c r="C36" s="83"/>
      <c r="D36" s="83"/>
      <c r="E36" s="83"/>
      <c r="F36" s="83"/>
      <c r="G36" s="83"/>
      <c r="H36" s="83"/>
      <c r="I36" s="83">
        <v>5</v>
      </c>
      <c r="J36" s="84">
        <v>5</v>
      </c>
      <c r="K36" s="91"/>
      <c r="L36" s="92"/>
      <c r="M36" s="93"/>
      <c r="N36" s="94"/>
      <c r="O36" s="95">
        <v>6</v>
      </c>
      <c r="P36" s="96"/>
      <c r="Q36" s="96"/>
    </row>
    <row r="37" spans="1:20" ht="15.75" customHeight="1">
      <c r="A37" s="82">
        <v>1902</v>
      </c>
      <c r="B37" s="83"/>
      <c r="C37" s="83"/>
      <c r="D37" s="83"/>
      <c r="E37" s="83"/>
      <c r="F37" s="83"/>
      <c r="G37" s="83"/>
      <c r="H37" s="83"/>
      <c r="I37" s="83">
        <v>1</v>
      </c>
      <c r="J37" s="84">
        <v>1</v>
      </c>
      <c r="K37" s="91"/>
      <c r="L37" s="92"/>
      <c r="M37" s="93"/>
      <c r="N37" s="94"/>
      <c r="O37" s="95">
        <v>1</v>
      </c>
      <c r="P37" s="96"/>
      <c r="Q37" s="96"/>
    </row>
    <row r="38" spans="1:20" ht="15.75" customHeight="1">
      <c r="A38" s="82">
        <v>2001</v>
      </c>
      <c r="B38" s="83"/>
      <c r="C38" s="83"/>
      <c r="D38" s="83"/>
      <c r="E38" s="83"/>
      <c r="F38" s="83"/>
      <c r="G38" s="83"/>
      <c r="H38" s="83"/>
      <c r="I38" s="83"/>
      <c r="J38" s="84"/>
      <c r="K38" s="91"/>
      <c r="L38" s="92"/>
      <c r="M38" s="99"/>
      <c r="N38" s="100"/>
      <c r="O38" s="101"/>
      <c r="P38" s="102"/>
      <c r="Q38" s="100"/>
    </row>
    <row r="39" spans="1:20" ht="15.75" customHeight="1">
      <c r="A39" s="82">
        <v>2002</v>
      </c>
      <c r="B39" s="83"/>
      <c r="C39" s="83"/>
      <c r="D39" s="83"/>
      <c r="E39" s="83"/>
      <c r="F39" s="83"/>
      <c r="G39" s="83"/>
      <c r="H39" s="83"/>
      <c r="I39" s="83"/>
      <c r="J39" s="84"/>
      <c r="K39" s="91"/>
      <c r="L39" s="92"/>
      <c r="M39" s="99"/>
      <c r="N39" s="103"/>
      <c r="O39" s="101"/>
      <c r="P39" s="104"/>
      <c r="Q39" s="103"/>
      <c r="T39" s="141"/>
    </row>
    <row r="40" spans="1:20" ht="15.75" customHeight="1">
      <c r="A40" s="82">
        <v>2101</v>
      </c>
      <c r="B40" s="83"/>
      <c r="C40" s="83"/>
      <c r="D40" s="83"/>
      <c r="E40" s="83"/>
      <c r="F40" s="83"/>
      <c r="G40" s="83"/>
      <c r="H40" s="83"/>
      <c r="I40" s="83"/>
      <c r="J40" s="84"/>
      <c r="K40" s="91"/>
      <c r="L40" s="92"/>
      <c r="M40" s="99"/>
      <c r="N40" s="103"/>
      <c r="O40" s="101"/>
      <c r="P40" s="104"/>
      <c r="Q40" s="103"/>
    </row>
    <row r="41" spans="1:20" ht="15.75" customHeight="1">
      <c r="A41" s="82">
        <v>2102</v>
      </c>
      <c r="B41" s="83"/>
      <c r="C41" s="83"/>
      <c r="D41" s="83"/>
      <c r="E41" s="83"/>
      <c r="F41" s="83"/>
      <c r="G41" s="83"/>
      <c r="H41" s="83"/>
      <c r="I41" s="83"/>
      <c r="J41" s="84"/>
      <c r="K41" s="91"/>
      <c r="L41" s="92"/>
      <c r="M41" s="99"/>
      <c r="N41" s="5"/>
      <c r="O41" s="26"/>
      <c r="P41" s="25"/>
      <c r="Q41" s="140"/>
    </row>
    <row r="42" spans="1:20" ht="15.75" customHeight="1">
      <c r="A42" s="82">
        <v>2201</v>
      </c>
      <c r="B42" s="83"/>
      <c r="C42" s="83"/>
      <c r="D42" s="83"/>
      <c r="E42" s="83"/>
      <c r="F42" s="83"/>
      <c r="G42" s="83"/>
      <c r="H42" s="83"/>
      <c r="I42" s="83"/>
      <c r="J42" s="84"/>
      <c r="K42" s="91"/>
      <c r="L42" s="92"/>
      <c r="M42" s="99"/>
      <c r="N42" s="108" t="s">
        <v>80</v>
      </c>
      <c r="O42" s="109">
        <v>13</v>
      </c>
      <c r="P42" s="110">
        <f>IF(SUM(J34:J41)=0,"",SUM(J34:J41))</f>
        <v>21</v>
      </c>
      <c r="Q42" s="111" t="s">
        <v>10</v>
      </c>
    </row>
    <row r="43" spans="1:20" ht="15.75" customHeight="1">
      <c r="A43" s="82">
        <v>2202</v>
      </c>
      <c r="B43" s="83"/>
      <c r="C43" s="83"/>
      <c r="D43" s="83"/>
      <c r="E43" s="83"/>
      <c r="F43" s="83"/>
      <c r="G43" s="83"/>
      <c r="H43" s="83"/>
      <c r="I43" s="83"/>
      <c r="J43" s="84"/>
      <c r="K43" s="91"/>
      <c r="L43" s="92"/>
      <c r="M43" s="99"/>
      <c r="N43" s="112" t="s">
        <v>81</v>
      </c>
      <c r="O43" s="113">
        <f>IF(O42/B28=0,"",O42/B28)</f>
        <v>0.30952380952380953</v>
      </c>
      <c r="P43" s="114">
        <f>IF(O42/P42=0,"",O42/P42)</f>
        <v>0.61904761904761907</v>
      </c>
      <c r="Q43" s="115" t="s">
        <v>82</v>
      </c>
    </row>
    <row r="44" spans="1:20" ht="15.75" customHeight="1">
      <c r="A44" s="82">
        <v>2301</v>
      </c>
      <c r="B44" s="83"/>
      <c r="C44" s="83"/>
      <c r="D44" s="83"/>
      <c r="E44" s="83"/>
      <c r="F44" s="83"/>
      <c r="G44" s="83"/>
      <c r="H44" s="83"/>
      <c r="I44" s="83"/>
      <c r="J44" s="84"/>
      <c r="K44" s="116"/>
      <c r="L44" s="117"/>
      <c r="M44" s="118"/>
      <c r="N44" s="119"/>
      <c r="O44" s="120"/>
      <c r="P44" s="120"/>
      <c r="Q44" s="121"/>
    </row>
    <row r="45" spans="1:20" ht="18" customHeight="1">
      <c r="A45" s="34"/>
      <c r="B45" s="26"/>
      <c r="C45" s="231" t="s">
        <v>108</v>
      </c>
      <c r="D45" s="232"/>
      <c r="E45" s="232"/>
      <c r="F45" s="232"/>
      <c r="G45" s="232"/>
      <c r="H45" s="232"/>
      <c r="I45" s="233"/>
      <c r="J45" s="122">
        <f>SUM(J28:J44)</f>
        <v>21</v>
      </c>
      <c r="K45" s="123">
        <f>IF(J35=0,"",J35/B28)</f>
        <v>0.35714285714285715</v>
      </c>
      <c r="L45" s="123">
        <f>IF(J45=0,"",J45/B28)</f>
        <v>0.5</v>
      </c>
      <c r="M45" s="123">
        <f>IF(J35=0,"",L45-K45)</f>
        <v>0.14285714285714285</v>
      </c>
      <c r="N45" s="5"/>
      <c r="O45" s="26"/>
      <c r="P45" s="25"/>
      <c r="Q45" s="5"/>
    </row>
    <row r="46" spans="1:20" ht="12.75" customHeight="1">
      <c r="K46" s="5"/>
      <c r="L46" s="5"/>
      <c r="N46" s="5"/>
      <c r="O46" s="6"/>
      <c r="P46" s="6"/>
      <c r="Q46" s="5"/>
    </row>
    <row r="47" spans="1:20" ht="12.75" customHeight="1">
      <c r="K47" s="5"/>
      <c r="L47" s="5"/>
      <c r="N47" s="5"/>
      <c r="O47" s="6"/>
      <c r="P47" s="6"/>
      <c r="Q47" s="5"/>
    </row>
    <row r="48" spans="1:20" ht="12.75" customHeight="1">
      <c r="K48" s="5"/>
      <c r="L48" s="5"/>
      <c r="N48" s="5"/>
      <c r="O48" s="6"/>
      <c r="P48" s="6"/>
      <c r="Q48" s="5"/>
    </row>
    <row r="49" spans="1:19" ht="12.75" customHeight="1">
      <c r="K49" s="5"/>
      <c r="L49" s="5"/>
      <c r="N49" s="5"/>
      <c r="O49" s="6"/>
      <c r="P49" s="6"/>
      <c r="Q49" s="5"/>
    </row>
    <row r="50" spans="1:19" ht="26.25" customHeight="1">
      <c r="A50" s="250" t="s">
        <v>96</v>
      </c>
      <c r="B50" s="242"/>
      <c r="C50" s="242"/>
      <c r="D50" s="242"/>
      <c r="E50" s="242"/>
      <c r="F50" s="242"/>
      <c r="G50" s="242"/>
      <c r="H50" s="242"/>
      <c r="I50" s="242"/>
      <c r="J50" s="79" t="s">
        <v>91</v>
      </c>
      <c r="K50" s="5"/>
      <c r="L50" s="5"/>
      <c r="M50" s="26"/>
      <c r="N50" s="5"/>
      <c r="O50" s="26"/>
      <c r="P50" s="26"/>
      <c r="Q50" s="26"/>
    </row>
    <row r="51" spans="1:19" ht="20.25" customHeight="1">
      <c r="A51" s="234" t="s">
        <v>9</v>
      </c>
      <c r="B51" s="235" t="s">
        <v>97</v>
      </c>
      <c r="C51" s="232"/>
      <c r="D51" s="232"/>
      <c r="E51" s="232"/>
      <c r="F51" s="232"/>
      <c r="G51" s="232"/>
      <c r="H51" s="232"/>
      <c r="I51" s="233"/>
      <c r="J51" s="236" t="s">
        <v>10</v>
      </c>
      <c r="K51" s="229" t="s">
        <v>2</v>
      </c>
      <c r="L51" s="229" t="s">
        <v>3</v>
      </c>
      <c r="M51" s="237" t="s">
        <v>4</v>
      </c>
      <c r="N51" s="229" t="s">
        <v>5</v>
      </c>
      <c r="O51" s="238" t="s">
        <v>6</v>
      </c>
      <c r="P51" s="238" t="s">
        <v>7</v>
      </c>
      <c r="Q51" s="229" t="s">
        <v>8</v>
      </c>
    </row>
    <row r="52" spans="1:19" ht="15.75" customHeight="1">
      <c r="A52" s="230"/>
      <c r="B52" s="82" t="s">
        <v>98</v>
      </c>
      <c r="C52" s="82" t="s">
        <v>99</v>
      </c>
      <c r="D52" s="82" t="s">
        <v>100</v>
      </c>
      <c r="E52" s="82" t="s">
        <v>101</v>
      </c>
      <c r="F52" s="82" t="s">
        <v>102</v>
      </c>
      <c r="G52" s="82" t="s">
        <v>103</v>
      </c>
      <c r="H52" s="82" t="s">
        <v>104</v>
      </c>
      <c r="I52" s="82" t="s">
        <v>105</v>
      </c>
      <c r="J52" s="230"/>
      <c r="K52" s="230"/>
      <c r="L52" s="230"/>
      <c r="M52" s="230"/>
      <c r="N52" s="230"/>
      <c r="O52" s="230"/>
      <c r="P52" s="230"/>
      <c r="Q52" s="230"/>
    </row>
    <row r="53" spans="1:19" ht="15.75" customHeight="1">
      <c r="A53" s="82">
        <v>1502</v>
      </c>
      <c r="B53" s="83">
        <v>36</v>
      </c>
      <c r="C53" s="83"/>
      <c r="D53" s="83"/>
      <c r="E53" s="83"/>
      <c r="F53" s="83"/>
      <c r="G53" s="83"/>
      <c r="H53" s="83"/>
      <c r="I53" s="83"/>
      <c r="J53" s="84"/>
      <c r="K53" s="85"/>
      <c r="L53" s="86"/>
      <c r="M53" s="87"/>
      <c r="N53" s="88"/>
      <c r="O53" s="89">
        <f>B53</f>
        <v>36</v>
      </c>
      <c r="P53" s="90"/>
      <c r="Q53" s="88"/>
    </row>
    <row r="54" spans="1:19" ht="15.75" customHeight="1">
      <c r="A54" s="82">
        <v>1601</v>
      </c>
      <c r="B54" s="83"/>
      <c r="C54" s="83">
        <v>35</v>
      </c>
      <c r="D54" s="83"/>
      <c r="E54" s="83"/>
      <c r="F54" s="83"/>
      <c r="G54" s="83"/>
      <c r="H54" s="83"/>
      <c r="I54" s="83"/>
      <c r="J54" s="84"/>
      <c r="K54" s="91"/>
      <c r="L54" s="92"/>
      <c r="M54" s="93"/>
      <c r="N54" s="94">
        <f>IF(C54=0,"",C54/B53)</f>
        <v>0.97222222222222221</v>
      </c>
      <c r="O54" s="95">
        <v>35</v>
      </c>
      <c r="P54" s="96">
        <f t="shared" ref="P54:P60" si="4">IF(O54=0,"",O54/O53)</f>
        <v>0.97222222222222221</v>
      </c>
      <c r="Q54" s="96">
        <f t="shared" ref="Q54:Q60" si="5">IF(O54=0,"",100%-P54)</f>
        <v>2.777777777777779E-2</v>
      </c>
    </row>
    <row r="55" spans="1:19" ht="15.75" customHeight="1">
      <c r="A55" s="82">
        <v>1602</v>
      </c>
      <c r="B55" s="83"/>
      <c r="C55" s="83"/>
      <c r="D55" s="83">
        <v>31</v>
      </c>
      <c r="E55" s="83"/>
      <c r="F55" s="83"/>
      <c r="G55" s="83"/>
      <c r="H55" s="83"/>
      <c r="I55" s="83"/>
      <c r="J55" s="84"/>
      <c r="K55" s="91"/>
      <c r="L55" s="92"/>
      <c r="M55" s="93"/>
      <c r="N55" s="94">
        <f>IF(D55=0,"",D55/C54)</f>
        <v>0.88571428571428568</v>
      </c>
      <c r="O55" s="95">
        <v>32</v>
      </c>
      <c r="P55" s="96">
        <f t="shared" si="4"/>
        <v>0.91428571428571426</v>
      </c>
      <c r="Q55" s="96">
        <f t="shared" si="5"/>
        <v>8.5714285714285743E-2</v>
      </c>
      <c r="S55" s="97">
        <f>O55/O53</f>
        <v>0.88888888888888884</v>
      </c>
    </row>
    <row r="56" spans="1:19" ht="15.75" customHeight="1">
      <c r="A56" s="82">
        <v>1701</v>
      </c>
      <c r="B56" s="83"/>
      <c r="C56" s="83"/>
      <c r="D56" s="83"/>
      <c r="E56" s="83">
        <v>29</v>
      </c>
      <c r="F56" s="83"/>
      <c r="G56" s="83"/>
      <c r="H56" s="83"/>
      <c r="I56" s="83"/>
      <c r="J56" s="84"/>
      <c r="K56" s="91"/>
      <c r="L56" s="92"/>
      <c r="M56" s="93"/>
      <c r="N56" s="94">
        <f>IF(E56=0,"",E56/D55)</f>
        <v>0.93548387096774188</v>
      </c>
      <c r="O56" s="95">
        <v>32</v>
      </c>
      <c r="P56" s="96">
        <f t="shared" si="4"/>
        <v>1</v>
      </c>
      <c r="Q56" s="96">
        <f t="shared" si="5"/>
        <v>0</v>
      </c>
    </row>
    <row r="57" spans="1:19" ht="15.75" customHeight="1">
      <c r="A57" s="82">
        <v>1702</v>
      </c>
      <c r="B57" s="83"/>
      <c r="C57" s="83"/>
      <c r="D57" s="83"/>
      <c r="E57" s="83"/>
      <c r="F57" s="83">
        <v>28</v>
      </c>
      <c r="G57" s="83"/>
      <c r="H57" s="83"/>
      <c r="I57" s="83"/>
      <c r="J57" s="84"/>
      <c r="K57" s="91"/>
      <c r="L57" s="92"/>
      <c r="M57" s="93"/>
      <c r="N57" s="94">
        <f>IF(F57=0,"",F57/E56)</f>
        <v>0.96551724137931039</v>
      </c>
      <c r="O57" s="95">
        <v>32</v>
      </c>
      <c r="P57" s="96">
        <f t="shared" si="4"/>
        <v>1</v>
      </c>
      <c r="Q57" s="96">
        <f t="shared" si="5"/>
        <v>0</v>
      </c>
    </row>
    <row r="58" spans="1:19" ht="15.75" customHeight="1">
      <c r="A58" s="82">
        <v>1801</v>
      </c>
      <c r="B58" s="83"/>
      <c r="C58" s="83"/>
      <c r="D58" s="83"/>
      <c r="E58" s="83"/>
      <c r="F58" s="83"/>
      <c r="G58" s="83">
        <v>26</v>
      </c>
      <c r="H58" s="83"/>
      <c r="I58" s="83"/>
      <c r="J58" s="84"/>
      <c r="K58" s="91"/>
      <c r="L58" s="92"/>
      <c r="M58" s="93"/>
      <c r="N58" s="94">
        <f>IF(G58=0,"",G58/F57)</f>
        <v>0.9285714285714286</v>
      </c>
      <c r="O58" s="95">
        <v>31</v>
      </c>
      <c r="P58" s="96">
        <f t="shared" si="4"/>
        <v>0.96875</v>
      </c>
      <c r="Q58" s="96">
        <f t="shared" si="5"/>
        <v>3.125E-2</v>
      </c>
    </row>
    <row r="59" spans="1:19" ht="15.75" customHeight="1">
      <c r="A59" s="82">
        <v>1802</v>
      </c>
      <c r="B59" s="83"/>
      <c r="C59" s="83"/>
      <c r="D59" s="83"/>
      <c r="E59" s="83"/>
      <c r="F59" s="83"/>
      <c r="G59" s="83"/>
      <c r="H59" s="83">
        <v>25</v>
      </c>
      <c r="I59" s="83"/>
      <c r="J59" s="84"/>
      <c r="K59" s="91"/>
      <c r="L59" s="92"/>
      <c r="M59" s="93"/>
      <c r="N59" s="94">
        <f>IF(H59=0,"",H59/G58)</f>
        <v>0.96153846153846156</v>
      </c>
      <c r="O59" s="95">
        <v>29</v>
      </c>
      <c r="P59" s="96">
        <f t="shared" si="4"/>
        <v>0.93548387096774188</v>
      </c>
      <c r="Q59" s="96">
        <f t="shared" si="5"/>
        <v>6.4516129032258118E-2</v>
      </c>
    </row>
    <row r="60" spans="1:19" ht="15.75" customHeight="1">
      <c r="A60" s="82">
        <v>1901</v>
      </c>
      <c r="B60" s="83"/>
      <c r="C60" s="83"/>
      <c r="D60" s="83"/>
      <c r="E60" s="83"/>
      <c r="F60" s="83"/>
      <c r="G60" s="83"/>
      <c r="H60" s="83"/>
      <c r="I60" s="83">
        <v>24</v>
      </c>
      <c r="J60" s="84">
        <v>23</v>
      </c>
      <c r="K60" s="91"/>
      <c r="L60" s="92"/>
      <c r="M60" s="93"/>
      <c r="N60" s="94">
        <f>IF(I60=0,"",I60/H59)</f>
        <v>0.96</v>
      </c>
      <c r="O60" s="95">
        <v>29</v>
      </c>
      <c r="P60" s="96">
        <f t="shared" si="4"/>
        <v>1</v>
      </c>
      <c r="Q60" s="96">
        <f t="shared" si="5"/>
        <v>0</v>
      </c>
    </row>
    <row r="61" spans="1:19" ht="15.75" customHeight="1">
      <c r="A61" s="82">
        <v>1902</v>
      </c>
      <c r="B61" s="83"/>
      <c r="C61" s="83"/>
      <c r="D61" s="83"/>
      <c r="E61" s="83"/>
      <c r="F61" s="83"/>
      <c r="G61" s="83"/>
      <c r="H61" s="83"/>
      <c r="I61" s="83">
        <v>5</v>
      </c>
      <c r="J61" s="84">
        <v>1</v>
      </c>
      <c r="K61" s="91"/>
      <c r="L61" s="92"/>
      <c r="M61" s="93"/>
      <c r="N61" s="94"/>
      <c r="O61" s="95">
        <v>6</v>
      </c>
      <c r="P61" s="96"/>
      <c r="Q61" s="96"/>
    </row>
    <row r="62" spans="1:19" ht="15.75" customHeight="1">
      <c r="A62" s="82">
        <v>2001</v>
      </c>
      <c r="B62" s="83"/>
      <c r="C62" s="83"/>
      <c r="D62" s="83"/>
      <c r="E62" s="83"/>
      <c r="F62" s="83"/>
      <c r="G62" s="83"/>
      <c r="H62" s="83"/>
      <c r="I62" s="83">
        <v>5</v>
      </c>
      <c r="J62" s="84">
        <v>3</v>
      </c>
      <c r="K62" s="91"/>
      <c r="L62" s="92"/>
      <c r="M62" s="93"/>
      <c r="N62" s="94"/>
      <c r="O62" s="95">
        <v>5</v>
      </c>
      <c r="P62" s="96"/>
      <c r="Q62" s="96"/>
    </row>
    <row r="63" spans="1:19" ht="15.75" customHeight="1">
      <c r="A63" s="82">
        <v>2002</v>
      </c>
      <c r="B63" s="83"/>
      <c r="C63" s="83"/>
      <c r="D63" s="83"/>
      <c r="E63" s="83"/>
      <c r="F63" s="83"/>
      <c r="G63" s="83"/>
      <c r="H63" s="83"/>
      <c r="I63" s="83">
        <v>3</v>
      </c>
      <c r="J63" s="84">
        <v>3</v>
      </c>
      <c r="K63" s="91"/>
      <c r="L63" s="92"/>
      <c r="M63" s="99"/>
      <c r="N63" s="100"/>
      <c r="O63" s="101">
        <v>3</v>
      </c>
      <c r="P63" s="102"/>
      <c r="Q63" s="100"/>
    </row>
    <row r="64" spans="1:19" ht="15.75" customHeight="1">
      <c r="A64" s="82">
        <v>2101</v>
      </c>
      <c r="B64" s="83"/>
      <c r="C64" s="83"/>
      <c r="D64" s="83"/>
      <c r="E64" s="83"/>
      <c r="F64" s="83"/>
      <c r="G64" s="83"/>
      <c r="H64" s="83"/>
      <c r="I64" s="83"/>
      <c r="J64" s="84"/>
      <c r="K64" s="91"/>
      <c r="L64" s="92"/>
      <c r="M64" s="99"/>
      <c r="N64" s="103"/>
      <c r="O64" s="101"/>
      <c r="P64" s="104"/>
      <c r="Q64" s="103"/>
    </row>
    <row r="65" spans="1:19" ht="15.75" customHeight="1">
      <c r="A65" s="82">
        <v>2102</v>
      </c>
      <c r="B65" s="83"/>
      <c r="C65" s="83"/>
      <c r="D65" s="83"/>
      <c r="E65" s="83"/>
      <c r="F65" s="83"/>
      <c r="G65" s="83"/>
      <c r="H65" s="83"/>
      <c r="I65" s="83"/>
      <c r="J65" s="84"/>
      <c r="K65" s="91"/>
      <c r="L65" s="92"/>
      <c r="M65" s="99"/>
      <c r="N65" s="103"/>
      <c r="O65" s="101"/>
      <c r="P65" s="104"/>
      <c r="Q65" s="103"/>
    </row>
    <row r="66" spans="1:19" ht="15.75" customHeight="1">
      <c r="A66" s="82">
        <v>2201</v>
      </c>
      <c r="B66" s="83"/>
      <c r="C66" s="83"/>
      <c r="D66" s="83"/>
      <c r="E66" s="83"/>
      <c r="F66" s="83"/>
      <c r="G66" s="83"/>
      <c r="H66" s="83"/>
      <c r="I66" s="83"/>
      <c r="J66" s="84"/>
      <c r="K66" s="91"/>
      <c r="L66" s="92"/>
      <c r="M66" s="99"/>
      <c r="N66" s="5"/>
      <c r="O66" s="26"/>
      <c r="P66" s="25"/>
      <c r="Q66" s="140"/>
    </row>
    <row r="67" spans="1:19" ht="15.75" customHeight="1">
      <c r="A67" s="82">
        <v>2202</v>
      </c>
      <c r="B67" s="83"/>
      <c r="C67" s="83"/>
      <c r="D67" s="83"/>
      <c r="E67" s="83"/>
      <c r="F67" s="83"/>
      <c r="G67" s="83"/>
      <c r="H67" s="83"/>
      <c r="I67" s="83"/>
      <c r="J67" s="84"/>
      <c r="K67" s="91"/>
      <c r="L67" s="92"/>
      <c r="M67" s="99"/>
      <c r="N67" s="108" t="s">
        <v>80</v>
      </c>
      <c r="O67" s="109">
        <v>16</v>
      </c>
      <c r="P67" s="110">
        <f>IF(SUM(J59:J66)=0,"",SUM(J59:J66))</f>
        <v>30</v>
      </c>
      <c r="Q67" s="111" t="s">
        <v>10</v>
      </c>
    </row>
    <row r="68" spans="1:19" ht="15.75" customHeight="1">
      <c r="A68" s="82">
        <v>2301</v>
      </c>
      <c r="B68" s="83"/>
      <c r="C68" s="83"/>
      <c r="D68" s="83"/>
      <c r="E68" s="83"/>
      <c r="F68" s="83"/>
      <c r="G68" s="83"/>
      <c r="H68" s="83"/>
      <c r="I68" s="83"/>
      <c r="J68" s="84"/>
      <c r="K68" s="91"/>
      <c r="L68" s="92"/>
      <c r="M68" s="99"/>
      <c r="N68" s="112" t="s">
        <v>81</v>
      </c>
      <c r="O68" s="113">
        <f>IF(O67/B53=0,"",O67/B53)</f>
        <v>0.44444444444444442</v>
      </c>
      <c r="P68" s="114">
        <f>IF(O67/P67=0,"",O67/P67)</f>
        <v>0.53333333333333333</v>
      </c>
      <c r="Q68" s="115" t="s">
        <v>82</v>
      </c>
    </row>
    <row r="69" spans="1:19" ht="15.75" customHeight="1">
      <c r="A69" s="82">
        <v>2302</v>
      </c>
      <c r="B69" s="83"/>
      <c r="C69" s="83"/>
      <c r="D69" s="83"/>
      <c r="E69" s="83"/>
      <c r="F69" s="83"/>
      <c r="G69" s="83"/>
      <c r="H69" s="83"/>
      <c r="I69" s="83"/>
      <c r="J69" s="84"/>
      <c r="K69" s="116"/>
      <c r="L69" s="117"/>
      <c r="M69" s="118"/>
      <c r="N69" s="119"/>
      <c r="O69" s="120"/>
      <c r="P69" s="120"/>
      <c r="Q69" s="121"/>
    </row>
    <row r="70" spans="1:19" ht="18" customHeight="1">
      <c r="A70" s="34"/>
      <c r="B70" s="26"/>
      <c r="C70" s="231" t="s">
        <v>108</v>
      </c>
      <c r="D70" s="232"/>
      <c r="E70" s="232"/>
      <c r="F70" s="232"/>
      <c r="G70" s="232"/>
      <c r="H70" s="232"/>
      <c r="I70" s="233"/>
      <c r="J70" s="122">
        <f>SUM(J53:J69)</f>
        <v>30</v>
      </c>
      <c r="K70" s="123">
        <f>IF(J60=0,"",J60/B53)</f>
        <v>0.63888888888888884</v>
      </c>
      <c r="L70" s="123">
        <f>IF(J70=0,"",J70/B53)</f>
        <v>0.83333333333333337</v>
      </c>
      <c r="M70" s="123">
        <f>IF(J60=0,"",L70-K70)</f>
        <v>0.19444444444444453</v>
      </c>
      <c r="N70" s="5"/>
      <c r="O70" s="26"/>
      <c r="P70" s="25"/>
      <c r="Q70" s="5"/>
    </row>
    <row r="71" spans="1:19" ht="12.75" customHeight="1">
      <c r="K71" s="5"/>
      <c r="L71" s="5"/>
      <c r="N71" s="5"/>
      <c r="O71" s="6"/>
      <c r="P71" s="6"/>
      <c r="Q71" s="5"/>
    </row>
    <row r="72" spans="1:19" ht="12.75" customHeight="1">
      <c r="K72" s="5"/>
      <c r="L72" s="5"/>
      <c r="N72" s="5"/>
      <c r="O72" s="6"/>
      <c r="P72" s="6"/>
      <c r="Q72" s="5"/>
    </row>
    <row r="73" spans="1:19" ht="26.25" customHeight="1">
      <c r="A73" s="250" t="s">
        <v>96</v>
      </c>
      <c r="B73" s="242"/>
      <c r="C73" s="242"/>
      <c r="D73" s="242"/>
      <c r="E73" s="242"/>
      <c r="F73" s="242"/>
      <c r="G73" s="242"/>
      <c r="H73" s="242"/>
      <c r="I73" s="242"/>
      <c r="J73" s="79" t="s">
        <v>92</v>
      </c>
      <c r="K73" s="5"/>
      <c r="L73" s="5"/>
      <c r="M73" s="26"/>
      <c r="N73" s="5"/>
      <c r="O73" s="26"/>
      <c r="P73" s="26"/>
      <c r="Q73" s="26"/>
    </row>
    <row r="74" spans="1:19" ht="20.25" customHeight="1">
      <c r="A74" s="234" t="s">
        <v>9</v>
      </c>
      <c r="B74" s="235" t="s">
        <v>97</v>
      </c>
      <c r="C74" s="232"/>
      <c r="D74" s="232"/>
      <c r="E74" s="232"/>
      <c r="F74" s="232"/>
      <c r="G74" s="232"/>
      <c r="H74" s="232"/>
      <c r="I74" s="233"/>
      <c r="J74" s="236" t="s">
        <v>10</v>
      </c>
      <c r="K74" s="229" t="s">
        <v>2</v>
      </c>
      <c r="L74" s="229" t="s">
        <v>3</v>
      </c>
      <c r="M74" s="237" t="s">
        <v>4</v>
      </c>
      <c r="N74" s="229" t="s">
        <v>5</v>
      </c>
      <c r="O74" s="238" t="s">
        <v>6</v>
      </c>
      <c r="P74" s="238" t="s">
        <v>7</v>
      </c>
      <c r="Q74" s="229" t="s">
        <v>8</v>
      </c>
    </row>
    <row r="75" spans="1:19" ht="15.75" customHeight="1">
      <c r="A75" s="230"/>
      <c r="B75" s="82" t="s">
        <v>98</v>
      </c>
      <c r="C75" s="82" t="s">
        <v>99</v>
      </c>
      <c r="D75" s="82" t="s">
        <v>100</v>
      </c>
      <c r="E75" s="82" t="s">
        <v>101</v>
      </c>
      <c r="F75" s="82" t="s">
        <v>102</v>
      </c>
      <c r="G75" s="82" t="s">
        <v>103</v>
      </c>
      <c r="H75" s="82" t="s">
        <v>104</v>
      </c>
      <c r="I75" s="82" t="s">
        <v>105</v>
      </c>
      <c r="J75" s="230"/>
      <c r="K75" s="230"/>
      <c r="L75" s="230"/>
      <c r="M75" s="230"/>
      <c r="N75" s="230"/>
      <c r="O75" s="230"/>
      <c r="P75" s="230"/>
      <c r="Q75" s="230"/>
    </row>
    <row r="76" spans="1:19" ht="15.75" customHeight="1">
      <c r="A76" s="82">
        <v>1601</v>
      </c>
      <c r="B76" s="83">
        <v>27</v>
      </c>
      <c r="C76" s="83"/>
      <c r="D76" s="83"/>
      <c r="E76" s="83"/>
      <c r="F76" s="83"/>
      <c r="G76" s="83"/>
      <c r="H76" s="83"/>
      <c r="I76" s="83"/>
      <c r="J76" s="84"/>
      <c r="K76" s="85"/>
      <c r="L76" s="86"/>
      <c r="M76" s="87"/>
      <c r="N76" s="88"/>
      <c r="O76" s="89">
        <f>B76</f>
        <v>27</v>
      </c>
      <c r="P76" s="90"/>
      <c r="Q76" s="88"/>
    </row>
    <row r="77" spans="1:19" ht="15.75" customHeight="1">
      <c r="A77" s="82">
        <v>1602</v>
      </c>
      <c r="B77" s="83"/>
      <c r="C77" s="83">
        <v>22</v>
      </c>
      <c r="D77" s="83"/>
      <c r="E77" s="83"/>
      <c r="F77" s="83"/>
      <c r="G77" s="83"/>
      <c r="H77" s="83"/>
      <c r="I77" s="83"/>
      <c r="J77" s="84"/>
      <c r="K77" s="91"/>
      <c r="L77" s="92"/>
      <c r="M77" s="93"/>
      <c r="N77" s="94">
        <f>IF(C77=0,"",C77/B76)</f>
        <v>0.81481481481481477</v>
      </c>
      <c r="O77" s="95">
        <v>22</v>
      </c>
      <c r="P77" s="96">
        <f t="shared" ref="P77:P83" si="6">IF(O77=0,"",O77/O76)</f>
        <v>0.81481481481481477</v>
      </c>
      <c r="Q77" s="96">
        <f t="shared" ref="Q77:Q83" si="7">IF(O77=0,"",100%-P77)</f>
        <v>0.18518518518518523</v>
      </c>
    </row>
    <row r="78" spans="1:19" ht="15.75" customHeight="1">
      <c r="A78" s="82">
        <v>1701</v>
      </c>
      <c r="B78" s="83"/>
      <c r="C78" s="83"/>
      <c r="D78" s="83">
        <v>20</v>
      </c>
      <c r="E78" s="83"/>
      <c r="F78" s="83"/>
      <c r="G78" s="83"/>
      <c r="H78" s="83"/>
      <c r="I78" s="83"/>
      <c r="J78" s="84"/>
      <c r="K78" s="91"/>
      <c r="L78" s="92"/>
      <c r="M78" s="93"/>
      <c r="N78" s="94">
        <f>IF(D78=0,"",D78/C77)</f>
        <v>0.90909090909090906</v>
      </c>
      <c r="O78" s="95">
        <v>20</v>
      </c>
      <c r="P78" s="96">
        <f t="shared" si="6"/>
        <v>0.90909090909090906</v>
      </c>
      <c r="Q78" s="96">
        <f t="shared" si="7"/>
        <v>9.0909090909090939E-2</v>
      </c>
      <c r="S78" s="97">
        <f>O78/O76</f>
        <v>0.7407407407407407</v>
      </c>
    </row>
    <row r="79" spans="1:19" ht="15.75" customHeight="1">
      <c r="A79" s="82">
        <v>1702</v>
      </c>
      <c r="B79" s="83"/>
      <c r="C79" s="83"/>
      <c r="D79" s="83"/>
      <c r="E79" s="83">
        <v>19</v>
      </c>
      <c r="F79" s="83"/>
      <c r="G79" s="83"/>
      <c r="H79" s="83"/>
      <c r="I79" s="83"/>
      <c r="J79" s="84"/>
      <c r="K79" s="91"/>
      <c r="L79" s="92"/>
      <c r="M79" s="93"/>
      <c r="N79" s="94">
        <f>IF(E79=0,"",E79/D78)</f>
        <v>0.95</v>
      </c>
      <c r="O79" s="95">
        <v>20</v>
      </c>
      <c r="P79" s="96">
        <f t="shared" si="6"/>
        <v>1</v>
      </c>
      <c r="Q79" s="96">
        <f t="shared" si="7"/>
        <v>0</v>
      </c>
    </row>
    <row r="80" spans="1:19" ht="15.75" customHeight="1">
      <c r="A80" s="82">
        <v>1801</v>
      </c>
      <c r="B80" s="83"/>
      <c r="C80" s="83"/>
      <c r="D80" s="83"/>
      <c r="E80" s="83"/>
      <c r="F80" s="83">
        <v>18</v>
      </c>
      <c r="G80" s="83"/>
      <c r="H80" s="83"/>
      <c r="I80" s="83"/>
      <c r="J80" s="84"/>
      <c r="K80" s="91"/>
      <c r="L80" s="92"/>
      <c r="M80" s="93"/>
      <c r="N80" s="94">
        <f>IF(F80=0,"",F80/E79)</f>
        <v>0.94736842105263153</v>
      </c>
      <c r="O80" s="95">
        <v>20</v>
      </c>
      <c r="P80" s="96">
        <f t="shared" si="6"/>
        <v>1</v>
      </c>
      <c r="Q80" s="96">
        <f t="shared" si="7"/>
        <v>0</v>
      </c>
    </row>
    <row r="81" spans="1:17" ht="15.75" customHeight="1">
      <c r="A81" s="82">
        <v>1802</v>
      </c>
      <c r="B81" s="83"/>
      <c r="C81" s="83"/>
      <c r="D81" s="83"/>
      <c r="E81" s="83"/>
      <c r="F81" s="83"/>
      <c r="G81" s="83">
        <v>16</v>
      </c>
      <c r="H81" s="83"/>
      <c r="I81" s="83"/>
      <c r="J81" s="84"/>
      <c r="K81" s="91"/>
      <c r="L81" s="92"/>
      <c r="M81" s="93"/>
      <c r="N81" s="94">
        <f>IF(G81=0,"",G81/F80)</f>
        <v>0.88888888888888884</v>
      </c>
      <c r="O81" s="95">
        <v>20</v>
      </c>
      <c r="P81" s="96">
        <f t="shared" si="6"/>
        <v>1</v>
      </c>
      <c r="Q81" s="96">
        <f t="shared" si="7"/>
        <v>0</v>
      </c>
    </row>
    <row r="82" spans="1:17" ht="15.75" customHeight="1">
      <c r="A82" s="82">
        <v>1901</v>
      </c>
      <c r="B82" s="83"/>
      <c r="C82" s="83"/>
      <c r="D82" s="83"/>
      <c r="E82" s="83"/>
      <c r="F82" s="83"/>
      <c r="G82" s="83"/>
      <c r="H82" s="83">
        <v>14</v>
      </c>
      <c r="I82" s="83"/>
      <c r="J82" s="84"/>
      <c r="K82" s="91"/>
      <c r="L82" s="92"/>
      <c r="M82" s="93"/>
      <c r="N82" s="94">
        <f>IF(H82=0,"",H82/G81)</f>
        <v>0.875</v>
      </c>
      <c r="O82" s="95">
        <v>19</v>
      </c>
      <c r="P82" s="96">
        <f t="shared" si="6"/>
        <v>0.95</v>
      </c>
      <c r="Q82" s="96">
        <f t="shared" si="7"/>
        <v>5.0000000000000044E-2</v>
      </c>
    </row>
    <row r="83" spans="1:17" ht="15.75" customHeight="1">
      <c r="A83" s="82">
        <v>1902</v>
      </c>
      <c r="B83" s="83"/>
      <c r="C83" s="83"/>
      <c r="D83" s="83"/>
      <c r="E83" s="83"/>
      <c r="F83" s="83"/>
      <c r="G83" s="83"/>
      <c r="H83" s="83"/>
      <c r="I83" s="83">
        <v>13</v>
      </c>
      <c r="J83" s="84">
        <v>8</v>
      </c>
      <c r="K83" s="91"/>
      <c r="L83" s="92"/>
      <c r="M83" s="93"/>
      <c r="N83" s="94">
        <f>IF(I83=0,"",I83/H82)</f>
        <v>0.9285714285714286</v>
      </c>
      <c r="O83" s="95">
        <v>19</v>
      </c>
      <c r="P83" s="96">
        <f t="shared" si="6"/>
        <v>1</v>
      </c>
      <c r="Q83" s="96">
        <f t="shared" si="7"/>
        <v>0</v>
      </c>
    </row>
    <row r="84" spans="1:17" ht="15.75" customHeight="1">
      <c r="A84" s="82">
        <v>2001</v>
      </c>
      <c r="B84" s="83"/>
      <c r="C84" s="83"/>
      <c r="D84" s="83"/>
      <c r="E84" s="83"/>
      <c r="F84" s="83"/>
      <c r="G84" s="83"/>
      <c r="H84" s="83"/>
      <c r="I84" s="83">
        <v>4</v>
      </c>
      <c r="J84" s="84">
        <v>2</v>
      </c>
      <c r="K84" s="91"/>
      <c r="L84" s="92"/>
      <c r="M84" s="93"/>
      <c r="N84" s="94"/>
      <c r="O84" s="95">
        <v>6</v>
      </c>
      <c r="P84" s="96"/>
      <c r="Q84" s="96"/>
    </row>
    <row r="85" spans="1:17" ht="15.75" customHeight="1">
      <c r="A85" s="82">
        <v>2002</v>
      </c>
      <c r="B85" s="83"/>
      <c r="C85" s="83"/>
      <c r="D85" s="83"/>
      <c r="E85" s="83"/>
      <c r="F85" s="83"/>
      <c r="G85" s="83"/>
      <c r="H85" s="83"/>
      <c r="I85" s="83">
        <v>2</v>
      </c>
      <c r="J85" s="84">
        <v>2</v>
      </c>
      <c r="K85" s="91"/>
      <c r="L85" s="92"/>
      <c r="M85" s="93"/>
      <c r="N85" s="94"/>
      <c r="O85" s="95">
        <v>4</v>
      </c>
      <c r="P85" s="96"/>
      <c r="Q85" s="96"/>
    </row>
    <row r="86" spans="1:17" ht="15.75" customHeight="1">
      <c r="A86" s="82">
        <v>2101</v>
      </c>
      <c r="B86" s="83"/>
      <c r="C86" s="83"/>
      <c r="D86" s="83"/>
      <c r="E86" s="83"/>
      <c r="F86" s="83"/>
      <c r="G86" s="83"/>
      <c r="H86" s="83"/>
      <c r="I86" s="83">
        <v>4</v>
      </c>
      <c r="J86" s="84">
        <v>4</v>
      </c>
      <c r="K86" s="91"/>
      <c r="L86" s="92"/>
      <c r="M86" s="99"/>
      <c r="N86" s="100"/>
      <c r="O86" s="101">
        <v>4</v>
      </c>
      <c r="P86" s="102"/>
      <c r="Q86" s="100"/>
    </row>
    <row r="87" spans="1:17" ht="15.75" customHeight="1">
      <c r="A87" s="82">
        <v>2102</v>
      </c>
      <c r="B87" s="83"/>
      <c r="C87" s="83"/>
      <c r="D87" s="83"/>
      <c r="E87" s="83"/>
      <c r="F87" s="83"/>
      <c r="G87" s="83"/>
      <c r="H87" s="83"/>
      <c r="I87" s="83"/>
      <c r="J87" s="84"/>
      <c r="K87" s="91"/>
      <c r="L87" s="92"/>
      <c r="M87" s="99"/>
      <c r="N87" s="103"/>
      <c r="O87" s="101"/>
      <c r="P87" s="104"/>
      <c r="Q87" s="103"/>
    </row>
    <row r="88" spans="1:17" ht="15.75" customHeight="1">
      <c r="A88" s="82">
        <v>2201</v>
      </c>
      <c r="B88" s="83"/>
      <c r="C88" s="83"/>
      <c r="D88" s="83"/>
      <c r="E88" s="83"/>
      <c r="F88" s="83"/>
      <c r="G88" s="83"/>
      <c r="H88" s="83"/>
      <c r="I88" s="83"/>
      <c r="J88" s="84"/>
      <c r="K88" s="91"/>
      <c r="L88" s="92"/>
      <c r="M88" s="99"/>
      <c r="N88" s="103"/>
      <c r="O88" s="101"/>
      <c r="P88" s="104"/>
      <c r="Q88" s="103"/>
    </row>
    <row r="89" spans="1:17" ht="15.75" customHeight="1">
      <c r="A89" s="82">
        <v>2202</v>
      </c>
      <c r="B89" s="83"/>
      <c r="C89" s="83"/>
      <c r="D89" s="83"/>
      <c r="E89" s="83"/>
      <c r="F89" s="83"/>
      <c r="G89" s="83"/>
      <c r="H89" s="83"/>
      <c r="I89" s="83"/>
      <c r="J89" s="84"/>
      <c r="K89" s="91"/>
      <c r="L89" s="92"/>
      <c r="M89" s="99"/>
      <c r="N89" s="5"/>
      <c r="O89" s="26"/>
      <c r="P89" s="25"/>
      <c r="Q89" s="140"/>
    </row>
    <row r="90" spans="1:17" ht="15.75" customHeight="1">
      <c r="A90" s="82">
        <v>2301</v>
      </c>
      <c r="B90" s="83"/>
      <c r="C90" s="83"/>
      <c r="D90" s="83"/>
      <c r="E90" s="83"/>
      <c r="F90" s="83"/>
      <c r="G90" s="83"/>
      <c r="H90" s="83"/>
      <c r="I90" s="83"/>
      <c r="J90" s="84"/>
      <c r="K90" s="91"/>
      <c r="L90" s="92"/>
      <c r="M90" s="99"/>
      <c r="N90" s="108" t="s">
        <v>80</v>
      </c>
      <c r="O90" s="109">
        <v>7</v>
      </c>
      <c r="P90" s="110">
        <f>IF(SUM(J82:J89)=0,"",SUM(J82:J89))</f>
        <v>16</v>
      </c>
      <c r="Q90" s="111" t="s">
        <v>10</v>
      </c>
    </row>
    <row r="91" spans="1:17" ht="15.75" customHeight="1">
      <c r="A91" s="82">
        <v>2302</v>
      </c>
      <c r="B91" s="83"/>
      <c r="C91" s="83"/>
      <c r="D91" s="83"/>
      <c r="E91" s="83"/>
      <c r="F91" s="83"/>
      <c r="G91" s="83"/>
      <c r="H91" s="83"/>
      <c r="I91" s="83"/>
      <c r="J91" s="84"/>
      <c r="K91" s="91"/>
      <c r="L91" s="92"/>
      <c r="M91" s="99"/>
      <c r="N91" s="112" t="s">
        <v>81</v>
      </c>
      <c r="O91" s="113">
        <f>IF(O90/B76=0,"",O90/B76)</f>
        <v>0.25925925925925924</v>
      </c>
      <c r="P91" s="114">
        <f>IF(O90/P90=0,"",O90/P90)</f>
        <v>0.4375</v>
      </c>
      <c r="Q91" s="115" t="s">
        <v>82</v>
      </c>
    </row>
    <row r="92" spans="1:17" ht="15.75" customHeight="1">
      <c r="A92" s="82">
        <v>2401</v>
      </c>
      <c r="B92" s="83"/>
      <c r="C92" s="83"/>
      <c r="D92" s="83"/>
      <c r="E92" s="83"/>
      <c r="F92" s="83"/>
      <c r="G92" s="83"/>
      <c r="H92" s="83"/>
      <c r="I92" s="83"/>
      <c r="J92" s="84"/>
      <c r="K92" s="116"/>
      <c r="L92" s="117"/>
      <c r="M92" s="118"/>
      <c r="N92" s="119"/>
      <c r="O92" s="120"/>
      <c r="P92" s="120"/>
      <c r="Q92" s="121"/>
    </row>
    <row r="93" spans="1:17" ht="18" customHeight="1">
      <c r="A93" s="34"/>
      <c r="B93" s="26"/>
      <c r="C93" s="231" t="s">
        <v>108</v>
      </c>
      <c r="D93" s="232"/>
      <c r="E93" s="232"/>
      <c r="F93" s="232"/>
      <c r="G93" s="232"/>
      <c r="H93" s="232"/>
      <c r="I93" s="233"/>
      <c r="J93" s="122">
        <f>SUM(J76:J92)</f>
        <v>16</v>
      </c>
      <c r="K93" s="123">
        <f>IF(J83=0,"",J83/B76)</f>
        <v>0.29629629629629628</v>
      </c>
      <c r="L93" s="123">
        <f>IF(J93=0,"",J93/B76)</f>
        <v>0.59259259259259256</v>
      </c>
      <c r="M93" s="123">
        <f>IF(J83=0,"",L93-K93)</f>
        <v>0.29629629629629628</v>
      </c>
      <c r="N93" s="5"/>
      <c r="O93" s="26"/>
      <c r="P93" s="25"/>
      <c r="Q93" s="5"/>
    </row>
    <row r="94" spans="1:17" ht="12.75" customHeight="1">
      <c r="K94" s="5"/>
      <c r="L94" s="5"/>
      <c r="N94" s="5"/>
      <c r="O94" s="6"/>
      <c r="P94" s="6"/>
      <c r="Q94" s="5"/>
    </row>
    <row r="95" spans="1:17" ht="12.75" customHeight="1">
      <c r="K95" s="5"/>
      <c r="L95" s="5"/>
      <c r="N95" s="5"/>
      <c r="O95" s="6"/>
      <c r="P95" s="6"/>
      <c r="Q95" s="5"/>
    </row>
    <row r="96" spans="1:17" ht="26.25" customHeight="1">
      <c r="A96" s="239" t="s">
        <v>111</v>
      </c>
      <c r="B96" s="240"/>
      <c r="C96" s="240"/>
      <c r="D96" s="240"/>
      <c r="E96" s="240"/>
      <c r="F96" s="240"/>
      <c r="G96" s="251" t="s">
        <v>110</v>
      </c>
      <c r="H96" s="240"/>
      <c r="I96" s="240"/>
      <c r="L96" s="26"/>
      <c r="M96" s="5"/>
      <c r="N96" s="5"/>
      <c r="O96" s="26"/>
      <c r="P96" s="5"/>
      <c r="Q96" s="26"/>
    </row>
    <row r="97" spans="1:19" ht="20.25" customHeight="1">
      <c r="A97" s="234" t="s">
        <v>9</v>
      </c>
      <c r="B97" s="235" t="s">
        <v>97</v>
      </c>
      <c r="C97" s="232"/>
      <c r="D97" s="232"/>
      <c r="E97" s="232"/>
      <c r="F97" s="232"/>
      <c r="G97" s="232"/>
      <c r="H97" s="232"/>
      <c r="I97" s="233"/>
      <c r="J97" s="236" t="s">
        <v>10</v>
      </c>
      <c r="K97" s="229" t="s">
        <v>2</v>
      </c>
      <c r="L97" s="229" t="s">
        <v>3</v>
      </c>
      <c r="M97" s="237" t="s">
        <v>4</v>
      </c>
      <c r="N97" s="229" t="s">
        <v>5</v>
      </c>
      <c r="O97" s="238" t="s">
        <v>6</v>
      </c>
      <c r="P97" s="238" t="s">
        <v>7</v>
      </c>
      <c r="Q97" s="229" t="s">
        <v>8</v>
      </c>
    </row>
    <row r="98" spans="1:19" ht="15.75" customHeight="1">
      <c r="A98" s="230"/>
      <c r="B98" s="82" t="s">
        <v>98</v>
      </c>
      <c r="C98" s="82" t="s">
        <v>99</v>
      </c>
      <c r="D98" s="82" t="s">
        <v>100</v>
      </c>
      <c r="E98" s="82" t="s">
        <v>101</v>
      </c>
      <c r="F98" s="82" t="s">
        <v>102</v>
      </c>
      <c r="G98" s="82" t="s">
        <v>103</v>
      </c>
      <c r="H98" s="82" t="s">
        <v>104</v>
      </c>
      <c r="I98" s="82" t="s">
        <v>105</v>
      </c>
      <c r="J98" s="230"/>
      <c r="K98" s="230"/>
      <c r="L98" s="230"/>
      <c r="M98" s="230"/>
      <c r="N98" s="230"/>
      <c r="O98" s="230"/>
      <c r="P98" s="230"/>
      <c r="Q98" s="230"/>
    </row>
    <row r="99" spans="1:19" ht="15.75" customHeight="1">
      <c r="A99" s="82">
        <v>1602</v>
      </c>
      <c r="B99" s="83">
        <v>34</v>
      </c>
      <c r="C99" s="83"/>
      <c r="D99" s="83"/>
      <c r="E99" s="83"/>
      <c r="F99" s="83"/>
      <c r="G99" s="83"/>
      <c r="H99" s="83"/>
      <c r="I99" s="83"/>
      <c r="J99" s="84"/>
      <c r="K99" s="85"/>
      <c r="L99" s="86"/>
      <c r="M99" s="87"/>
      <c r="N99" s="88"/>
      <c r="O99" s="89">
        <f>B99</f>
        <v>34</v>
      </c>
      <c r="P99" s="90"/>
      <c r="Q99" s="88"/>
    </row>
    <row r="100" spans="1:19" ht="15.75" customHeight="1">
      <c r="A100" s="82">
        <v>1701</v>
      </c>
      <c r="B100" s="83"/>
      <c r="C100" s="83">
        <v>31</v>
      </c>
      <c r="D100" s="83"/>
      <c r="E100" s="83"/>
      <c r="F100" s="83"/>
      <c r="G100" s="83"/>
      <c r="H100" s="83"/>
      <c r="I100" s="83"/>
      <c r="J100" s="84"/>
      <c r="K100" s="91"/>
      <c r="L100" s="92"/>
      <c r="M100" s="93"/>
      <c r="N100" s="94">
        <f>IF(C100=0,"",C100/B99)</f>
        <v>0.91176470588235292</v>
      </c>
      <c r="O100" s="95">
        <v>31</v>
      </c>
      <c r="P100" s="96">
        <f t="shared" ref="P100:P106" si="8">IF(O100=0,"",O100/O99)</f>
        <v>0.91176470588235292</v>
      </c>
      <c r="Q100" s="96">
        <f t="shared" ref="Q100:Q106" si="9">IF(O100=0,"",100%-P100)</f>
        <v>8.8235294117647078E-2</v>
      </c>
    </row>
    <row r="101" spans="1:19" ht="15.75" customHeight="1">
      <c r="A101" s="82">
        <v>1702</v>
      </c>
      <c r="B101" s="83"/>
      <c r="C101" s="83"/>
      <c r="D101" s="83">
        <v>30</v>
      </c>
      <c r="E101" s="83"/>
      <c r="F101" s="83"/>
      <c r="G101" s="83"/>
      <c r="H101" s="83"/>
      <c r="I101" s="83"/>
      <c r="J101" s="84"/>
      <c r="K101" s="91"/>
      <c r="L101" s="92"/>
      <c r="M101" s="93"/>
      <c r="N101" s="94">
        <f>IF(D101=0,"",D101/C100)</f>
        <v>0.967741935483871</v>
      </c>
      <c r="O101" s="95">
        <v>30</v>
      </c>
      <c r="P101" s="96">
        <f t="shared" si="8"/>
        <v>0.967741935483871</v>
      </c>
      <c r="Q101" s="96">
        <f t="shared" si="9"/>
        <v>3.2258064516129004E-2</v>
      </c>
      <c r="S101" s="97">
        <f>O101/O99</f>
        <v>0.88235294117647056</v>
      </c>
    </row>
    <row r="102" spans="1:19" ht="15.75" customHeight="1">
      <c r="A102" s="82">
        <v>1801</v>
      </c>
      <c r="B102" s="83"/>
      <c r="C102" s="83"/>
      <c r="D102" s="83"/>
      <c r="E102" s="83">
        <v>25</v>
      </c>
      <c r="F102" s="83"/>
      <c r="G102" s="83"/>
      <c r="H102" s="83"/>
      <c r="I102" s="83"/>
      <c r="J102" s="84"/>
      <c r="K102" s="91"/>
      <c r="L102" s="92"/>
      <c r="M102" s="93"/>
      <c r="N102" s="94">
        <f>IF(E102=0,"",E102/D101)</f>
        <v>0.83333333333333337</v>
      </c>
      <c r="O102" s="95">
        <v>30</v>
      </c>
      <c r="P102" s="96">
        <f t="shared" si="8"/>
        <v>1</v>
      </c>
      <c r="Q102" s="96">
        <f t="shared" si="9"/>
        <v>0</v>
      </c>
    </row>
    <row r="103" spans="1:19" ht="15.75" customHeight="1">
      <c r="A103" s="82">
        <v>1802</v>
      </c>
      <c r="B103" s="83"/>
      <c r="C103" s="83"/>
      <c r="D103" s="83"/>
      <c r="E103" s="83"/>
      <c r="F103" s="83">
        <v>20</v>
      </c>
      <c r="G103" s="83"/>
      <c r="H103" s="83"/>
      <c r="I103" s="83"/>
      <c r="J103" s="84"/>
      <c r="K103" s="91"/>
      <c r="L103" s="92"/>
      <c r="M103" s="93"/>
      <c r="N103" s="94">
        <f>IF(F103=0,"",F103/E102)</f>
        <v>0.8</v>
      </c>
      <c r="O103" s="95">
        <v>28</v>
      </c>
      <c r="P103" s="96">
        <f t="shared" si="8"/>
        <v>0.93333333333333335</v>
      </c>
      <c r="Q103" s="96">
        <f t="shared" si="9"/>
        <v>6.6666666666666652E-2</v>
      </c>
    </row>
    <row r="104" spans="1:19" ht="15.75" customHeight="1">
      <c r="A104" s="82">
        <v>1901</v>
      </c>
      <c r="B104" s="83"/>
      <c r="C104" s="83"/>
      <c r="D104" s="83"/>
      <c r="E104" s="83"/>
      <c r="F104" s="83"/>
      <c r="G104" s="83">
        <v>16</v>
      </c>
      <c r="H104" s="83"/>
      <c r="I104" s="83"/>
      <c r="J104" s="84"/>
      <c r="K104" s="91"/>
      <c r="L104" s="92"/>
      <c r="M104" s="93"/>
      <c r="N104" s="94">
        <f>IF(G104=0,"",G104/F103)</f>
        <v>0.8</v>
      </c>
      <c r="O104" s="95">
        <v>25</v>
      </c>
      <c r="P104" s="96">
        <f t="shared" si="8"/>
        <v>0.8928571428571429</v>
      </c>
      <c r="Q104" s="96">
        <f t="shared" si="9"/>
        <v>0.1071428571428571</v>
      </c>
    </row>
    <row r="105" spans="1:19" ht="15.75" customHeight="1">
      <c r="A105" s="82">
        <v>1902</v>
      </c>
      <c r="B105" s="83"/>
      <c r="C105" s="83"/>
      <c r="D105" s="83"/>
      <c r="E105" s="83"/>
      <c r="F105" s="83"/>
      <c r="G105" s="83"/>
      <c r="H105" s="83">
        <v>16</v>
      </c>
      <c r="I105" s="83"/>
      <c r="J105" s="84"/>
      <c r="K105" s="91"/>
      <c r="L105" s="92"/>
      <c r="M105" s="93"/>
      <c r="N105" s="94">
        <f>IF(H105=0,"",H105/G104)</f>
        <v>1</v>
      </c>
      <c r="O105" s="95">
        <v>25</v>
      </c>
      <c r="P105" s="96">
        <f t="shared" si="8"/>
        <v>1</v>
      </c>
      <c r="Q105" s="96">
        <f t="shared" si="9"/>
        <v>0</v>
      </c>
    </row>
    <row r="106" spans="1:19" ht="15.75" customHeight="1">
      <c r="A106" s="82">
        <v>2001</v>
      </c>
      <c r="B106" s="83"/>
      <c r="C106" s="83"/>
      <c r="D106" s="83"/>
      <c r="E106" s="83"/>
      <c r="F106" s="83"/>
      <c r="G106" s="83"/>
      <c r="H106" s="83"/>
      <c r="I106" s="83">
        <v>16</v>
      </c>
      <c r="J106" s="84">
        <v>12</v>
      </c>
      <c r="K106" s="91"/>
      <c r="L106" s="92"/>
      <c r="M106" s="93"/>
      <c r="N106" s="94">
        <f>IF(I106=0,"",I106/H105)</f>
        <v>1</v>
      </c>
      <c r="O106" s="95">
        <v>25</v>
      </c>
      <c r="P106" s="96">
        <f t="shared" si="8"/>
        <v>1</v>
      </c>
      <c r="Q106" s="96">
        <f t="shared" si="9"/>
        <v>0</v>
      </c>
    </row>
    <row r="107" spans="1:19" ht="15.75" customHeight="1">
      <c r="A107" s="82">
        <v>2002</v>
      </c>
      <c r="B107" s="83"/>
      <c r="C107" s="83"/>
      <c r="D107" s="83"/>
      <c r="E107" s="83"/>
      <c r="F107" s="83"/>
      <c r="G107" s="83"/>
      <c r="H107" s="83"/>
      <c r="I107" s="83">
        <v>8</v>
      </c>
      <c r="J107" s="84">
        <v>8</v>
      </c>
      <c r="K107" s="91"/>
      <c r="L107" s="92"/>
      <c r="M107" s="93"/>
      <c r="N107" s="94"/>
      <c r="O107" s="95">
        <v>13</v>
      </c>
      <c r="P107" s="96"/>
      <c r="Q107" s="96"/>
    </row>
    <row r="108" spans="1:19" ht="15.75" customHeight="1">
      <c r="A108" s="82">
        <v>2101</v>
      </c>
      <c r="B108" s="83"/>
      <c r="C108" s="83"/>
      <c r="D108" s="83"/>
      <c r="E108" s="83"/>
      <c r="F108" s="83"/>
      <c r="G108" s="83"/>
      <c r="H108" s="83"/>
      <c r="I108" s="83">
        <v>3</v>
      </c>
      <c r="J108" s="84">
        <v>3</v>
      </c>
      <c r="K108" s="91"/>
      <c r="L108" s="92"/>
      <c r="M108" s="93"/>
      <c r="N108" s="94"/>
      <c r="O108" s="95">
        <v>7</v>
      </c>
      <c r="P108" s="96"/>
      <c r="Q108" s="96"/>
    </row>
    <row r="109" spans="1:19" ht="15.75" customHeight="1">
      <c r="A109" s="82">
        <v>2102</v>
      </c>
      <c r="B109" s="83"/>
      <c r="C109" s="83"/>
      <c r="D109" s="83"/>
      <c r="E109" s="83"/>
      <c r="F109" s="83"/>
      <c r="G109" s="83"/>
      <c r="H109" s="83"/>
      <c r="I109" s="83">
        <v>3</v>
      </c>
      <c r="J109" s="84">
        <v>2</v>
      </c>
      <c r="K109" s="91"/>
      <c r="L109" s="92"/>
      <c r="M109" s="99"/>
      <c r="N109" s="100"/>
      <c r="O109" s="101">
        <v>4</v>
      </c>
      <c r="P109" s="102"/>
      <c r="Q109" s="100"/>
    </row>
    <row r="110" spans="1:19" ht="15.75" customHeight="1">
      <c r="A110" s="82">
        <v>2201</v>
      </c>
      <c r="B110" s="83"/>
      <c r="C110" s="83"/>
      <c r="D110" s="83"/>
      <c r="E110" s="83"/>
      <c r="F110" s="83"/>
      <c r="G110" s="83"/>
      <c r="H110" s="83"/>
      <c r="I110" s="83">
        <v>2</v>
      </c>
      <c r="J110" s="84">
        <v>1</v>
      </c>
      <c r="K110" s="91"/>
      <c r="L110" s="92"/>
      <c r="M110" s="99"/>
      <c r="N110" s="103"/>
      <c r="O110" s="101">
        <v>2</v>
      </c>
      <c r="P110" s="104"/>
      <c r="Q110" s="103"/>
    </row>
    <row r="111" spans="1:19" ht="15.75" customHeight="1">
      <c r="A111" s="82">
        <v>2202</v>
      </c>
      <c r="B111" s="83"/>
      <c r="C111" s="83"/>
      <c r="D111" s="83"/>
      <c r="E111" s="83"/>
      <c r="F111" s="83"/>
      <c r="G111" s="83"/>
      <c r="H111" s="83"/>
      <c r="I111" s="83"/>
      <c r="J111" s="84"/>
      <c r="K111" s="91"/>
      <c r="L111" s="92"/>
      <c r="M111" s="99"/>
      <c r="N111" s="103"/>
      <c r="O111" s="101"/>
      <c r="P111" s="104"/>
      <c r="Q111" s="103"/>
    </row>
    <row r="112" spans="1:19" ht="15.75" customHeight="1">
      <c r="A112" s="82">
        <v>2301</v>
      </c>
      <c r="B112" s="83"/>
      <c r="C112" s="83"/>
      <c r="D112" s="83"/>
      <c r="E112" s="83"/>
      <c r="F112" s="83"/>
      <c r="G112" s="83"/>
      <c r="H112" s="83"/>
      <c r="I112" s="83"/>
      <c r="J112" s="84"/>
      <c r="K112" s="91"/>
      <c r="L112" s="92"/>
      <c r="M112" s="99"/>
      <c r="N112" s="5"/>
      <c r="O112" s="26"/>
      <c r="P112" s="25"/>
      <c r="Q112" s="140"/>
    </row>
    <row r="113" spans="1:19" ht="15.75" customHeight="1">
      <c r="A113" s="82">
        <v>2302</v>
      </c>
      <c r="B113" s="83"/>
      <c r="C113" s="83"/>
      <c r="D113" s="83"/>
      <c r="E113" s="83"/>
      <c r="F113" s="83"/>
      <c r="G113" s="83"/>
      <c r="H113" s="83"/>
      <c r="I113" s="83"/>
      <c r="J113" s="84"/>
      <c r="K113" s="91"/>
      <c r="L113" s="92"/>
      <c r="M113" s="99"/>
      <c r="N113" s="108" t="s">
        <v>80</v>
      </c>
      <c r="O113" s="109">
        <v>11</v>
      </c>
      <c r="P113" s="110">
        <f>IF(SUM(J105:J112)=0,"",SUM(J105:J112))</f>
        <v>26</v>
      </c>
      <c r="Q113" s="111" t="s">
        <v>10</v>
      </c>
    </row>
    <row r="114" spans="1:19" ht="15.75" customHeight="1">
      <c r="A114" s="82">
        <v>2401</v>
      </c>
      <c r="B114" s="83"/>
      <c r="C114" s="83"/>
      <c r="D114" s="83"/>
      <c r="E114" s="83"/>
      <c r="F114" s="83"/>
      <c r="G114" s="83"/>
      <c r="H114" s="83"/>
      <c r="I114" s="83"/>
      <c r="J114" s="84"/>
      <c r="K114" s="91"/>
      <c r="L114" s="92"/>
      <c r="M114" s="99"/>
      <c r="N114" s="112" t="s">
        <v>81</v>
      </c>
      <c r="O114" s="113">
        <f>IF(O113/B99=0,"",O113/B99)</f>
        <v>0.3235294117647059</v>
      </c>
      <c r="P114" s="114">
        <f>IF(O113/P113=0,"",O113/P113)</f>
        <v>0.42307692307692307</v>
      </c>
      <c r="Q114" s="115" t="s">
        <v>82</v>
      </c>
    </row>
    <row r="115" spans="1:19" ht="15.75" customHeight="1">
      <c r="A115" s="82">
        <v>2402</v>
      </c>
      <c r="B115" s="83"/>
      <c r="C115" s="83"/>
      <c r="D115" s="83"/>
      <c r="E115" s="83"/>
      <c r="F115" s="83"/>
      <c r="G115" s="83"/>
      <c r="H115" s="83"/>
      <c r="I115" s="83"/>
      <c r="J115" s="84"/>
      <c r="K115" s="116"/>
      <c r="L115" s="117"/>
      <c r="M115" s="118"/>
      <c r="N115" s="119"/>
      <c r="O115" s="120"/>
      <c r="P115" s="120"/>
      <c r="Q115" s="121"/>
    </row>
    <row r="116" spans="1:19" ht="18" customHeight="1">
      <c r="A116" s="34"/>
      <c r="B116" s="26"/>
      <c r="C116" s="231" t="s">
        <v>108</v>
      </c>
      <c r="D116" s="232"/>
      <c r="E116" s="232"/>
      <c r="F116" s="232"/>
      <c r="G116" s="232"/>
      <c r="H116" s="232"/>
      <c r="I116" s="233"/>
      <c r="J116" s="122">
        <f>SUM(J99:J115)</f>
        <v>26</v>
      </c>
      <c r="K116" s="123">
        <f>IF(J106=0,"",J106/B99)</f>
        <v>0.35294117647058826</v>
      </c>
      <c r="L116" s="123">
        <f>IF(J116=0,"",J116/B99)</f>
        <v>0.76470588235294112</v>
      </c>
      <c r="M116" s="123">
        <f>IF(J107=0,"",L116-K116)</f>
        <v>0.41176470588235287</v>
      </c>
      <c r="N116" s="5"/>
      <c r="O116" s="26"/>
      <c r="P116" s="25"/>
      <c r="Q116" s="5"/>
    </row>
    <row r="117" spans="1:19" ht="12.75" customHeight="1"/>
    <row r="118" spans="1:19" ht="12.75" customHeight="1"/>
    <row r="119" spans="1:19" ht="26.25" customHeight="1">
      <c r="A119" s="250" t="s">
        <v>96</v>
      </c>
      <c r="B119" s="242"/>
      <c r="C119" s="242"/>
      <c r="D119" s="242"/>
      <c r="E119" s="242"/>
      <c r="F119" s="242"/>
      <c r="G119" s="242"/>
      <c r="H119" s="242"/>
      <c r="I119" s="242"/>
      <c r="J119" s="79" t="s">
        <v>112</v>
      </c>
      <c r="K119" s="5"/>
      <c r="L119" s="5"/>
      <c r="M119" s="26"/>
      <c r="N119" s="5"/>
      <c r="O119" s="26"/>
      <c r="P119" s="26"/>
      <c r="Q119" s="26"/>
    </row>
    <row r="120" spans="1:19" ht="20.25" customHeight="1">
      <c r="A120" s="234" t="s">
        <v>9</v>
      </c>
      <c r="B120" s="235" t="s">
        <v>97</v>
      </c>
      <c r="C120" s="232"/>
      <c r="D120" s="232"/>
      <c r="E120" s="232"/>
      <c r="F120" s="232"/>
      <c r="G120" s="232"/>
      <c r="H120" s="232"/>
      <c r="I120" s="233"/>
      <c r="J120" s="236" t="s">
        <v>10</v>
      </c>
      <c r="K120" s="229" t="s">
        <v>2</v>
      </c>
      <c r="L120" s="229" t="s">
        <v>3</v>
      </c>
      <c r="M120" s="237" t="s">
        <v>4</v>
      </c>
      <c r="N120" s="229" t="s">
        <v>5</v>
      </c>
      <c r="O120" s="238" t="s">
        <v>6</v>
      </c>
      <c r="P120" s="238" t="s">
        <v>7</v>
      </c>
      <c r="Q120" s="229" t="s">
        <v>8</v>
      </c>
    </row>
    <row r="121" spans="1:19" ht="15.75" customHeight="1">
      <c r="A121" s="230"/>
      <c r="B121" s="82" t="s">
        <v>98</v>
      </c>
      <c r="C121" s="82" t="s">
        <v>99</v>
      </c>
      <c r="D121" s="82" t="s">
        <v>100</v>
      </c>
      <c r="E121" s="82" t="s">
        <v>101</v>
      </c>
      <c r="F121" s="82" t="s">
        <v>102</v>
      </c>
      <c r="G121" s="82" t="s">
        <v>103</v>
      </c>
      <c r="H121" s="82" t="s">
        <v>104</v>
      </c>
      <c r="I121" s="82" t="s">
        <v>105</v>
      </c>
      <c r="J121" s="230"/>
      <c r="K121" s="230"/>
      <c r="L121" s="230"/>
      <c r="M121" s="230"/>
      <c r="N121" s="230"/>
      <c r="O121" s="230"/>
      <c r="P121" s="230"/>
      <c r="Q121" s="230"/>
    </row>
    <row r="122" spans="1:19" ht="15.75" customHeight="1">
      <c r="A122" s="82">
        <v>1701</v>
      </c>
      <c r="B122" s="83">
        <v>26</v>
      </c>
      <c r="C122" s="83"/>
      <c r="D122" s="83"/>
      <c r="E122" s="83"/>
      <c r="F122" s="83"/>
      <c r="G122" s="83"/>
      <c r="H122" s="83"/>
      <c r="I122" s="83"/>
      <c r="J122" s="84"/>
      <c r="K122" s="85"/>
      <c r="L122" s="86"/>
      <c r="M122" s="87"/>
      <c r="N122" s="88"/>
      <c r="O122" s="89">
        <f>B122</f>
        <v>26</v>
      </c>
      <c r="P122" s="90"/>
      <c r="Q122" s="88"/>
    </row>
    <row r="123" spans="1:19" ht="15.75" customHeight="1">
      <c r="A123" s="82">
        <v>1702</v>
      </c>
      <c r="B123" s="83"/>
      <c r="C123" s="83">
        <v>21</v>
      </c>
      <c r="D123" s="83"/>
      <c r="E123" s="83"/>
      <c r="F123" s="83"/>
      <c r="G123" s="83"/>
      <c r="H123" s="83"/>
      <c r="I123" s="83"/>
      <c r="J123" s="84"/>
      <c r="K123" s="91"/>
      <c r="L123" s="92"/>
      <c r="M123" s="93"/>
      <c r="N123" s="94">
        <f>IF(C123=0,"",C123/B122)</f>
        <v>0.80769230769230771</v>
      </c>
      <c r="O123" s="95">
        <v>21</v>
      </c>
      <c r="P123" s="96">
        <f t="shared" ref="P123:P129" si="10">IF(O123=0,"",O123/O122)</f>
        <v>0.80769230769230771</v>
      </c>
      <c r="Q123" s="96">
        <f t="shared" ref="Q123:Q129" si="11">IF(O123=0,"",100%-P123)</f>
        <v>0.19230769230769229</v>
      </c>
    </row>
    <row r="124" spans="1:19" ht="15.75" customHeight="1">
      <c r="A124" s="82">
        <v>1801</v>
      </c>
      <c r="B124" s="83"/>
      <c r="C124" s="83"/>
      <c r="D124" s="83">
        <v>20</v>
      </c>
      <c r="E124" s="83"/>
      <c r="F124" s="83"/>
      <c r="G124" s="83"/>
      <c r="H124" s="83"/>
      <c r="I124" s="83"/>
      <c r="J124" s="84"/>
      <c r="K124" s="91"/>
      <c r="L124" s="92"/>
      <c r="M124" s="93"/>
      <c r="N124" s="94">
        <f>IF(D124=0,"",D124/C123)</f>
        <v>0.95238095238095233</v>
      </c>
      <c r="O124" s="95">
        <v>20</v>
      </c>
      <c r="P124" s="96">
        <f t="shared" si="10"/>
        <v>0.95238095238095233</v>
      </c>
      <c r="Q124" s="96">
        <f t="shared" si="11"/>
        <v>4.7619047619047672E-2</v>
      </c>
      <c r="S124" s="97">
        <f>O124/O122</f>
        <v>0.76923076923076927</v>
      </c>
    </row>
    <row r="125" spans="1:19" ht="15.75" customHeight="1">
      <c r="A125" s="82">
        <v>1802</v>
      </c>
      <c r="B125" s="83"/>
      <c r="C125" s="83"/>
      <c r="D125" s="83"/>
      <c r="E125" s="83">
        <v>17</v>
      </c>
      <c r="F125" s="83"/>
      <c r="G125" s="83"/>
      <c r="H125" s="83"/>
      <c r="I125" s="83"/>
      <c r="J125" s="84"/>
      <c r="K125" s="91"/>
      <c r="L125" s="92"/>
      <c r="M125" s="93"/>
      <c r="N125" s="94">
        <f>IF(E125=0,"",E125/D124)</f>
        <v>0.85</v>
      </c>
      <c r="O125" s="95">
        <v>18</v>
      </c>
      <c r="P125" s="96">
        <f t="shared" si="10"/>
        <v>0.9</v>
      </c>
      <c r="Q125" s="96">
        <f t="shared" si="11"/>
        <v>9.9999999999999978E-2</v>
      </c>
    </row>
    <row r="126" spans="1:19" ht="15.75" customHeight="1">
      <c r="A126" s="82">
        <v>1901</v>
      </c>
      <c r="B126" s="83"/>
      <c r="C126" s="83"/>
      <c r="D126" s="83"/>
      <c r="E126" s="83"/>
      <c r="F126" s="83">
        <v>17</v>
      </c>
      <c r="G126" s="83"/>
      <c r="H126" s="83"/>
      <c r="I126" s="83"/>
      <c r="J126" s="84"/>
      <c r="K126" s="91"/>
      <c r="L126" s="92"/>
      <c r="M126" s="93"/>
      <c r="N126" s="94">
        <f>IF(F126=0,"",F126/E125)</f>
        <v>1</v>
      </c>
      <c r="O126" s="95">
        <v>18</v>
      </c>
      <c r="P126" s="96">
        <f t="shared" si="10"/>
        <v>1</v>
      </c>
      <c r="Q126" s="96">
        <f t="shared" si="11"/>
        <v>0</v>
      </c>
    </row>
    <row r="127" spans="1:19" ht="15.75" customHeight="1">
      <c r="A127" s="82">
        <v>1902</v>
      </c>
      <c r="B127" s="83"/>
      <c r="C127" s="83"/>
      <c r="D127" s="83"/>
      <c r="E127" s="83"/>
      <c r="F127" s="83"/>
      <c r="G127" s="83">
        <v>12</v>
      </c>
      <c r="H127" s="83"/>
      <c r="I127" s="83"/>
      <c r="J127" s="84"/>
      <c r="K127" s="91"/>
      <c r="L127" s="92"/>
      <c r="M127" s="93"/>
      <c r="N127" s="94">
        <f>IF(G127=0,"",G127/F126)</f>
        <v>0.70588235294117652</v>
      </c>
      <c r="O127" s="95">
        <v>18</v>
      </c>
      <c r="P127" s="96">
        <f t="shared" si="10"/>
        <v>1</v>
      </c>
      <c r="Q127" s="96">
        <f t="shared" si="11"/>
        <v>0</v>
      </c>
    </row>
    <row r="128" spans="1:19" ht="15.75" customHeight="1">
      <c r="A128" s="82">
        <v>2001</v>
      </c>
      <c r="B128" s="83"/>
      <c r="C128" s="83"/>
      <c r="D128" s="83"/>
      <c r="E128" s="83"/>
      <c r="F128" s="83"/>
      <c r="G128" s="83"/>
      <c r="H128" s="83">
        <v>12</v>
      </c>
      <c r="I128" s="83"/>
      <c r="J128" s="84"/>
      <c r="K128" s="91"/>
      <c r="L128" s="92"/>
      <c r="M128" s="93"/>
      <c r="N128" s="94">
        <f>IF(H128=0,"",H128/G127)</f>
        <v>1</v>
      </c>
      <c r="O128" s="95">
        <v>18</v>
      </c>
      <c r="P128" s="96">
        <f t="shared" si="10"/>
        <v>1</v>
      </c>
      <c r="Q128" s="96">
        <f t="shared" si="11"/>
        <v>0</v>
      </c>
    </row>
    <row r="129" spans="1:18" ht="15.75" customHeight="1">
      <c r="A129" s="82">
        <v>2002</v>
      </c>
      <c r="B129" s="83"/>
      <c r="C129" s="83"/>
      <c r="D129" s="83"/>
      <c r="E129" s="83"/>
      <c r="F129" s="83"/>
      <c r="G129" s="83"/>
      <c r="H129" s="83"/>
      <c r="I129" s="83">
        <v>12</v>
      </c>
      <c r="J129" s="84">
        <v>10</v>
      </c>
      <c r="K129" s="91"/>
      <c r="L129" s="92"/>
      <c r="M129" s="93"/>
      <c r="N129" s="94">
        <f>IF(I129=0,"",I129/H128)</f>
        <v>1</v>
      </c>
      <c r="O129" s="95">
        <v>18</v>
      </c>
      <c r="P129" s="96">
        <f t="shared" si="10"/>
        <v>1</v>
      </c>
      <c r="Q129" s="96">
        <f t="shared" si="11"/>
        <v>0</v>
      </c>
    </row>
    <row r="130" spans="1:18" ht="15.75" customHeight="1">
      <c r="A130" s="82">
        <v>2101</v>
      </c>
      <c r="B130" s="83"/>
      <c r="C130" s="83"/>
      <c r="D130" s="83"/>
      <c r="E130" s="83"/>
      <c r="F130" s="83"/>
      <c r="G130" s="83"/>
      <c r="H130" s="83"/>
      <c r="I130" s="83">
        <v>4</v>
      </c>
      <c r="J130" s="84">
        <v>3</v>
      </c>
      <c r="K130" s="91"/>
      <c r="L130" s="92"/>
      <c r="M130" s="93"/>
      <c r="N130" s="94"/>
      <c r="O130" s="95">
        <v>8</v>
      </c>
      <c r="P130" s="96"/>
      <c r="Q130" s="96"/>
    </row>
    <row r="131" spans="1:18" ht="15.75" customHeight="1">
      <c r="A131" s="82">
        <v>2102</v>
      </c>
      <c r="B131" s="83"/>
      <c r="C131" s="83"/>
      <c r="D131" s="83"/>
      <c r="E131" s="83"/>
      <c r="F131" s="83"/>
      <c r="G131" s="83"/>
      <c r="H131" s="83"/>
      <c r="I131" s="83">
        <v>4</v>
      </c>
      <c r="J131" s="84">
        <v>4</v>
      </c>
      <c r="K131" s="91"/>
      <c r="L131" s="92"/>
      <c r="M131" s="93"/>
      <c r="N131" s="94"/>
      <c r="O131" s="95">
        <v>5</v>
      </c>
      <c r="P131" s="96"/>
      <c r="Q131" s="96"/>
    </row>
    <row r="132" spans="1:18" ht="15.75" customHeight="1">
      <c r="A132" s="82">
        <v>2201</v>
      </c>
      <c r="B132" s="83"/>
      <c r="C132" s="83"/>
      <c r="D132" s="83"/>
      <c r="E132" s="83"/>
      <c r="F132" s="83"/>
      <c r="G132" s="83"/>
      <c r="H132" s="83"/>
      <c r="I132" s="83">
        <v>1</v>
      </c>
      <c r="J132" s="84"/>
      <c r="K132" s="91"/>
      <c r="L132" s="92"/>
      <c r="M132" s="99"/>
      <c r="N132" s="100"/>
      <c r="O132" s="101">
        <v>1</v>
      </c>
      <c r="P132" s="102"/>
      <c r="Q132" s="100"/>
    </row>
    <row r="133" spans="1:18" ht="15.75" customHeight="1">
      <c r="A133" s="82">
        <v>2202</v>
      </c>
      <c r="B133" s="83"/>
      <c r="C133" s="83"/>
      <c r="D133" s="83"/>
      <c r="E133" s="83"/>
      <c r="F133" s="83"/>
      <c r="G133" s="83"/>
      <c r="H133" s="83"/>
      <c r="I133" s="83">
        <v>1</v>
      </c>
      <c r="J133" s="84"/>
      <c r="K133" s="91"/>
      <c r="L133" s="92"/>
      <c r="M133" s="99"/>
      <c r="N133" s="103"/>
      <c r="O133" s="101">
        <v>1</v>
      </c>
      <c r="P133" s="104"/>
      <c r="Q133" s="103"/>
    </row>
    <row r="134" spans="1:18" ht="15.75" customHeight="1">
      <c r="A134" s="82">
        <v>2301</v>
      </c>
      <c r="B134" s="83"/>
      <c r="C134" s="83"/>
      <c r="D134" s="83"/>
      <c r="E134" s="83"/>
      <c r="F134" s="83"/>
      <c r="G134" s="83"/>
      <c r="H134" s="83"/>
      <c r="I134" s="83">
        <v>1</v>
      </c>
      <c r="J134" s="84"/>
      <c r="K134" s="91"/>
      <c r="L134" s="92"/>
      <c r="M134" s="99"/>
      <c r="N134" s="103"/>
      <c r="O134" s="101">
        <v>1</v>
      </c>
      <c r="P134" s="104"/>
      <c r="Q134" s="103"/>
    </row>
    <row r="135" spans="1:18" ht="15.75" customHeight="1">
      <c r="A135" s="82">
        <v>2302</v>
      </c>
      <c r="B135" s="83"/>
      <c r="C135" s="83"/>
      <c r="D135" s="83"/>
      <c r="E135" s="83"/>
      <c r="F135" s="83"/>
      <c r="G135" s="83"/>
      <c r="H135" s="83"/>
      <c r="I135" s="83">
        <v>1</v>
      </c>
      <c r="J135" s="84">
        <v>1</v>
      </c>
      <c r="K135" s="91"/>
      <c r="L135" s="92"/>
      <c r="M135" s="99"/>
      <c r="N135" s="5"/>
      <c r="O135" s="26">
        <v>1</v>
      </c>
      <c r="P135" s="25"/>
      <c r="Q135" s="140"/>
    </row>
    <row r="136" spans="1:18" ht="15.75" customHeight="1">
      <c r="A136" s="82">
        <v>2401</v>
      </c>
      <c r="B136" s="83"/>
      <c r="C136" s="83"/>
      <c r="D136" s="83"/>
      <c r="E136" s="83"/>
      <c r="F136" s="83"/>
      <c r="G136" s="83"/>
      <c r="H136" s="83"/>
      <c r="I136" s="83"/>
      <c r="J136" s="84"/>
      <c r="K136" s="91"/>
      <c r="L136" s="92"/>
      <c r="M136" s="99"/>
      <c r="N136" s="108" t="s">
        <v>80</v>
      </c>
      <c r="O136" s="109">
        <v>9</v>
      </c>
      <c r="P136" s="110">
        <f>IF(SUM(J128:J135)=0,"",SUM(J128:J135))</f>
        <v>18</v>
      </c>
      <c r="Q136" s="111" t="s">
        <v>10</v>
      </c>
    </row>
    <row r="137" spans="1:18" ht="15.75" customHeight="1">
      <c r="A137" s="82">
        <v>2402</v>
      </c>
      <c r="B137" s="83"/>
      <c r="C137" s="83"/>
      <c r="D137" s="83"/>
      <c r="E137" s="83"/>
      <c r="F137" s="83"/>
      <c r="G137" s="83"/>
      <c r="H137" s="83"/>
      <c r="I137" s="83"/>
      <c r="J137" s="84"/>
      <c r="K137" s="91"/>
      <c r="L137" s="92"/>
      <c r="M137" s="99"/>
      <c r="N137" s="112" t="s">
        <v>81</v>
      </c>
      <c r="O137" s="113">
        <f>IF(O136/B122=0,"",O136/B122)</f>
        <v>0.34615384615384615</v>
      </c>
      <c r="P137" s="114">
        <f>IF(O136/P136=0,"",O136/P136)</f>
        <v>0.5</v>
      </c>
      <c r="Q137" s="115" t="s">
        <v>82</v>
      </c>
    </row>
    <row r="138" spans="1:18" ht="15.75" customHeight="1">
      <c r="A138" s="82">
        <v>2501</v>
      </c>
      <c r="B138" s="83"/>
      <c r="C138" s="83"/>
      <c r="D138" s="83"/>
      <c r="E138" s="83"/>
      <c r="F138" s="83"/>
      <c r="G138" s="83"/>
      <c r="H138" s="83"/>
      <c r="I138" s="83"/>
      <c r="J138" s="84"/>
      <c r="K138" s="116"/>
      <c r="L138" s="117"/>
      <c r="M138" s="118"/>
      <c r="N138" s="119"/>
      <c r="O138" s="120"/>
      <c r="P138" s="120"/>
      <c r="Q138" s="121"/>
    </row>
    <row r="139" spans="1:18" ht="18" customHeight="1">
      <c r="A139" s="34"/>
      <c r="B139" s="26"/>
      <c r="C139" s="231" t="s">
        <v>108</v>
      </c>
      <c r="D139" s="232"/>
      <c r="E139" s="232"/>
      <c r="F139" s="232"/>
      <c r="G139" s="232"/>
      <c r="H139" s="232"/>
      <c r="I139" s="233"/>
      <c r="J139" s="122">
        <f>SUM(J122:J138)</f>
        <v>18</v>
      </c>
      <c r="K139" s="123">
        <f>IF(J129=0,"",J129/B122)</f>
        <v>0.38461538461538464</v>
      </c>
      <c r="L139" s="123">
        <f>IF(J139=0,"",J139/B122)</f>
        <v>0.69230769230769229</v>
      </c>
      <c r="M139" s="123">
        <f>IF(J130=0,"",L139-K139)</f>
        <v>0.30769230769230765</v>
      </c>
      <c r="N139" s="5"/>
      <c r="O139" s="26"/>
      <c r="P139" s="25"/>
      <c r="Q139" s="5"/>
    </row>
    <row r="140" spans="1:18" ht="12.75" customHeight="1">
      <c r="K140" s="5"/>
      <c r="L140" s="5"/>
      <c r="N140" s="5"/>
      <c r="O140" s="6"/>
      <c r="P140" s="6"/>
      <c r="Q140" s="5"/>
    </row>
    <row r="141" spans="1:18" ht="12.75" customHeight="1">
      <c r="K141" s="5"/>
      <c r="L141" s="5"/>
      <c r="N141" s="5"/>
      <c r="O141" s="6"/>
      <c r="P141" s="6"/>
      <c r="Q141" s="5"/>
    </row>
    <row r="142" spans="1:18" ht="26.25" customHeight="1">
      <c r="A142" s="250" t="s">
        <v>96</v>
      </c>
      <c r="B142" s="242"/>
      <c r="C142" s="242"/>
      <c r="D142" s="242"/>
      <c r="E142" s="242"/>
      <c r="F142" s="242"/>
      <c r="G142" s="242"/>
      <c r="H142" s="242"/>
      <c r="I142" s="242"/>
      <c r="J142" s="79" t="s">
        <v>113</v>
      </c>
      <c r="K142" s="26"/>
      <c r="L142" s="5"/>
      <c r="M142" s="5"/>
      <c r="N142" s="26"/>
      <c r="O142" s="5"/>
      <c r="P142" s="26"/>
      <c r="Q142" s="26"/>
      <c r="R142" s="26"/>
    </row>
    <row r="143" spans="1:18" ht="20.25" customHeight="1">
      <c r="A143" s="234" t="s">
        <v>9</v>
      </c>
      <c r="B143" s="235" t="s">
        <v>97</v>
      </c>
      <c r="C143" s="232"/>
      <c r="D143" s="232"/>
      <c r="E143" s="232"/>
      <c r="F143" s="232"/>
      <c r="G143" s="232"/>
      <c r="H143" s="232"/>
      <c r="I143" s="233"/>
      <c r="J143" s="236" t="s">
        <v>10</v>
      </c>
      <c r="K143" s="229" t="s">
        <v>2</v>
      </c>
      <c r="L143" s="229" t="s">
        <v>3</v>
      </c>
      <c r="M143" s="237" t="s">
        <v>4</v>
      </c>
      <c r="N143" s="229" t="s">
        <v>5</v>
      </c>
      <c r="O143" s="238" t="s">
        <v>6</v>
      </c>
      <c r="P143" s="238" t="s">
        <v>7</v>
      </c>
      <c r="Q143" s="229" t="s">
        <v>8</v>
      </c>
    </row>
    <row r="144" spans="1:18" ht="15.75" customHeight="1">
      <c r="A144" s="230"/>
      <c r="B144" s="82" t="s">
        <v>98</v>
      </c>
      <c r="C144" s="82" t="s">
        <v>99</v>
      </c>
      <c r="D144" s="82" t="s">
        <v>100</v>
      </c>
      <c r="E144" s="82" t="s">
        <v>101</v>
      </c>
      <c r="F144" s="82" t="s">
        <v>102</v>
      </c>
      <c r="G144" s="82" t="s">
        <v>103</v>
      </c>
      <c r="H144" s="82" t="s">
        <v>104</v>
      </c>
      <c r="I144" s="82" t="s">
        <v>105</v>
      </c>
      <c r="J144" s="230"/>
      <c r="K144" s="230"/>
      <c r="L144" s="230"/>
      <c r="M144" s="230"/>
      <c r="N144" s="230"/>
      <c r="O144" s="230"/>
      <c r="P144" s="230"/>
      <c r="Q144" s="230"/>
    </row>
    <row r="145" spans="1:19" ht="15.75" customHeight="1">
      <c r="A145" s="82">
        <v>1702</v>
      </c>
      <c r="B145" s="83">
        <v>41</v>
      </c>
      <c r="C145" s="83"/>
      <c r="D145" s="83"/>
      <c r="E145" s="83"/>
      <c r="F145" s="83"/>
      <c r="G145" s="83"/>
      <c r="H145" s="83"/>
      <c r="I145" s="83"/>
      <c r="J145" s="84"/>
      <c r="K145" s="85"/>
      <c r="L145" s="86"/>
      <c r="M145" s="87"/>
      <c r="N145" s="88"/>
      <c r="O145" s="89">
        <f>B145</f>
        <v>41</v>
      </c>
      <c r="P145" s="90"/>
      <c r="Q145" s="88"/>
    </row>
    <row r="146" spans="1:19" ht="15.75" customHeight="1">
      <c r="A146" s="82">
        <v>1801</v>
      </c>
      <c r="B146" s="83"/>
      <c r="C146" s="83">
        <v>37</v>
      </c>
      <c r="D146" s="83"/>
      <c r="E146" s="83"/>
      <c r="F146" s="83"/>
      <c r="G146" s="83"/>
      <c r="H146" s="83"/>
      <c r="I146" s="83"/>
      <c r="J146" s="84"/>
      <c r="K146" s="91"/>
      <c r="L146" s="92"/>
      <c r="M146" s="93"/>
      <c r="N146" s="94">
        <f>IF(C146=0,"",C146/B145)</f>
        <v>0.90243902439024393</v>
      </c>
      <c r="O146" s="95">
        <v>38</v>
      </c>
      <c r="P146" s="96">
        <f t="shared" ref="P146:P152" si="12">IF(O146=0,"",O146/O145)</f>
        <v>0.92682926829268297</v>
      </c>
      <c r="Q146" s="96">
        <f t="shared" ref="Q146:Q152" si="13">IF(O146=0,"",100%-P146)</f>
        <v>7.3170731707317027E-2</v>
      </c>
    </row>
    <row r="147" spans="1:19" ht="15.75" customHeight="1">
      <c r="A147" s="82">
        <v>1802</v>
      </c>
      <c r="B147" s="83"/>
      <c r="C147" s="83"/>
      <c r="D147" s="83">
        <v>29</v>
      </c>
      <c r="E147" s="83"/>
      <c r="F147" s="83"/>
      <c r="G147" s="83"/>
      <c r="H147" s="83"/>
      <c r="I147" s="83"/>
      <c r="J147" s="84"/>
      <c r="K147" s="91"/>
      <c r="L147" s="92"/>
      <c r="M147" s="93"/>
      <c r="N147" s="94">
        <f>IF(D147=0,"",D147/C146)</f>
        <v>0.78378378378378377</v>
      </c>
      <c r="O147" s="95">
        <v>31</v>
      </c>
      <c r="P147" s="96">
        <f t="shared" si="12"/>
        <v>0.81578947368421051</v>
      </c>
      <c r="Q147" s="96">
        <f t="shared" si="13"/>
        <v>0.18421052631578949</v>
      </c>
      <c r="R147" s="97"/>
      <c r="S147" s="97">
        <f>O147/O145</f>
        <v>0.75609756097560976</v>
      </c>
    </row>
    <row r="148" spans="1:19" ht="15.75" customHeight="1">
      <c r="A148" s="82">
        <v>1901</v>
      </c>
      <c r="B148" s="83"/>
      <c r="C148" s="83"/>
      <c r="D148" s="83"/>
      <c r="E148" s="83">
        <v>26</v>
      </c>
      <c r="F148" s="83"/>
      <c r="G148" s="83"/>
      <c r="H148" s="83"/>
      <c r="I148" s="83"/>
      <c r="J148" s="84"/>
      <c r="K148" s="91"/>
      <c r="L148" s="92"/>
      <c r="M148" s="93"/>
      <c r="N148" s="94">
        <f>IF(E148=0,"",E148/D147)</f>
        <v>0.89655172413793105</v>
      </c>
      <c r="O148" s="95">
        <v>28</v>
      </c>
      <c r="P148" s="96">
        <f t="shared" si="12"/>
        <v>0.90322580645161288</v>
      </c>
      <c r="Q148" s="96">
        <f t="shared" si="13"/>
        <v>9.6774193548387122E-2</v>
      </c>
    </row>
    <row r="149" spans="1:19" ht="15.75" customHeight="1">
      <c r="A149" s="82">
        <v>1902</v>
      </c>
      <c r="B149" s="83"/>
      <c r="C149" s="83"/>
      <c r="D149" s="83"/>
      <c r="E149" s="83"/>
      <c r="F149" s="83">
        <v>24</v>
      </c>
      <c r="G149" s="83"/>
      <c r="H149" s="83"/>
      <c r="I149" s="83"/>
      <c r="J149" s="84"/>
      <c r="K149" s="91"/>
      <c r="L149" s="92"/>
      <c r="M149" s="93"/>
      <c r="N149" s="94">
        <f>IF(F149=0,"",F149/E148)</f>
        <v>0.92307692307692313</v>
      </c>
      <c r="O149" s="95">
        <v>27</v>
      </c>
      <c r="P149" s="96">
        <f t="shared" si="12"/>
        <v>0.9642857142857143</v>
      </c>
      <c r="Q149" s="96">
        <f t="shared" si="13"/>
        <v>3.5714285714285698E-2</v>
      </c>
    </row>
    <row r="150" spans="1:19" ht="15.75" customHeight="1">
      <c r="A150" s="82">
        <v>2001</v>
      </c>
      <c r="B150" s="83"/>
      <c r="C150" s="83"/>
      <c r="D150" s="83"/>
      <c r="E150" s="83"/>
      <c r="F150" s="83"/>
      <c r="G150" s="83">
        <v>23</v>
      </c>
      <c r="H150" s="83"/>
      <c r="I150" s="83"/>
      <c r="J150" s="84"/>
      <c r="K150" s="91"/>
      <c r="L150" s="92"/>
      <c r="M150" s="93"/>
      <c r="N150" s="94">
        <f>IF(G150=0,"",G150/F149)</f>
        <v>0.95833333333333337</v>
      </c>
      <c r="O150" s="95">
        <v>27</v>
      </c>
      <c r="P150" s="96">
        <f t="shared" si="12"/>
        <v>1</v>
      </c>
      <c r="Q150" s="96">
        <f t="shared" si="13"/>
        <v>0</v>
      </c>
    </row>
    <row r="151" spans="1:19" ht="15.75" customHeight="1">
      <c r="A151" s="82">
        <v>2002</v>
      </c>
      <c r="B151" s="83"/>
      <c r="C151" s="83"/>
      <c r="D151" s="83"/>
      <c r="E151" s="83"/>
      <c r="F151" s="83"/>
      <c r="G151" s="83"/>
      <c r="H151" s="83">
        <v>21</v>
      </c>
      <c r="I151" s="83"/>
      <c r="J151" s="84"/>
      <c r="K151" s="91"/>
      <c r="L151" s="92"/>
      <c r="M151" s="93"/>
      <c r="N151" s="94">
        <f>IF(H151=0,"",H151/G150)</f>
        <v>0.91304347826086951</v>
      </c>
      <c r="O151" s="95">
        <v>27</v>
      </c>
      <c r="P151" s="96">
        <f t="shared" si="12"/>
        <v>1</v>
      </c>
      <c r="Q151" s="96">
        <f t="shared" si="13"/>
        <v>0</v>
      </c>
    </row>
    <row r="152" spans="1:19" ht="15.75" customHeight="1">
      <c r="A152" s="82">
        <v>2101</v>
      </c>
      <c r="B152" s="83"/>
      <c r="C152" s="83"/>
      <c r="D152" s="83"/>
      <c r="E152" s="83"/>
      <c r="F152" s="83"/>
      <c r="G152" s="83"/>
      <c r="H152" s="83"/>
      <c r="I152" s="83">
        <v>21</v>
      </c>
      <c r="J152" s="84">
        <v>16</v>
      </c>
      <c r="K152" s="91"/>
      <c r="L152" s="92"/>
      <c r="M152" s="93"/>
      <c r="N152" s="94">
        <f>IF(I152=0,"",I152/H151)</f>
        <v>1</v>
      </c>
      <c r="O152" s="95">
        <v>27</v>
      </c>
      <c r="P152" s="96">
        <f t="shared" si="12"/>
        <v>1</v>
      </c>
      <c r="Q152" s="96">
        <f t="shared" si="13"/>
        <v>0</v>
      </c>
    </row>
    <row r="153" spans="1:19" ht="15.75" customHeight="1">
      <c r="A153" s="82">
        <v>2102</v>
      </c>
      <c r="B153" s="83"/>
      <c r="C153" s="83"/>
      <c r="D153" s="83"/>
      <c r="E153" s="83"/>
      <c r="F153" s="83"/>
      <c r="G153" s="83"/>
      <c r="H153" s="83"/>
      <c r="I153" s="83">
        <v>7</v>
      </c>
      <c r="J153" s="84">
        <v>5</v>
      </c>
      <c r="K153" s="91"/>
      <c r="L153" s="92"/>
      <c r="M153" s="93"/>
      <c r="N153" s="94"/>
      <c r="O153" s="95">
        <v>10</v>
      </c>
      <c r="P153" s="96"/>
      <c r="Q153" s="96"/>
    </row>
    <row r="154" spans="1:19" ht="15.75" customHeight="1">
      <c r="A154" s="82">
        <v>2201</v>
      </c>
      <c r="B154" s="83"/>
      <c r="C154" s="83"/>
      <c r="D154" s="83"/>
      <c r="E154" s="83"/>
      <c r="F154" s="83"/>
      <c r="G154" s="83"/>
      <c r="H154" s="83"/>
      <c r="I154" s="83">
        <v>2</v>
      </c>
      <c r="J154" s="84">
        <v>1</v>
      </c>
      <c r="K154" s="91"/>
      <c r="L154" s="92"/>
      <c r="M154" s="93"/>
      <c r="N154" s="94"/>
      <c r="O154" s="95">
        <v>4</v>
      </c>
      <c r="P154" s="96"/>
      <c r="Q154" s="96"/>
    </row>
    <row r="155" spans="1:19" ht="15.75" customHeight="1">
      <c r="A155" s="82">
        <v>2202</v>
      </c>
      <c r="B155" s="83"/>
      <c r="C155" s="83"/>
      <c r="D155" s="83"/>
      <c r="E155" s="83"/>
      <c r="F155" s="83"/>
      <c r="G155" s="83"/>
      <c r="H155" s="83"/>
      <c r="I155" s="83">
        <v>2</v>
      </c>
      <c r="J155" s="130">
        <v>1</v>
      </c>
      <c r="K155" s="91"/>
      <c r="L155" s="92"/>
      <c r="M155" s="99"/>
      <c r="N155" s="100"/>
      <c r="O155" s="101">
        <v>2</v>
      </c>
      <c r="P155" s="102"/>
      <c r="Q155" s="100"/>
    </row>
    <row r="156" spans="1:19" ht="15.75" customHeight="1">
      <c r="A156" s="82">
        <v>2301</v>
      </c>
      <c r="B156" s="83"/>
      <c r="C156" s="83"/>
      <c r="D156" s="83"/>
      <c r="E156" s="83"/>
      <c r="F156" s="83"/>
      <c r="G156" s="83"/>
      <c r="H156" s="83"/>
      <c r="I156" s="83">
        <v>1</v>
      </c>
      <c r="J156" s="84"/>
      <c r="K156" s="91"/>
      <c r="L156" s="92"/>
      <c r="M156" s="99"/>
      <c r="N156" s="103"/>
      <c r="O156" s="101">
        <v>1</v>
      </c>
      <c r="P156" s="104"/>
      <c r="Q156" s="103"/>
    </row>
    <row r="157" spans="1:19" ht="15.75" customHeight="1">
      <c r="A157" s="82">
        <v>2302</v>
      </c>
      <c r="B157" s="83"/>
      <c r="C157" s="83"/>
      <c r="D157" s="83"/>
      <c r="E157" s="83"/>
      <c r="F157" s="83"/>
      <c r="G157" s="83"/>
      <c r="H157" s="83"/>
      <c r="I157" s="83"/>
      <c r="J157" s="84"/>
      <c r="K157" s="91"/>
      <c r="L157" s="92"/>
      <c r="M157" s="99"/>
      <c r="N157" s="103"/>
      <c r="O157" s="101"/>
      <c r="P157" s="104"/>
      <c r="Q157" s="103"/>
    </row>
    <row r="158" spans="1:19" ht="15.75" customHeight="1">
      <c r="A158" s="82">
        <v>2401</v>
      </c>
      <c r="B158" s="83"/>
      <c r="C158" s="83"/>
      <c r="D158" s="83"/>
      <c r="E158" s="83"/>
      <c r="F158" s="83"/>
      <c r="G158" s="83"/>
      <c r="H158" s="83"/>
      <c r="I158" s="83"/>
      <c r="J158" s="84"/>
      <c r="K158" s="91"/>
      <c r="L158" s="92"/>
      <c r="M158" s="99"/>
      <c r="N158" s="5"/>
      <c r="O158" s="26"/>
      <c r="P158" s="25"/>
      <c r="Q158" s="140"/>
    </row>
    <row r="159" spans="1:19" ht="15.75" customHeight="1">
      <c r="A159" s="82">
        <v>2402</v>
      </c>
      <c r="B159" s="83"/>
      <c r="C159" s="83"/>
      <c r="D159" s="83"/>
      <c r="E159" s="83"/>
      <c r="F159" s="83"/>
      <c r="G159" s="83"/>
      <c r="H159" s="83"/>
      <c r="I159" s="83"/>
      <c r="J159" s="84"/>
      <c r="K159" s="91"/>
      <c r="L159" s="92"/>
      <c r="M159" s="99"/>
      <c r="N159" s="108" t="s">
        <v>80</v>
      </c>
      <c r="O159" s="109">
        <v>17</v>
      </c>
      <c r="P159" s="110">
        <f>IF(SUM(J148:J155)=0,"",SUM(J148:J155))</f>
        <v>23</v>
      </c>
      <c r="Q159" s="111" t="s">
        <v>10</v>
      </c>
    </row>
    <row r="160" spans="1:19" ht="15.75" customHeight="1">
      <c r="A160" s="82">
        <v>2501</v>
      </c>
      <c r="B160" s="83"/>
      <c r="C160" s="83"/>
      <c r="D160" s="83"/>
      <c r="E160" s="83"/>
      <c r="F160" s="83"/>
      <c r="G160" s="83"/>
      <c r="H160" s="83"/>
      <c r="I160" s="83"/>
      <c r="J160" s="84"/>
      <c r="K160" s="91"/>
      <c r="L160" s="92"/>
      <c r="M160" s="99"/>
      <c r="N160" s="112" t="s">
        <v>81</v>
      </c>
      <c r="O160" s="113">
        <f>IF(O159/B145=0,"",O159/B145)</f>
        <v>0.41463414634146339</v>
      </c>
      <c r="P160" s="114">
        <f>IF(O159/P159=0,"",O159/P159)</f>
        <v>0.73913043478260865</v>
      </c>
      <c r="Q160" s="115" t="s">
        <v>82</v>
      </c>
    </row>
    <row r="161" spans="1:19" ht="15.75" customHeight="1">
      <c r="A161" s="82">
        <v>2502</v>
      </c>
      <c r="B161" s="83"/>
      <c r="C161" s="83"/>
      <c r="D161" s="83"/>
      <c r="E161" s="83"/>
      <c r="F161" s="83"/>
      <c r="G161" s="83"/>
      <c r="H161" s="83"/>
      <c r="I161" s="83"/>
      <c r="J161" s="84"/>
      <c r="K161" s="116"/>
      <c r="L161" s="117"/>
      <c r="M161" s="118"/>
      <c r="N161" s="119"/>
      <c r="O161" s="120"/>
      <c r="P161" s="120"/>
      <c r="Q161" s="121"/>
    </row>
    <row r="162" spans="1:19" ht="18" customHeight="1">
      <c r="A162" s="34"/>
      <c r="B162" s="26"/>
      <c r="C162" s="231" t="s">
        <v>108</v>
      </c>
      <c r="D162" s="232"/>
      <c r="E162" s="232"/>
      <c r="F162" s="232"/>
      <c r="G162" s="232"/>
      <c r="H162" s="232"/>
      <c r="I162" s="233"/>
      <c r="J162" s="122">
        <f>SUM(J152:J156)</f>
        <v>23</v>
      </c>
      <c r="K162" s="123">
        <f>IF(J152=0,"",J152/B145)</f>
        <v>0.3902439024390244</v>
      </c>
      <c r="L162" s="123">
        <f>IF(J162=0,"",J162/B145)</f>
        <v>0.56097560975609762</v>
      </c>
      <c r="M162" s="123">
        <f>IF(J154=0,"",L162-K162)</f>
        <v>0.17073170731707321</v>
      </c>
      <c r="N162" s="5"/>
      <c r="O162" s="26"/>
      <c r="P162" s="25"/>
      <c r="Q162" s="5"/>
    </row>
    <row r="163" spans="1:19" ht="12.75" customHeight="1">
      <c r="K163" s="5"/>
      <c r="L163" s="5"/>
      <c r="N163" s="5"/>
      <c r="O163" s="6"/>
      <c r="P163" s="6"/>
      <c r="Q163" s="5"/>
    </row>
    <row r="164" spans="1:19" ht="12.75" customHeight="1">
      <c r="K164" s="5"/>
      <c r="L164" s="5"/>
      <c r="N164" s="5"/>
      <c r="O164" s="6"/>
      <c r="P164" s="6"/>
      <c r="Q164" s="5"/>
    </row>
    <row r="165" spans="1:19" ht="26.25" customHeight="1">
      <c r="A165" s="250" t="s">
        <v>96</v>
      </c>
      <c r="B165" s="242"/>
      <c r="C165" s="242"/>
      <c r="D165" s="242"/>
      <c r="E165" s="242"/>
      <c r="F165" s="242"/>
      <c r="G165" s="242"/>
      <c r="H165" s="242"/>
      <c r="I165" s="242"/>
      <c r="J165" s="79" t="s">
        <v>114</v>
      </c>
      <c r="K165" s="26"/>
      <c r="L165" s="5"/>
      <c r="M165" s="5"/>
      <c r="N165" s="26"/>
      <c r="O165" s="5"/>
      <c r="P165" s="26"/>
      <c r="Q165" s="26"/>
    </row>
    <row r="166" spans="1:19" ht="20.25" customHeight="1">
      <c r="A166" s="234" t="s">
        <v>9</v>
      </c>
      <c r="B166" s="235" t="s">
        <v>97</v>
      </c>
      <c r="C166" s="232"/>
      <c r="D166" s="232"/>
      <c r="E166" s="232"/>
      <c r="F166" s="232"/>
      <c r="G166" s="232"/>
      <c r="H166" s="232"/>
      <c r="I166" s="233"/>
      <c r="J166" s="236" t="s">
        <v>10</v>
      </c>
      <c r="K166" s="229" t="s">
        <v>2</v>
      </c>
      <c r="L166" s="229" t="s">
        <v>3</v>
      </c>
      <c r="M166" s="237" t="s">
        <v>4</v>
      </c>
      <c r="N166" s="229" t="s">
        <v>5</v>
      </c>
      <c r="O166" s="238" t="s">
        <v>6</v>
      </c>
      <c r="P166" s="238" t="s">
        <v>7</v>
      </c>
      <c r="Q166" s="229" t="s">
        <v>8</v>
      </c>
    </row>
    <row r="167" spans="1:19" ht="15.75" customHeight="1">
      <c r="A167" s="230"/>
      <c r="B167" s="82" t="s">
        <v>98</v>
      </c>
      <c r="C167" s="82" t="s">
        <v>99</v>
      </c>
      <c r="D167" s="82" t="s">
        <v>100</v>
      </c>
      <c r="E167" s="82" t="s">
        <v>101</v>
      </c>
      <c r="F167" s="82" t="s">
        <v>102</v>
      </c>
      <c r="G167" s="82" t="s">
        <v>103</v>
      </c>
      <c r="H167" s="82" t="s">
        <v>104</v>
      </c>
      <c r="I167" s="82" t="s">
        <v>105</v>
      </c>
      <c r="J167" s="230"/>
      <c r="K167" s="230"/>
      <c r="L167" s="230"/>
      <c r="M167" s="230"/>
      <c r="N167" s="230"/>
      <c r="O167" s="230"/>
      <c r="P167" s="230"/>
      <c r="Q167" s="230"/>
    </row>
    <row r="168" spans="1:19" ht="15.75" customHeight="1">
      <c r="A168" s="82">
        <v>1801</v>
      </c>
      <c r="B168" s="83">
        <v>36</v>
      </c>
      <c r="C168" s="83"/>
      <c r="D168" s="83"/>
      <c r="E168" s="83"/>
      <c r="F168" s="83"/>
      <c r="G168" s="83"/>
      <c r="H168" s="83"/>
      <c r="I168" s="83"/>
      <c r="J168" s="84"/>
      <c r="K168" s="85"/>
      <c r="L168" s="86"/>
      <c r="M168" s="87"/>
      <c r="N168" s="88"/>
      <c r="O168" s="89">
        <f>B168</f>
        <v>36</v>
      </c>
      <c r="P168" s="90"/>
      <c r="Q168" s="88"/>
    </row>
    <row r="169" spans="1:19" ht="15.75" customHeight="1">
      <c r="A169" s="82">
        <v>1802</v>
      </c>
      <c r="B169" s="83"/>
      <c r="C169" s="83">
        <v>30</v>
      </c>
      <c r="D169" s="83"/>
      <c r="E169" s="83"/>
      <c r="F169" s="83"/>
      <c r="G169" s="83"/>
      <c r="H169" s="83"/>
      <c r="I169" s="83"/>
      <c r="J169" s="84"/>
      <c r="K169" s="91"/>
      <c r="L169" s="92"/>
      <c r="M169" s="93"/>
      <c r="N169" s="94">
        <f>IF(C169=0,"",C169/B168)</f>
        <v>0.83333333333333337</v>
      </c>
      <c r="O169" s="95">
        <v>30</v>
      </c>
      <c r="P169" s="96">
        <f t="shared" ref="P169:P175" si="14">IF(O169=0,"",O169/O168)</f>
        <v>0.83333333333333337</v>
      </c>
      <c r="Q169" s="96">
        <f t="shared" ref="Q169:Q175" si="15">IF(O169=0,"",100%-P169)</f>
        <v>0.16666666666666663</v>
      </c>
    </row>
    <row r="170" spans="1:19" ht="15.75" customHeight="1">
      <c r="A170" s="82">
        <v>1901</v>
      </c>
      <c r="B170" s="83"/>
      <c r="C170" s="83"/>
      <c r="D170" s="83">
        <v>30</v>
      </c>
      <c r="E170" s="83"/>
      <c r="F170" s="83"/>
      <c r="G170" s="83"/>
      <c r="H170" s="83"/>
      <c r="I170" s="83"/>
      <c r="J170" s="84"/>
      <c r="K170" s="91"/>
      <c r="L170" s="92"/>
      <c r="M170" s="93"/>
      <c r="N170" s="94">
        <f>IF(D170=0,"",D170/C169)</f>
        <v>1</v>
      </c>
      <c r="O170" s="95">
        <v>30</v>
      </c>
      <c r="P170" s="96">
        <f t="shared" si="14"/>
        <v>1</v>
      </c>
      <c r="Q170" s="96">
        <f t="shared" si="15"/>
        <v>0</v>
      </c>
      <c r="S170" s="97">
        <f>O170/O168</f>
        <v>0.83333333333333337</v>
      </c>
    </row>
    <row r="171" spans="1:19" ht="15.75" customHeight="1">
      <c r="A171" s="82">
        <v>1902</v>
      </c>
      <c r="B171" s="83"/>
      <c r="C171" s="83"/>
      <c r="D171" s="83"/>
      <c r="E171" s="83">
        <v>21</v>
      </c>
      <c r="F171" s="83"/>
      <c r="G171" s="83"/>
      <c r="H171" s="83"/>
      <c r="I171" s="83"/>
      <c r="J171" s="84"/>
      <c r="K171" s="91"/>
      <c r="L171" s="92"/>
      <c r="M171" s="93"/>
      <c r="N171" s="94">
        <f>IF(E171=0,"",E171/D170)</f>
        <v>0.7</v>
      </c>
      <c r="O171" s="95">
        <v>28</v>
      </c>
      <c r="P171" s="96">
        <f t="shared" si="14"/>
        <v>0.93333333333333335</v>
      </c>
      <c r="Q171" s="96">
        <f t="shared" si="15"/>
        <v>6.6666666666666652E-2</v>
      </c>
    </row>
    <row r="172" spans="1:19" ht="15.75" customHeight="1">
      <c r="A172" s="82">
        <v>2001</v>
      </c>
      <c r="B172" s="83"/>
      <c r="C172" s="83"/>
      <c r="D172" s="83"/>
      <c r="E172" s="83"/>
      <c r="F172" s="83">
        <v>19</v>
      </c>
      <c r="G172" s="83"/>
      <c r="H172" s="83"/>
      <c r="I172" s="83"/>
      <c r="J172" s="84"/>
      <c r="K172" s="91"/>
      <c r="L172" s="92"/>
      <c r="M172" s="93"/>
      <c r="N172" s="94">
        <f>IF(F172=0,"",F172/E171)</f>
        <v>0.90476190476190477</v>
      </c>
      <c r="O172" s="95">
        <v>26</v>
      </c>
      <c r="P172" s="96">
        <f t="shared" si="14"/>
        <v>0.9285714285714286</v>
      </c>
      <c r="Q172" s="96">
        <f t="shared" si="15"/>
        <v>7.1428571428571397E-2</v>
      </c>
    </row>
    <row r="173" spans="1:19" ht="15.75" customHeight="1">
      <c r="A173" s="82">
        <v>2002</v>
      </c>
      <c r="B173" s="83"/>
      <c r="C173" s="83"/>
      <c r="D173" s="83"/>
      <c r="E173" s="83"/>
      <c r="F173" s="83"/>
      <c r="G173" s="83">
        <v>19</v>
      </c>
      <c r="H173" s="83"/>
      <c r="I173" s="83"/>
      <c r="J173" s="84"/>
      <c r="K173" s="91"/>
      <c r="L173" s="92"/>
      <c r="M173" s="93"/>
      <c r="N173" s="94">
        <f>IF(G173=0,"",G173/F172)</f>
        <v>1</v>
      </c>
      <c r="O173" s="95">
        <v>25</v>
      </c>
      <c r="P173" s="96">
        <f t="shared" si="14"/>
        <v>0.96153846153846156</v>
      </c>
      <c r="Q173" s="96">
        <f t="shared" si="15"/>
        <v>3.8461538461538436E-2</v>
      </c>
    </row>
    <row r="174" spans="1:19" ht="15.75" customHeight="1">
      <c r="A174" s="82">
        <v>2101</v>
      </c>
      <c r="B174" s="83"/>
      <c r="C174" s="83"/>
      <c r="D174" s="83"/>
      <c r="E174" s="83"/>
      <c r="F174" s="83"/>
      <c r="G174" s="83"/>
      <c r="H174" s="83">
        <v>19</v>
      </c>
      <c r="I174" s="83"/>
      <c r="J174" s="84"/>
      <c r="K174" s="91"/>
      <c r="L174" s="92"/>
      <c r="M174" s="93"/>
      <c r="N174" s="94">
        <f>IF(H174=0,"",H174/G173)</f>
        <v>1</v>
      </c>
      <c r="O174" s="95">
        <v>25</v>
      </c>
      <c r="P174" s="96">
        <f t="shared" si="14"/>
        <v>1</v>
      </c>
      <c r="Q174" s="96">
        <f t="shared" si="15"/>
        <v>0</v>
      </c>
    </row>
    <row r="175" spans="1:19" ht="15.75" customHeight="1">
      <c r="A175" s="82">
        <v>2102</v>
      </c>
      <c r="B175" s="83"/>
      <c r="C175" s="83"/>
      <c r="D175" s="83"/>
      <c r="E175" s="83"/>
      <c r="F175" s="83"/>
      <c r="G175" s="83"/>
      <c r="H175" s="83"/>
      <c r="I175" s="83">
        <v>19</v>
      </c>
      <c r="J175" s="84">
        <v>15</v>
      </c>
      <c r="K175" s="91"/>
      <c r="L175" s="92"/>
      <c r="M175" s="93"/>
      <c r="N175" s="94">
        <f>IF(I175=0,"",I175/H174)</f>
        <v>1</v>
      </c>
      <c r="O175" s="95">
        <v>25</v>
      </c>
      <c r="P175" s="96">
        <f t="shared" si="14"/>
        <v>1</v>
      </c>
      <c r="Q175" s="96">
        <f t="shared" si="15"/>
        <v>0</v>
      </c>
    </row>
    <row r="176" spans="1:19" ht="15.75" customHeight="1">
      <c r="A176" s="82">
        <v>2201</v>
      </c>
      <c r="B176" s="83"/>
      <c r="C176" s="83"/>
      <c r="D176" s="83"/>
      <c r="E176" s="83"/>
      <c r="F176" s="83"/>
      <c r="G176" s="83"/>
      <c r="H176" s="83"/>
      <c r="I176" s="83">
        <v>7</v>
      </c>
      <c r="J176" s="84">
        <v>4</v>
      </c>
      <c r="K176" s="91"/>
      <c r="L176" s="92"/>
      <c r="M176" s="93"/>
      <c r="N176" s="94"/>
      <c r="O176" s="95">
        <v>9</v>
      </c>
      <c r="P176" s="96"/>
      <c r="Q176" s="96"/>
    </row>
    <row r="177" spans="1:17" ht="15.75" customHeight="1">
      <c r="A177" s="82">
        <v>2202</v>
      </c>
      <c r="B177" s="83"/>
      <c r="C177" s="83"/>
      <c r="D177" s="83"/>
      <c r="E177" s="83"/>
      <c r="F177" s="83"/>
      <c r="G177" s="83"/>
      <c r="H177" s="83"/>
      <c r="I177" s="83">
        <v>3</v>
      </c>
      <c r="J177" s="130">
        <v>3</v>
      </c>
      <c r="K177" s="91"/>
      <c r="L177" s="92"/>
      <c r="M177" s="93"/>
      <c r="N177" s="94"/>
      <c r="O177" s="95">
        <v>3</v>
      </c>
      <c r="P177" s="96"/>
      <c r="Q177" s="96"/>
    </row>
    <row r="178" spans="1:17" ht="15.75" customHeight="1">
      <c r="A178" s="82">
        <v>2301</v>
      </c>
      <c r="B178" s="83"/>
      <c r="C178" s="83"/>
      <c r="D178" s="83"/>
      <c r="E178" s="83"/>
      <c r="F178" s="83"/>
      <c r="G178" s="83"/>
      <c r="H178" s="83"/>
      <c r="I178" s="83"/>
      <c r="J178" s="84"/>
      <c r="K178" s="91"/>
      <c r="L178" s="92"/>
      <c r="M178" s="99"/>
      <c r="N178" s="100"/>
      <c r="O178" s="101"/>
      <c r="P178" s="102"/>
      <c r="Q178" s="100"/>
    </row>
    <row r="179" spans="1:17" ht="15.75" customHeight="1">
      <c r="A179" s="82">
        <v>2302</v>
      </c>
      <c r="B179" s="83"/>
      <c r="C179" s="83"/>
      <c r="D179" s="83"/>
      <c r="E179" s="83"/>
      <c r="F179" s="83"/>
      <c r="G179" s="83"/>
      <c r="H179" s="83"/>
      <c r="I179" s="83"/>
      <c r="J179" s="84"/>
      <c r="K179" s="91"/>
      <c r="L179" s="92"/>
      <c r="M179" s="99"/>
      <c r="N179" s="103"/>
      <c r="O179" s="101"/>
      <c r="P179" s="104"/>
      <c r="Q179" s="103"/>
    </row>
    <row r="180" spans="1:17" ht="15.75" customHeight="1">
      <c r="A180" s="82">
        <v>2401</v>
      </c>
      <c r="B180" s="83"/>
      <c r="C180" s="83"/>
      <c r="D180" s="83"/>
      <c r="E180" s="83"/>
      <c r="F180" s="83"/>
      <c r="G180" s="83"/>
      <c r="H180" s="83"/>
      <c r="I180" s="83"/>
      <c r="J180" s="84"/>
      <c r="K180" s="91"/>
      <c r="L180" s="92"/>
      <c r="M180" s="99"/>
      <c r="N180" s="103"/>
      <c r="O180" s="101"/>
      <c r="P180" s="104"/>
      <c r="Q180" s="103"/>
    </row>
    <row r="181" spans="1:17" ht="15.75" customHeight="1">
      <c r="A181" s="82">
        <v>2402</v>
      </c>
      <c r="B181" s="83"/>
      <c r="C181" s="83"/>
      <c r="D181" s="83"/>
      <c r="E181" s="83"/>
      <c r="F181" s="83"/>
      <c r="G181" s="83"/>
      <c r="H181" s="83"/>
      <c r="I181" s="83"/>
      <c r="J181" s="84"/>
      <c r="K181" s="91"/>
      <c r="L181" s="92"/>
      <c r="M181" s="99"/>
      <c r="N181" s="5"/>
      <c r="O181" s="26"/>
      <c r="P181" s="25"/>
      <c r="Q181" s="140"/>
    </row>
    <row r="182" spans="1:17" ht="15.75" customHeight="1">
      <c r="A182" s="82">
        <v>2501</v>
      </c>
      <c r="B182" s="83"/>
      <c r="C182" s="83"/>
      <c r="D182" s="83"/>
      <c r="E182" s="83"/>
      <c r="F182" s="83"/>
      <c r="G182" s="83"/>
      <c r="H182" s="83"/>
      <c r="I182" s="83"/>
      <c r="J182" s="84"/>
      <c r="K182" s="91"/>
      <c r="L182" s="92"/>
      <c r="M182" s="99"/>
      <c r="N182" s="108" t="s">
        <v>80</v>
      </c>
      <c r="O182" s="109">
        <v>12</v>
      </c>
      <c r="P182" s="110">
        <f>IF(SUM(J171:J178)=0,"",SUM(J171:J178))</f>
        <v>22</v>
      </c>
      <c r="Q182" s="111" t="s">
        <v>10</v>
      </c>
    </row>
    <row r="183" spans="1:17" ht="15.75" customHeight="1">
      <c r="A183" s="82">
        <v>2502</v>
      </c>
      <c r="B183" s="83"/>
      <c r="C183" s="83"/>
      <c r="D183" s="83"/>
      <c r="E183" s="83"/>
      <c r="F183" s="83"/>
      <c r="G183" s="83"/>
      <c r="H183" s="83"/>
      <c r="I183" s="83"/>
      <c r="J183" s="84"/>
      <c r="K183" s="91"/>
      <c r="L183" s="92"/>
      <c r="M183" s="99"/>
      <c r="N183" s="112" t="s">
        <v>81</v>
      </c>
      <c r="O183" s="113">
        <f>IF(O182/B168=0,"",O182/B168)</f>
        <v>0.33333333333333331</v>
      </c>
      <c r="P183" s="114">
        <f>IF(O182/P182=0,"",O182/P182)</f>
        <v>0.54545454545454541</v>
      </c>
      <c r="Q183" s="115" t="s">
        <v>82</v>
      </c>
    </row>
    <row r="184" spans="1:17" ht="15.75" customHeight="1">
      <c r="A184" s="82">
        <v>2601</v>
      </c>
      <c r="B184" s="83"/>
      <c r="C184" s="83"/>
      <c r="D184" s="83"/>
      <c r="E184" s="83"/>
      <c r="F184" s="83"/>
      <c r="G184" s="83"/>
      <c r="H184" s="83"/>
      <c r="I184" s="83"/>
      <c r="J184" s="84"/>
      <c r="K184" s="116"/>
      <c r="L184" s="117"/>
      <c r="M184" s="118"/>
      <c r="N184" s="119"/>
      <c r="O184" s="120"/>
      <c r="P184" s="120"/>
      <c r="Q184" s="121"/>
    </row>
    <row r="185" spans="1:17" ht="18" customHeight="1">
      <c r="A185" s="34"/>
      <c r="B185" s="26"/>
      <c r="C185" s="231" t="s">
        <v>108</v>
      </c>
      <c r="D185" s="232"/>
      <c r="E185" s="232"/>
      <c r="F185" s="232"/>
      <c r="G185" s="232"/>
      <c r="H185" s="232"/>
      <c r="I185" s="233"/>
      <c r="J185" s="122">
        <f>SUM(J175:J181)</f>
        <v>22</v>
      </c>
      <c r="K185" s="123">
        <f>IF(J175=0,"",J175/B168)</f>
        <v>0.41666666666666669</v>
      </c>
      <c r="L185" s="123">
        <f>IF(J185=0,"",J185/B168)</f>
        <v>0.61111111111111116</v>
      </c>
      <c r="M185" s="123">
        <f>IF(J177=0,"",L185-K185)</f>
        <v>0.19444444444444448</v>
      </c>
      <c r="N185" s="5"/>
      <c r="O185" s="26"/>
      <c r="P185" s="25"/>
      <c r="Q185" s="5"/>
    </row>
    <row r="186" spans="1:17" ht="12.75" customHeight="1">
      <c r="K186" s="5"/>
      <c r="L186" s="5"/>
      <c r="N186" s="5"/>
      <c r="O186" s="6"/>
      <c r="P186" s="6"/>
      <c r="Q186" s="5"/>
    </row>
    <row r="187" spans="1:17" ht="12.75" customHeight="1">
      <c r="K187" s="5"/>
      <c r="L187" s="5"/>
      <c r="N187" s="5"/>
      <c r="O187" s="6"/>
      <c r="P187" s="6"/>
      <c r="Q187" s="5"/>
    </row>
    <row r="188" spans="1:17" ht="26.25" customHeight="1">
      <c r="A188" s="250" t="s">
        <v>96</v>
      </c>
      <c r="B188" s="242"/>
      <c r="C188" s="242"/>
      <c r="D188" s="242"/>
      <c r="E188" s="242"/>
      <c r="F188" s="242"/>
      <c r="G188" s="242"/>
      <c r="H188" s="242"/>
      <c r="I188" s="242"/>
      <c r="J188" s="79" t="s">
        <v>115</v>
      </c>
      <c r="K188" s="26"/>
      <c r="L188" s="5"/>
      <c r="M188" s="5"/>
      <c r="N188" s="26"/>
      <c r="O188" s="5"/>
      <c r="P188" s="26"/>
      <c r="Q188" s="26"/>
    </row>
    <row r="189" spans="1:17" ht="20.25" customHeight="1">
      <c r="A189" s="234" t="s">
        <v>9</v>
      </c>
      <c r="B189" s="235" t="s">
        <v>97</v>
      </c>
      <c r="C189" s="232"/>
      <c r="D189" s="232"/>
      <c r="E189" s="232"/>
      <c r="F189" s="232"/>
      <c r="G189" s="232"/>
      <c r="H189" s="232"/>
      <c r="I189" s="233"/>
      <c r="J189" s="236" t="s">
        <v>10</v>
      </c>
      <c r="K189" s="229" t="s">
        <v>2</v>
      </c>
      <c r="L189" s="229" t="s">
        <v>3</v>
      </c>
      <c r="M189" s="237" t="s">
        <v>4</v>
      </c>
      <c r="N189" s="229" t="s">
        <v>5</v>
      </c>
      <c r="O189" s="238" t="s">
        <v>6</v>
      </c>
      <c r="P189" s="238" t="s">
        <v>7</v>
      </c>
      <c r="Q189" s="229" t="s">
        <v>8</v>
      </c>
    </row>
    <row r="190" spans="1:17" ht="15.75" customHeight="1">
      <c r="A190" s="230"/>
      <c r="B190" s="82" t="s">
        <v>98</v>
      </c>
      <c r="C190" s="82" t="s">
        <v>99</v>
      </c>
      <c r="D190" s="82" t="s">
        <v>100</v>
      </c>
      <c r="E190" s="82" t="s">
        <v>101</v>
      </c>
      <c r="F190" s="82" t="s">
        <v>102</v>
      </c>
      <c r="G190" s="82" t="s">
        <v>103</v>
      </c>
      <c r="H190" s="82" t="s">
        <v>104</v>
      </c>
      <c r="I190" s="82" t="s">
        <v>105</v>
      </c>
      <c r="J190" s="230"/>
      <c r="K190" s="230"/>
      <c r="L190" s="230"/>
      <c r="M190" s="230"/>
      <c r="N190" s="230"/>
      <c r="O190" s="230"/>
      <c r="P190" s="230"/>
      <c r="Q190" s="230"/>
    </row>
    <row r="191" spans="1:17" ht="15.75" customHeight="1">
      <c r="A191" s="82">
        <v>1802</v>
      </c>
      <c r="B191" s="83">
        <v>36</v>
      </c>
      <c r="C191" s="83"/>
      <c r="D191" s="83"/>
      <c r="E191" s="83"/>
      <c r="F191" s="83"/>
      <c r="G191" s="83"/>
      <c r="H191" s="83"/>
      <c r="I191" s="83"/>
      <c r="J191" s="84"/>
      <c r="K191" s="85"/>
      <c r="L191" s="86"/>
      <c r="M191" s="87"/>
      <c r="N191" s="88"/>
      <c r="O191" s="89">
        <f>B191</f>
        <v>36</v>
      </c>
      <c r="P191" s="90"/>
      <c r="Q191" s="88"/>
    </row>
    <row r="192" spans="1:17" ht="15.75" customHeight="1">
      <c r="A192" s="82">
        <v>1901</v>
      </c>
      <c r="B192" s="83"/>
      <c r="C192" s="83">
        <v>34</v>
      </c>
      <c r="D192" s="83"/>
      <c r="E192" s="83"/>
      <c r="F192" s="83"/>
      <c r="G192" s="83"/>
      <c r="H192" s="83"/>
      <c r="I192" s="83"/>
      <c r="J192" s="84"/>
      <c r="K192" s="91"/>
      <c r="L192" s="92"/>
      <c r="M192" s="93"/>
      <c r="N192" s="94">
        <f>IF(C192=0,"",C192/B191)</f>
        <v>0.94444444444444442</v>
      </c>
      <c r="O192" s="95">
        <v>35</v>
      </c>
      <c r="P192" s="96">
        <f t="shared" ref="P192:P198" si="16">IF(O192=0,"",O192/O191)</f>
        <v>0.97222222222222221</v>
      </c>
      <c r="Q192" s="96">
        <f t="shared" ref="Q192:Q198" si="17">IF(O192=0,"",100%-P192)</f>
        <v>2.777777777777779E-2</v>
      </c>
    </row>
    <row r="193" spans="1:19" ht="15.75" customHeight="1">
      <c r="A193" s="82">
        <v>1902</v>
      </c>
      <c r="B193" s="83"/>
      <c r="C193" s="83"/>
      <c r="D193" s="83">
        <v>29</v>
      </c>
      <c r="E193" s="83"/>
      <c r="F193" s="83"/>
      <c r="G193" s="83"/>
      <c r="H193" s="83"/>
      <c r="I193" s="83"/>
      <c r="J193" s="84"/>
      <c r="K193" s="91"/>
      <c r="L193" s="92"/>
      <c r="M193" s="93"/>
      <c r="N193" s="94">
        <f>IF(D193=0,"",D193/C192)</f>
        <v>0.8529411764705882</v>
      </c>
      <c r="O193" s="95">
        <v>30</v>
      </c>
      <c r="P193" s="96">
        <f t="shared" si="16"/>
        <v>0.8571428571428571</v>
      </c>
      <c r="Q193" s="96">
        <f t="shared" si="17"/>
        <v>0.1428571428571429</v>
      </c>
      <c r="S193" s="97">
        <f>O193/O191</f>
        <v>0.83333333333333337</v>
      </c>
    </row>
    <row r="194" spans="1:19" ht="15.75" customHeight="1">
      <c r="A194" s="82">
        <v>2001</v>
      </c>
      <c r="B194" s="83"/>
      <c r="C194" s="83"/>
      <c r="D194" s="83"/>
      <c r="E194" s="83">
        <v>22</v>
      </c>
      <c r="F194" s="83"/>
      <c r="G194" s="83"/>
      <c r="H194" s="83"/>
      <c r="I194" s="83"/>
      <c r="J194" s="84"/>
      <c r="K194" s="91"/>
      <c r="L194" s="92"/>
      <c r="M194" s="93"/>
      <c r="N194" s="94">
        <f>IF(E194=0,"",E194/D193)</f>
        <v>0.75862068965517238</v>
      </c>
      <c r="O194" s="95">
        <v>29</v>
      </c>
      <c r="P194" s="96">
        <f t="shared" si="16"/>
        <v>0.96666666666666667</v>
      </c>
      <c r="Q194" s="96">
        <f t="shared" si="17"/>
        <v>3.3333333333333326E-2</v>
      </c>
    </row>
    <row r="195" spans="1:19" ht="15.75" customHeight="1">
      <c r="A195" s="82">
        <v>2002</v>
      </c>
      <c r="B195" s="83"/>
      <c r="C195" s="83"/>
      <c r="D195" s="83"/>
      <c r="E195" s="83"/>
      <c r="F195" s="83">
        <v>21</v>
      </c>
      <c r="G195" s="83"/>
      <c r="H195" s="83"/>
      <c r="I195" s="83"/>
      <c r="J195" s="84"/>
      <c r="K195" s="91"/>
      <c r="L195" s="92"/>
      <c r="M195" s="93"/>
      <c r="N195" s="94">
        <f>IF(F195=0,"",F195/E194)</f>
        <v>0.95454545454545459</v>
      </c>
      <c r="O195" s="95">
        <v>29</v>
      </c>
      <c r="P195" s="96">
        <f t="shared" si="16"/>
        <v>1</v>
      </c>
      <c r="Q195" s="96">
        <f t="shared" si="17"/>
        <v>0</v>
      </c>
    </row>
    <row r="196" spans="1:19" ht="15.75" customHeight="1">
      <c r="A196" s="82">
        <v>2101</v>
      </c>
      <c r="B196" s="83"/>
      <c r="C196" s="83"/>
      <c r="D196" s="83"/>
      <c r="E196" s="83"/>
      <c r="F196" s="83"/>
      <c r="G196" s="83">
        <v>21</v>
      </c>
      <c r="H196" s="83"/>
      <c r="I196" s="83"/>
      <c r="J196" s="84"/>
      <c r="K196" s="91"/>
      <c r="L196" s="92"/>
      <c r="M196" s="93"/>
      <c r="N196" s="94">
        <f>IF(G196=0,"",G196/F195)</f>
        <v>1</v>
      </c>
      <c r="O196" s="95">
        <v>29</v>
      </c>
      <c r="P196" s="96">
        <f t="shared" si="16"/>
        <v>1</v>
      </c>
      <c r="Q196" s="96">
        <f t="shared" si="17"/>
        <v>0</v>
      </c>
    </row>
    <row r="197" spans="1:19" ht="15.75" customHeight="1">
      <c r="A197" s="82">
        <v>2102</v>
      </c>
      <c r="B197" s="83"/>
      <c r="C197" s="83"/>
      <c r="D197" s="83"/>
      <c r="E197" s="83"/>
      <c r="F197" s="83"/>
      <c r="G197" s="83"/>
      <c r="H197" s="83">
        <v>21</v>
      </c>
      <c r="I197" s="83"/>
      <c r="J197" s="84"/>
      <c r="K197" s="91"/>
      <c r="L197" s="92"/>
      <c r="M197" s="93"/>
      <c r="N197" s="94">
        <f>IF(H197=0,"",H197/G196)</f>
        <v>1</v>
      </c>
      <c r="O197" s="95">
        <v>27</v>
      </c>
      <c r="P197" s="96">
        <f t="shared" si="16"/>
        <v>0.93103448275862066</v>
      </c>
      <c r="Q197" s="96">
        <f t="shared" si="17"/>
        <v>6.8965517241379337E-2</v>
      </c>
    </row>
    <row r="198" spans="1:19" ht="15.75" customHeight="1">
      <c r="A198" s="82">
        <v>2201</v>
      </c>
      <c r="B198" s="83"/>
      <c r="C198" s="83"/>
      <c r="D198" s="83"/>
      <c r="E198" s="83"/>
      <c r="F198" s="83"/>
      <c r="G198" s="83"/>
      <c r="H198" s="83"/>
      <c r="I198" s="83">
        <v>18</v>
      </c>
      <c r="J198" s="84">
        <v>18</v>
      </c>
      <c r="K198" s="91"/>
      <c r="L198" s="92"/>
      <c r="M198" s="93"/>
      <c r="N198" s="94">
        <f>IF(I198=0,"",I198/H197)</f>
        <v>0.8571428571428571</v>
      </c>
      <c r="O198" s="95">
        <v>27</v>
      </c>
      <c r="P198" s="96">
        <f t="shared" si="16"/>
        <v>1</v>
      </c>
      <c r="Q198" s="96">
        <f t="shared" si="17"/>
        <v>0</v>
      </c>
    </row>
    <row r="199" spans="1:19" ht="15.75" customHeight="1">
      <c r="A199" s="82">
        <v>2202</v>
      </c>
      <c r="B199" s="83"/>
      <c r="C199" s="83"/>
      <c r="D199" s="83"/>
      <c r="E199" s="83"/>
      <c r="F199" s="83"/>
      <c r="G199" s="83"/>
      <c r="H199" s="83"/>
      <c r="I199" s="83">
        <v>5</v>
      </c>
      <c r="J199" s="130">
        <v>3</v>
      </c>
      <c r="K199" s="91"/>
      <c r="L199" s="92"/>
      <c r="M199" s="93"/>
      <c r="N199" s="94"/>
      <c r="O199" s="95">
        <v>8</v>
      </c>
      <c r="P199" s="96"/>
      <c r="Q199" s="96"/>
    </row>
    <row r="200" spans="1:19" ht="15.75" customHeight="1">
      <c r="A200" s="82">
        <v>2301</v>
      </c>
      <c r="B200" s="83"/>
      <c r="C200" s="83"/>
      <c r="D200" s="83"/>
      <c r="E200" s="83"/>
      <c r="F200" s="83"/>
      <c r="G200" s="83"/>
      <c r="H200" s="83"/>
      <c r="I200" s="83">
        <v>3</v>
      </c>
      <c r="J200" s="84"/>
      <c r="K200" s="91"/>
      <c r="L200" s="92"/>
      <c r="M200" s="93"/>
      <c r="N200" s="94"/>
      <c r="O200" s="95">
        <v>3</v>
      </c>
      <c r="P200" s="96"/>
      <c r="Q200" s="96"/>
    </row>
    <row r="201" spans="1:19" ht="15.75" customHeight="1">
      <c r="A201" s="82">
        <v>2302</v>
      </c>
      <c r="B201" s="83"/>
      <c r="C201" s="83"/>
      <c r="D201" s="83"/>
      <c r="E201" s="83"/>
      <c r="F201" s="83"/>
      <c r="G201" s="83"/>
      <c r="H201" s="83"/>
      <c r="I201" s="83">
        <v>3</v>
      </c>
      <c r="J201" s="84">
        <v>2</v>
      </c>
      <c r="K201" s="91"/>
      <c r="L201" s="92"/>
      <c r="M201" s="99"/>
      <c r="N201" s="100"/>
      <c r="O201" s="101">
        <v>3</v>
      </c>
      <c r="P201" s="102"/>
      <c r="Q201" s="100"/>
    </row>
    <row r="202" spans="1:19" ht="15.75" customHeight="1">
      <c r="A202" s="82">
        <v>2401</v>
      </c>
      <c r="B202" s="83"/>
      <c r="C202" s="83"/>
      <c r="D202" s="83"/>
      <c r="E202" s="83"/>
      <c r="F202" s="83"/>
      <c r="G202" s="83"/>
      <c r="H202" s="83"/>
      <c r="I202" s="83">
        <v>1</v>
      </c>
      <c r="J202" s="84"/>
      <c r="K202" s="91"/>
      <c r="L202" s="92"/>
      <c r="M202" s="99"/>
      <c r="N202" s="103"/>
      <c r="O202" s="101">
        <v>1</v>
      </c>
      <c r="P202" s="104"/>
      <c r="Q202" s="103"/>
    </row>
    <row r="203" spans="1:19" ht="15.75" customHeight="1">
      <c r="A203" s="82">
        <v>2402</v>
      </c>
      <c r="B203" s="83"/>
      <c r="C203" s="83"/>
      <c r="D203" s="83"/>
      <c r="E203" s="83"/>
      <c r="F203" s="83"/>
      <c r="G203" s="83"/>
      <c r="H203" s="83"/>
      <c r="I203" s="83"/>
      <c r="J203" s="84"/>
      <c r="K203" s="91"/>
      <c r="L203" s="92"/>
      <c r="M203" s="99"/>
      <c r="N203" s="5"/>
      <c r="O203" s="26"/>
      <c r="P203" s="25"/>
      <c r="Q203" s="140"/>
    </row>
    <row r="204" spans="1:19" ht="15.75" customHeight="1">
      <c r="A204" s="82">
        <v>2501</v>
      </c>
      <c r="B204" s="83"/>
      <c r="C204" s="83"/>
      <c r="D204" s="83"/>
      <c r="E204" s="83"/>
      <c r="F204" s="83"/>
      <c r="G204" s="83"/>
      <c r="H204" s="83"/>
      <c r="I204" s="83"/>
      <c r="J204" s="84"/>
      <c r="K204" s="91"/>
      <c r="L204" s="92"/>
      <c r="M204" s="99"/>
      <c r="N204" s="108" t="s">
        <v>80</v>
      </c>
      <c r="O204" s="109">
        <v>15</v>
      </c>
      <c r="P204" s="110">
        <f>IF(SUM(J194:J201)=0,"",SUM(J194:J201))</f>
        <v>23</v>
      </c>
      <c r="Q204" s="111" t="s">
        <v>10</v>
      </c>
    </row>
    <row r="205" spans="1:19" ht="15.75" customHeight="1">
      <c r="A205" s="82">
        <v>2502</v>
      </c>
      <c r="B205" s="83"/>
      <c r="C205" s="83"/>
      <c r="D205" s="83"/>
      <c r="E205" s="83"/>
      <c r="F205" s="83"/>
      <c r="G205" s="83"/>
      <c r="H205" s="83"/>
      <c r="I205" s="83"/>
      <c r="J205" s="84"/>
      <c r="K205" s="91"/>
      <c r="L205" s="92"/>
      <c r="M205" s="99"/>
      <c r="N205" s="112" t="s">
        <v>81</v>
      </c>
      <c r="O205" s="113">
        <f>IF(O204/B191=0,"",O204/B191)</f>
        <v>0.41666666666666669</v>
      </c>
      <c r="P205" s="114">
        <f>IF(O204/P204=0,"",O204/P204)</f>
        <v>0.65217391304347827</v>
      </c>
      <c r="Q205" s="115" t="s">
        <v>82</v>
      </c>
    </row>
    <row r="206" spans="1:19" ht="15.75" customHeight="1">
      <c r="A206" s="82">
        <v>2601</v>
      </c>
      <c r="B206" s="83"/>
      <c r="C206" s="83"/>
      <c r="D206" s="83"/>
      <c r="E206" s="83"/>
      <c r="F206" s="83"/>
      <c r="G206" s="83"/>
      <c r="H206" s="83"/>
      <c r="I206" s="83"/>
      <c r="J206" s="84"/>
      <c r="K206" s="116"/>
      <c r="L206" s="117"/>
      <c r="M206" s="118"/>
      <c r="N206" s="119"/>
      <c r="O206" s="120"/>
      <c r="P206" s="120"/>
      <c r="Q206" s="121"/>
    </row>
    <row r="207" spans="1:19" ht="18" customHeight="1">
      <c r="A207" s="34"/>
      <c r="B207" s="26"/>
      <c r="C207" s="231" t="s">
        <v>108</v>
      </c>
      <c r="D207" s="232"/>
      <c r="E207" s="232"/>
      <c r="F207" s="232"/>
      <c r="G207" s="232"/>
      <c r="H207" s="232"/>
      <c r="I207" s="233"/>
      <c r="J207" s="122">
        <f>SUM(J198:J203)</f>
        <v>23</v>
      </c>
      <c r="K207" s="123">
        <f>IF(J198=0,"",J198/B191)</f>
        <v>0.5</v>
      </c>
      <c r="L207" s="123">
        <f>IF(J207=0,"",J207/B191)</f>
        <v>0.63888888888888884</v>
      </c>
      <c r="M207" s="123">
        <f>L207-K207</f>
        <v>0.13888888888888884</v>
      </c>
      <c r="N207" s="5"/>
      <c r="O207" s="26"/>
      <c r="P207" s="25"/>
      <c r="Q207" s="5"/>
    </row>
    <row r="208" spans="1:19" ht="12.75" customHeight="1">
      <c r="K208" s="5"/>
      <c r="L208" s="5"/>
      <c r="N208" s="5"/>
      <c r="O208" s="6"/>
      <c r="P208" s="6"/>
      <c r="Q208" s="5"/>
    </row>
    <row r="209" spans="1:21" ht="12.75" customHeight="1">
      <c r="K209" s="5"/>
      <c r="L209" s="5"/>
      <c r="N209" s="5"/>
      <c r="O209" s="6"/>
      <c r="P209" s="6"/>
      <c r="Q209" s="5"/>
      <c r="U209" s="209">
        <f>AVERAGE(K207,K230)</f>
        <v>0.45512820512820512</v>
      </c>
    </row>
    <row r="210" spans="1:21" ht="12.75" customHeight="1">
      <c r="K210" s="5"/>
      <c r="L210" s="5"/>
      <c r="N210" s="5"/>
      <c r="O210" s="6"/>
      <c r="P210" s="6"/>
      <c r="Q210" s="5"/>
    </row>
    <row r="211" spans="1:21" ht="26.25" customHeight="1">
      <c r="A211" s="250" t="s">
        <v>96</v>
      </c>
      <c r="B211" s="242"/>
      <c r="C211" s="242"/>
      <c r="D211" s="242"/>
      <c r="E211" s="242"/>
      <c r="F211" s="242"/>
      <c r="G211" s="242"/>
      <c r="H211" s="242"/>
      <c r="I211" s="242"/>
      <c r="J211" s="79" t="s">
        <v>116</v>
      </c>
      <c r="K211" s="26"/>
      <c r="L211" s="5"/>
      <c r="M211" s="5"/>
      <c r="N211" s="26"/>
      <c r="O211" s="5"/>
      <c r="P211" s="26"/>
      <c r="Q211" s="26"/>
    </row>
    <row r="212" spans="1:21" ht="20.25" customHeight="1">
      <c r="A212" s="234" t="s">
        <v>9</v>
      </c>
      <c r="B212" s="235" t="s">
        <v>97</v>
      </c>
      <c r="C212" s="232"/>
      <c r="D212" s="232"/>
      <c r="E212" s="232"/>
      <c r="F212" s="232"/>
      <c r="G212" s="232"/>
      <c r="H212" s="232"/>
      <c r="I212" s="233"/>
      <c r="J212" s="236" t="s">
        <v>10</v>
      </c>
      <c r="K212" s="229" t="s">
        <v>2</v>
      </c>
      <c r="L212" s="229" t="s">
        <v>3</v>
      </c>
      <c r="M212" s="237" t="s">
        <v>4</v>
      </c>
      <c r="N212" s="229" t="s">
        <v>5</v>
      </c>
      <c r="O212" s="238" t="s">
        <v>6</v>
      </c>
      <c r="P212" s="238" t="s">
        <v>7</v>
      </c>
      <c r="Q212" s="229" t="s">
        <v>8</v>
      </c>
    </row>
    <row r="213" spans="1:21" ht="15.75" customHeight="1">
      <c r="A213" s="230"/>
      <c r="B213" s="82" t="s">
        <v>98</v>
      </c>
      <c r="C213" s="82" t="s">
        <v>99</v>
      </c>
      <c r="D213" s="82" t="s">
        <v>100</v>
      </c>
      <c r="E213" s="82" t="s">
        <v>101</v>
      </c>
      <c r="F213" s="82" t="s">
        <v>102</v>
      </c>
      <c r="G213" s="82" t="s">
        <v>103</v>
      </c>
      <c r="H213" s="82" t="s">
        <v>104</v>
      </c>
      <c r="I213" s="82" t="s">
        <v>105</v>
      </c>
      <c r="J213" s="230"/>
      <c r="K213" s="230"/>
      <c r="L213" s="230"/>
      <c r="M213" s="230"/>
      <c r="N213" s="230"/>
      <c r="O213" s="230"/>
      <c r="P213" s="230"/>
      <c r="Q213" s="230"/>
    </row>
    <row r="214" spans="1:21" ht="15.75" customHeight="1">
      <c r="A214" s="82">
        <v>1901</v>
      </c>
      <c r="B214" s="83">
        <v>39</v>
      </c>
      <c r="C214" s="83"/>
      <c r="D214" s="83"/>
      <c r="E214" s="83"/>
      <c r="F214" s="83"/>
      <c r="G214" s="83"/>
      <c r="H214" s="83"/>
      <c r="I214" s="83"/>
      <c r="J214" s="84"/>
      <c r="K214" s="85"/>
      <c r="L214" s="86"/>
      <c r="M214" s="87"/>
      <c r="N214" s="88"/>
      <c r="O214" s="89">
        <f>B214</f>
        <v>39</v>
      </c>
      <c r="P214" s="90"/>
      <c r="Q214" s="88"/>
    </row>
    <row r="215" spans="1:21" ht="15.75" customHeight="1">
      <c r="A215" s="82">
        <v>1902</v>
      </c>
      <c r="B215" s="83"/>
      <c r="C215" s="83">
        <v>37</v>
      </c>
      <c r="D215" s="83"/>
      <c r="E215" s="83"/>
      <c r="F215" s="83"/>
      <c r="G215" s="83"/>
      <c r="H215" s="83"/>
      <c r="I215" s="83"/>
      <c r="J215" s="84"/>
      <c r="K215" s="91"/>
      <c r="L215" s="92"/>
      <c r="M215" s="93"/>
      <c r="N215" s="94">
        <f>IF(C215=0,"",C215/B214)</f>
        <v>0.94871794871794868</v>
      </c>
      <c r="O215" s="95">
        <v>37</v>
      </c>
      <c r="P215" s="96">
        <f t="shared" ref="P215:P221" si="18">IF(O215=0,"",O215/O214)</f>
        <v>0.94871794871794868</v>
      </c>
      <c r="Q215" s="96">
        <f t="shared" ref="Q215:Q221" si="19">IF(O215=0,"",100%-P215)</f>
        <v>5.1282051282051322E-2</v>
      </c>
    </row>
    <row r="216" spans="1:21" ht="15.75" customHeight="1">
      <c r="A216" s="82">
        <v>2001</v>
      </c>
      <c r="B216" s="83"/>
      <c r="C216" s="83"/>
      <c r="D216" s="83">
        <v>26</v>
      </c>
      <c r="E216" s="83"/>
      <c r="F216" s="83"/>
      <c r="G216" s="83"/>
      <c r="H216" s="83"/>
      <c r="I216" s="83"/>
      <c r="J216" s="84"/>
      <c r="K216" s="91"/>
      <c r="L216" s="92"/>
      <c r="M216" s="93"/>
      <c r="N216" s="94">
        <f>IF(D216=0,"",D216/C215)</f>
        <v>0.70270270270270274</v>
      </c>
      <c r="O216" s="95">
        <v>34</v>
      </c>
      <c r="P216" s="96">
        <f t="shared" si="18"/>
        <v>0.91891891891891897</v>
      </c>
      <c r="Q216" s="96">
        <f t="shared" si="19"/>
        <v>8.108108108108103E-2</v>
      </c>
      <c r="S216" s="97">
        <f>O216/O214</f>
        <v>0.87179487179487181</v>
      </c>
    </row>
    <row r="217" spans="1:21" ht="15.75" customHeight="1">
      <c r="A217" s="82">
        <v>2002</v>
      </c>
      <c r="B217" s="83"/>
      <c r="C217" s="83"/>
      <c r="D217" s="83"/>
      <c r="E217" s="83">
        <v>22</v>
      </c>
      <c r="F217" s="83"/>
      <c r="G217" s="83"/>
      <c r="H217" s="83"/>
      <c r="I217" s="83"/>
      <c r="J217" s="84"/>
      <c r="K217" s="91"/>
      <c r="L217" s="92"/>
      <c r="M217" s="93"/>
      <c r="N217" s="94">
        <f>IF(E217=0,"",E217/D216)</f>
        <v>0.84615384615384615</v>
      </c>
      <c r="O217" s="95">
        <v>30</v>
      </c>
      <c r="P217" s="96">
        <f t="shared" si="18"/>
        <v>0.88235294117647056</v>
      </c>
      <c r="Q217" s="96">
        <f t="shared" si="19"/>
        <v>0.11764705882352944</v>
      </c>
    </row>
    <row r="218" spans="1:21" ht="15.75" customHeight="1">
      <c r="A218" s="82">
        <v>2101</v>
      </c>
      <c r="B218" s="83"/>
      <c r="C218" s="83"/>
      <c r="D218" s="83"/>
      <c r="E218" s="83"/>
      <c r="F218" s="83">
        <v>21</v>
      </c>
      <c r="G218" s="83"/>
      <c r="H218" s="83"/>
      <c r="I218" s="83"/>
      <c r="J218" s="84">
        <v>1</v>
      </c>
      <c r="K218" s="91"/>
      <c r="L218" s="92"/>
      <c r="M218" s="93"/>
      <c r="N218" s="94">
        <f>IF(F218=0,"",F218/E217)</f>
        <v>0.95454545454545459</v>
      </c>
      <c r="O218" s="95">
        <v>28</v>
      </c>
      <c r="P218" s="96">
        <f t="shared" si="18"/>
        <v>0.93333333333333335</v>
      </c>
      <c r="Q218" s="96">
        <f t="shared" si="19"/>
        <v>6.6666666666666652E-2</v>
      </c>
    </row>
    <row r="219" spans="1:21" ht="15.75" customHeight="1">
      <c r="A219" s="82">
        <v>2102</v>
      </c>
      <c r="B219" s="83"/>
      <c r="C219" s="83"/>
      <c r="D219" s="83"/>
      <c r="E219" s="83"/>
      <c r="F219" s="83"/>
      <c r="G219" s="83">
        <v>19</v>
      </c>
      <c r="H219" s="83"/>
      <c r="I219" s="83"/>
      <c r="J219" s="84"/>
      <c r="K219" s="91"/>
      <c r="L219" s="92"/>
      <c r="M219" s="93"/>
      <c r="N219" s="94">
        <f>IF(G219=0,"",G219/F218)</f>
        <v>0.90476190476190477</v>
      </c>
      <c r="O219" s="95">
        <v>26</v>
      </c>
      <c r="P219" s="96">
        <f t="shared" si="18"/>
        <v>0.9285714285714286</v>
      </c>
      <c r="Q219" s="96">
        <f t="shared" si="19"/>
        <v>7.1428571428571397E-2</v>
      </c>
    </row>
    <row r="220" spans="1:21" ht="15.75" customHeight="1">
      <c r="A220" s="82">
        <v>2201</v>
      </c>
      <c r="B220" s="83"/>
      <c r="C220" s="83"/>
      <c r="D220" s="83"/>
      <c r="E220" s="83"/>
      <c r="F220" s="83"/>
      <c r="G220" s="83"/>
      <c r="H220" s="83">
        <v>19</v>
      </c>
      <c r="I220" s="83"/>
      <c r="J220" s="84"/>
      <c r="K220" s="91"/>
      <c r="L220" s="92"/>
      <c r="M220" s="93"/>
      <c r="N220" s="94">
        <f>IF(H220=0,"",H220/G219)</f>
        <v>1</v>
      </c>
      <c r="O220" s="95">
        <v>25</v>
      </c>
      <c r="P220" s="96">
        <f t="shared" si="18"/>
        <v>0.96153846153846156</v>
      </c>
      <c r="Q220" s="96">
        <f t="shared" si="19"/>
        <v>3.8461538461538436E-2</v>
      </c>
    </row>
    <row r="221" spans="1:21" ht="15.75" customHeight="1">
      <c r="A221" s="82">
        <v>2202</v>
      </c>
      <c r="B221" s="83"/>
      <c r="C221" s="83"/>
      <c r="D221" s="83"/>
      <c r="E221" s="83"/>
      <c r="F221" s="83"/>
      <c r="G221" s="83"/>
      <c r="H221" s="83"/>
      <c r="I221" s="83">
        <v>19</v>
      </c>
      <c r="J221" s="130">
        <v>15</v>
      </c>
      <c r="K221" s="91"/>
      <c r="L221" s="92"/>
      <c r="M221" s="93"/>
      <c r="N221" s="94">
        <f>IF(I221=0,"",I221/H220)</f>
        <v>1</v>
      </c>
      <c r="O221" s="95">
        <v>25</v>
      </c>
      <c r="P221" s="96">
        <f t="shared" si="18"/>
        <v>1</v>
      </c>
      <c r="Q221" s="96">
        <f t="shared" si="19"/>
        <v>0</v>
      </c>
    </row>
    <row r="222" spans="1:21" ht="15.75" customHeight="1">
      <c r="A222" s="82">
        <v>2301</v>
      </c>
      <c r="B222" s="83"/>
      <c r="C222" s="83"/>
      <c r="D222" s="83"/>
      <c r="E222" s="83"/>
      <c r="F222" s="83"/>
      <c r="G222" s="83"/>
      <c r="H222" s="83"/>
      <c r="I222" s="83">
        <v>3</v>
      </c>
      <c r="J222" s="84">
        <v>3</v>
      </c>
      <c r="K222" s="91"/>
      <c r="L222" s="92"/>
      <c r="M222" s="93"/>
      <c r="N222" s="94"/>
      <c r="O222" s="95">
        <v>8</v>
      </c>
      <c r="P222" s="96"/>
      <c r="Q222" s="96"/>
    </row>
    <row r="223" spans="1:21" ht="15.75" customHeight="1">
      <c r="A223" s="82">
        <v>2302</v>
      </c>
      <c r="B223" s="83"/>
      <c r="C223" s="83"/>
      <c r="D223" s="83"/>
      <c r="E223" s="83"/>
      <c r="F223" s="83"/>
      <c r="G223" s="83"/>
      <c r="H223" s="83"/>
      <c r="I223" s="83">
        <v>2</v>
      </c>
      <c r="J223" s="84">
        <v>2</v>
      </c>
      <c r="K223" s="91"/>
      <c r="L223" s="92"/>
      <c r="M223" s="93"/>
      <c r="N223" s="94"/>
      <c r="O223" s="95">
        <v>6</v>
      </c>
      <c r="P223" s="96"/>
      <c r="Q223" s="96"/>
    </row>
    <row r="224" spans="1:21" ht="15.75" customHeight="1">
      <c r="A224" s="82">
        <v>2401</v>
      </c>
      <c r="B224" s="83"/>
      <c r="C224" s="83"/>
      <c r="D224" s="83"/>
      <c r="E224" s="83"/>
      <c r="F224" s="83"/>
      <c r="G224" s="83"/>
      <c r="H224" s="83"/>
      <c r="I224" s="83">
        <v>2</v>
      </c>
      <c r="J224" s="84"/>
      <c r="K224" s="91"/>
      <c r="L224" s="92"/>
      <c r="M224" s="99"/>
      <c r="N224" s="100"/>
      <c r="O224" s="101">
        <v>4</v>
      </c>
      <c r="P224" s="102"/>
      <c r="Q224" s="100"/>
    </row>
    <row r="225" spans="1:19" ht="15.75" customHeight="1">
      <c r="A225" s="82">
        <v>2402</v>
      </c>
      <c r="B225" s="83"/>
      <c r="C225" s="83"/>
      <c r="D225" s="83"/>
      <c r="E225" s="83"/>
      <c r="F225" s="83"/>
      <c r="G225" s="83"/>
      <c r="H225" s="83"/>
      <c r="I225" s="83">
        <v>4</v>
      </c>
      <c r="J225" s="84">
        <v>3</v>
      </c>
      <c r="K225" s="91"/>
      <c r="L225" s="92"/>
      <c r="M225" s="99"/>
      <c r="N225" s="103"/>
      <c r="O225" s="101">
        <v>4</v>
      </c>
      <c r="P225" s="104"/>
      <c r="Q225" s="103"/>
    </row>
    <row r="226" spans="1:19" ht="15.75" customHeight="1">
      <c r="A226" s="82">
        <v>2501</v>
      </c>
      <c r="B226" s="83"/>
      <c r="C226" s="83"/>
      <c r="D226" s="83"/>
      <c r="E226" s="83"/>
      <c r="F226" s="83"/>
      <c r="G226" s="83"/>
      <c r="H226" s="83"/>
      <c r="I226" s="83"/>
      <c r="J226" s="84"/>
      <c r="K226" s="91"/>
      <c r="L226" s="92"/>
      <c r="M226" s="99"/>
      <c r="N226" s="5"/>
      <c r="O226" s="26"/>
      <c r="P226" s="25"/>
      <c r="Q226" s="140"/>
    </row>
    <row r="227" spans="1:19" ht="15.75" customHeight="1">
      <c r="A227" s="82">
        <v>2502</v>
      </c>
      <c r="B227" s="83"/>
      <c r="C227" s="83"/>
      <c r="D227" s="83"/>
      <c r="E227" s="83"/>
      <c r="F227" s="83"/>
      <c r="G227" s="83"/>
      <c r="H227" s="83"/>
      <c r="I227" s="83"/>
      <c r="J227" s="84"/>
      <c r="K227" s="91"/>
      <c r="L227" s="92"/>
      <c r="M227" s="99"/>
      <c r="N227" s="108" t="s">
        <v>80</v>
      </c>
      <c r="O227" s="109">
        <v>10</v>
      </c>
      <c r="P227" s="110">
        <f>J230</f>
        <v>24</v>
      </c>
      <c r="Q227" s="111" t="s">
        <v>10</v>
      </c>
    </row>
    <row r="228" spans="1:19" ht="15.75" customHeight="1">
      <c r="A228" s="82">
        <v>2601</v>
      </c>
      <c r="B228" s="83"/>
      <c r="C228" s="83"/>
      <c r="D228" s="83"/>
      <c r="E228" s="83"/>
      <c r="F228" s="83"/>
      <c r="G228" s="83"/>
      <c r="H228" s="83"/>
      <c r="I228" s="83"/>
      <c r="J228" s="84"/>
      <c r="K228" s="91"/>
      <c r="L228" s="92"/>
      <c r="M228" s="99"/>
      <c r="N228" s="112" t="s">
        <v>81</v>
      </c>
      <c r="O228" s="113">
        <f>IF(O227/B214=0,"",O227/B214)</f>
        <v>0.25641025641025639</v>
      </c>
      <c r="P228" s="114">
        <f>IF(O227/P227=0,"",O227/P227)</f>
        <v>0.41666666666666669</v>
      </c>
      <c r="Q228" s="115" t="s">
        <v>82</v>
      </c>
    </row>
    <row r="229" spans="1:19" ht="15.75" customHeight="1">
      <c r="A229" s="82">
        <v>2602</v>
      </c>
      <c r="B229" s="83"/>
      <c r="C229" s="83"/>
      <c r="D229" s="83"/>
      <c r="E229" s="83"/>
      <c r="F229" s="83"/>
      <c r="G229" s="83"/>
      <c r="H229" s="83"/>
      <c r="I229" s="83"/>
      <c r="J229" s="84"/>
      <c r="K229" s="116"/>
      <c r="L229" s="117"/>
      <c r="M229" s="118"/>
      <c r="N229" s="119"/>
      <c r="O229" s="120"/>
      <c r="P229" s="120"/>
      <c r="Q229" s="121"/>
    </row>
    <row r="230" spans="1:19" ht="18" customHeight="1">
      <c r="A230" s="34"/>
      <c r="B230" s="26"/>
      <c r="C230" s="231" t="s">
        <v>108</v>
      </c>
      <c r="D230" s="232"/>
      <c r="E230" s="232"/>
      <c r="F230" s="232"/>
      <c r="G230" s="232"/>
      <c r="H230" s="232"/>
      <c r="I230" s="233"/>
      <c r="J230" s="122">
        <f>SUM(J218:J226)</f>
        <v>24</v>
      </c>
      <c r="K230" s="123">
        <f>SUM(J217:J221)/B214</f>
        <v>0.41025641025641024</v>
      </c>
      <c r="L230" s="123">
        <f>IF(J230=0,"",J230/B214)</f>
        <v>0.61538461538461542</v>
      </c>
      <c r="M230" s="123">
        <f>L230-K230</f>
        <v>0.20512820512820518</v>
      </c>
      <c r="N230" s="5"/>
      <c r="O230" s="26"/>
      <c r="P230" s="25"/>
      <c r="Q230" s="5"/>
    </row>
    <row r="231" spans="1:19" ht="12.75" customHeight="1">
      <c r="K231" s="5"/>
      <c r="L231" s="5"/>
      <c r="N231" s="5"/>
      <c r="O231" s="6"/>
      <c r="P231" s="6"/>
      <c r="Q231" s="5"/>
    </row>
    <row r="232" spans="1:19" ht="12.75" customHeight="1">
      <c r="K232" s="5"/>
      <c r="L232" s="5"/>
      <c r="N232" s="5"/>
      <c r="O232" s="6"/>
      <c r="P232" s="6"/>
      <c r="Q232" s="5"/>
    </row>
    <row r="233" spans="1:19" ht="12.75" customHeight="1">
      <c r="K233" s="5"/>
      <c r="L233" s="5"/>
      <c r="N233" s="5"/>
      <c r="O233" s="6"/>
      <c r="P233" s="6"/>
      <c r="Q233" s="5"/>
    </row>
    <row r="234" spans="1:19" ht="26.25" customHeight="1">
      <c r="A234" s="250" t="s">
        <v>96</v>
      </c>
      <c r="B234" s="242"/>
      <c r="C234" s="242"/>
      <c r="D234" s="242"/>
      <c r="E234" s="242"/>
      <c r="F234" s="242"/>
      <c r="G234" s="242"/>
      <c r="H234" s="242"/>
      <c r="I234" s="242"/>
      <c r="J234" s="79" t="s">
        <v>117</v>
      </c>
      <c r="K234" s="26"/>
      <c r="L234" s="5"/>
      <c r="M234" s="5"/>
      <c r="N234" s="26"/>
      <c r="O234" s="5"/>
      <c r="P234" s="26"/>
      <c r="Q234" s="26"/>
    </row>
    <row r="235" spans="1:19" ht="20.25" customHeight="1">
      <c r="A235" s="234" t="s">
        <v>9</v>
      </c>
      <c r="B235" s="235" t="s">
        <v>97</v>
      </c>
      <c r="C235" s="232"/>
      <c r="D235" s="232"/>
      <c r="E235" s="232"/>
      <c r="F235" s="232"/>
      <c r="G235" s="232"/>
      <c r="H235" s="232"/>
      <c r="I235" s="233"/>
      <c r="J235" s="236" t="s">
        <v>10</v>
      </c>
      <c r="K235" s="229" t="s">
        <v>2</v>
      </c>
      <c r="L235" s="229" t="s">
        <v>3</v>
      </c>
      <c r="M235" s="237" t="s">
        <v>4</v>
      </c>
      <c r="N235" s="229" t="s">
        <v>5</v>
      </c>
      <c r="O235" s="238" t="s">
        <v>6</v>
      </c>
      <c r="P235" s="238" t="s">
        <v>7</v>
      </c>
      <c r="Q235" s="229" t="s">
        <v>8</v>
      </c>
    </row>
    <row r="236" spans="1:19" ht="15.75" customHeight="1">
      <c r="A236" s="230"/>
      <c r="B236" s="82" t="s">
        <v>98</v>
      </c>
      <c r="C236" s="82" t="s">
        <v>99</v>
      </c>
      <c r="D236" s="82" t="s">
        <v>100</v>
      </c>
      <c r="E236" s="82" t="s">
        <v>101</v>
      </c>
      <c r="F236" s="82" t="s">
        <v>102</v>
      </c>
      <c r="G236" s="82" t="s">
        <v>103</v>
      </c>
      <c r="H236" s="82" t="s">
        <v>104</v>
      </c>
      <c r="I236" s="82" t="s">
        <v>105</v>
      </c>
      <c r="J236" s="230"/>
      <c r="K236" s="230"/>
      <c r="L236" s="230"/>
      <c r="M236" s="230"/>
      <c r="N236" s="230"/>
      <c r="O236" s="230"/>
      <c r="P236" s="230"/>
      <c r="Q236" s="230"/>
    </row>
    <row r="237" spans="1:19" ht="15.75" customHeight="1">
      <c r="A237" s="82">
        <v>1902</v>
      </c>
      <c r="B237" s="83">
        <v>39</v>
      </c>
      <c r="C237" s="83"/>
      <c r="D237" s="83"/>
      <c r="E237" s="83"/>
      <c r="F237" s="83"/>
      <c r="G237" s="83"/>
      <c r="H237" s="83"/>
      <c r="I237" s="83"/>
      <c r="J237" s="84"/>
      <c r="K237" s="85"/>
      <c r="L237" s="86"/>
      <c r="M237" s="87"/>
      <c r="N237" s="88"/>
      <c r="O237" s="89">
        <f>B237</f>
        <v>39</v>
      </c>
      <c r="P237" s="90"/>
      <c r="Q237" s="88"/>
    </row>
    <row r="238" spans="1:19" ht="15.75" customHeight="1">
      <c r="A238" s="82">
        <v>2001</v>
      </c>
      <c r="B238" s="83"/>
      <c r="C238" s="83">
        <v>38</v>
      </c>
      <c r="D238" s="83"/>
      <c r="E238" s="83"/>
      <c r="F238" s="83"/>
      <c r="G238" s="83"/>
      <c r="H238" s="83"/>
      <c r="I238" s="83"/>
      <c r="J238" s="84"/>
      <c r="K238" s="91"/>
      <c r="L238" s="92"/>
      <c r="M238" s="93"/>
      <c r="N238" s="94">
        <f>IF(C238=0,"",C238/B237)</f>
        <v>0.97435897435897434</v>
      </c>
      <c r="O238" s="95">
        <v>39</v>
      </c>
      <c r="P238" s="96">
        <f t="shared" ref="P238:P244" si="20">IF(O238=0,"",O238/O237)</f>
        <v>1</v>
      </c>
      <c r="Q238" s="96">
        <f t="shared" ref="Q238:Q244" si="21">IF(O238=0,"",100%-P238)</f>
        <v>0</v>
      </c>
    </row>
    <row r="239" spans="1:19" ht="15.75" customHeight="1">
      <c r="A239" s="82">
        <v>2002</v>
      </c>
      <c r="B239" s="83"/>
      <c r="C239" s="83"/>
      <c r="D239" s="83">
        <v>28</v>
      </c>
      <c r="E239" s="83"/>
      <c r="F239" s="83"/>
      <c r="G239" s="83"/>
      <c r="H239" s="83"/>
      <c r="I239" s="83"/>
      <c r="J239" s="84"/>
      <c r="K239" s="91"/>
      <c r="L239" s="92"/>
      <c r="M239" s="93"/>
      <c r="N239" s="94">
        <f>IF(D239=0,"",D239/C238)</f>
        <v>0.73684210526315785</v>
      </c>
      <c r="O239" s="95">
        <v>30</v>
      </c>
      <c r="P239" s="96">
        <f t="shared" si="20"/>
        <v>0.76923076923076927</v>
      </c>
      <c r="Q239" s="96">
        <f t="shared" si="21"/>
        <v>0.23076923076923073</v>
      </c>
      <c r="S239" s="97">
        <f>O239/O237</f>
        <v>0.76923076923076927</v>
      </c>
    </row>
    <row r="240" spans="1:19" ht="15.75" customHeight="1">
      <c r="A240" s="82">
        <v>2101</v>
      </c>
      <c r="B240" s="83"/>
      <c r="C240" s="83"/>
      <c r="D240" s="83"/>
      <c r="E240" s="83">
        <v>26</v>
      </c>
      <c r="F240" s="83"/>
      <c r="G240" s="83"/>
      <c r="H240" s="83"/>
      <c r="I240" s="83"/>
      <c r="J240" s="84">
        <v>1</v>
      </c>
      <c r="K240" s="91"/>
      <c r="L240" s="92"/>
      <c r="M240" s="93"/>
      <c r="N240" s="94">
        <f>IF(E240=0,"",E240/D239)</f>
        <v>0.9285714285714286</v>
      </c>
      <c r="O240" s="95">
        <v>29</v>
      </c>
      <c r="P240" s="96">
        <f t="shared" si="20"/>
        <v>0.96666666666666667</v>
      </c>
      <c r="Q240" s="96">
        <f t="shared" si="21"/>
        <v>3.3333333333333326E-2</v>
      </c>
    </row>
    <row r="241" spans="1:17" ht="15.75" customHeight="1">
      <c r="A241" s="82">
        <v>2102</v>
      </c>
      <c r="B241" s="83"/>
      <c r="C241" s="83"/>
      <c r="D241" s="83"/>
      <c r="E241" s="83"/>
      <c r="F241" s="83">
        <v>21</v>
      </c>
      <c r="G241" s="83"/>
      <c r="H241" s="83"/>
      <c r="I241" s="83"/>
      <c r="J241" s="84"/>
      <c r="K241" s="91"/>
      <c r="L241" s="92"/>
      <c r="M241" s="93"/>
      <c r="N241" s="94">
        <f>IF(F241=0,"",F241/E240)</f>
        <v>0.80769230769230771</v>
      </c>
      <c r="O241" s="95">
        <v>25</v>
      </c>
      <c r="P241" s="96">
        <f t="shared" si="20"/>
        <v>0.86206896551724133</v>
      </c>
      <c r="Q241" s="96">
        <f t="shared" si="21"/>
        <v>0.13793103448275867</v>
      </c>
    </row>
    <row r="242" spans="1:17" ht="15.75" customHeight="1">
      <c r="A242" s="82">
        <v>2201</v>
      </c>
      <c r="B242" s="83"/>
      <c r="C242" s="83"/>
      <c r="D242" s="83"/>
      <c r="E242" s="83"/>
      <c r="F242" s="83"/>
      <c r="G242" s="83">
        <v>18</v>
      </c>
      <c r="H242" s="83"/>
      <c r="I242" s="83"/>
      <c r="J242" s="84"/>
      <c r="K242" s="91"/>
      <c r="L242" s="92"/>
      <c r="M242" s="93"/>
      <c r="N242" s="94">
        <f>IF(G242=0,"",G242/F241)</f>
        <v>0.8571428571428571</v>
      </c>
      <c r="O242" s="95">
        <v>25</v>
      </c>
      <c r="P242" s="96">
        <f t="shared" si="20"/>
        <v>1</v>
      </c>
      <c r="Q242" s="96">
        <f t="shared" si="21"/>
        <v>0</v>
      </c>
    </row>
    <row r="243" spans="1:17" ht="15.75" customHeight="1">
      <c r="A243" s="82">
        <v>2202</v>
      </c>
      <c r="B243" s="83"/>
      <c r="C243" s="83"/>
      <c r="D243" s="83"/>
      <c r="E243" s="83"/>
      <c r="F243" s="83"/>
      <c r="G243" s="83"/>
      <c r="H243" s="83">
        <v>18</v>
      </c>
      <c r="I243" s="83"/>
      <c r="J243" s="84"/>
      <c r="K243" s="91"/>
      <c r="L243" s="92"/>
      <c r="M243" s="93"/>
      <c r="N243" s="94">
        <f>IF(H243=0,"",H243/G242)</f>
        <v>1</v>
      </c>
      <c r="O243" s="95">
        <v>25</v>
      </c>
      <c r="P243" s="96">
        <f t="shared" si="20"/>
        <v>1</v>
      </c>
      <c r="Q243" s="96">
        <f t="shared" si="21"/>
        <v>0</v>
      </c>
    </row>
    <row r="244" spans="1:17" ht="15.75" customHeight="1">
      <c r="A244" s="82">
        <v>2301</v>
      </c>
      <c r="B244" s="83"/>
      <c r="C244" s="83"/>
      <c r="D244" s="83"/>
      <c r="E244" s="83"/>
      <c r="F244" s="83"/>
      <c r="G244" s="83"/>
      <c r="H244" s="83"/>
      <c r="I244" s="83">
        <v>18</v>
      </c>
      <c r="J244" s="84">
        <v>14</v>
      </c>
      <c r="K244" s="91"/>
      <c r="L244" s="92"/>
      <c r="M244" s="93"/>
      <c r="N244" s="94">
        <f>IF(I244=0,"",I244/H243)</f>
        <v>1</v>
      </c>
      <c r="O244" s="95">
        <v>25</v>
      </c>
      <c r="P244" s="96">
        <f t="shared" si="20"/>
        <v>1</v>
      </c>
      <c r="Q244" s="96">
        <f t="shared" si="21"/>
        <v>0</v>
      </c>
    </row>
    <row r="245" spans="1:17" ht="15.75" customHeight="1">
      <c r="A245" s="82">
        <v>2302</v>
      </c>
      <c r="B245" s="83"/>
      <c r="C245" s="83"/>
      <c r="D245" s="83"/>
      <c r="E245" s="83"/>
      <c r="F245" s="83"/>
      <c r="G245" s="83"/>
      <c r="H245" s="83"/>
      <c r="I245" s="83">
        <v>8</v>
      </c>
      <c r="J245" s="84">
        <v>4</v>
      </c>
      <c r="K245" s="91"/>
      <c r="L245" s="92"/>
      <c r="M245" s="93"/>
      <c r="N245" s="94"/>
      <c r="O245" s="95">
        <v>11</v>
      </c>
      <c r="P245" s="96"/>
      <c r="Q245" s="96"/>
    </row>
    <row r="246" spans="1:17" ht="15.75" customHeight="1">
      <c r="A246" s="82">
        <v>2401</v>
      </c>
      <c r="B246" s="83"/>
      <c r="C246" s="83"/>
      <c r="D246" s="83"/>
      <c r="E246" s="83"/>
      <c r="F246" s="83"/>
      <c r="G246" s="83"/>
      <c r="H246" s="83"/>
      <c r="I246" s="83">
        <v>4</v>
      </c>
      <c r="J246" s="84">
        <v>2</v>
      </c>
      <c r="K246" s="91"/>
      <c r="L246" s="92"/>
      <c r="M246" s="93"/>
      <c r="N246" s="94"/>
      <c r="O246" s="95">
        <v>6</v>
      </c>
      <c r="P246" s="96"/>
      <c r="Q246" s="96"/>
    </row>
    <row r="247" spans="1:17" ht="15.75" customHeight="1">
      <c r="A247" s="82">
        <v>2402</v>
      </c>
      <c r="B247" s="83"/>
      <c r="C247" s="83"/>
      <c r="D247" s="83"/>
      <c r="E247" s="83"/>
      <c r="F247" s="83"/>
      <c r="G247" s="83"/>
      <c r="H247" s="83"/>
      <c r="I247" s="83">
        <v>4</v>
      </c>
      <c r="J247" s="84">
        <v>2</v>
      </c>
      <c r="K247" s="91"/>
      <c r="L247" s="92"/>
      <c r="M247" s="99"/>
      <c r="N247" s="100"/>
      <c r="O247" s="101">
        <v>4</v>
      </c>
      <c r="P247" s="102"/>
      <c r="Q247" s="100"/>
    </row>
    <row r="248" spans="1:17" ht="15.75" customHeight="1">
      <c r="A248" s="82">
        <v>2501</v>
      </c>
      <c r="B248" s="83"/>
      <c r="C248" s="83"/>
      <c r="D248" s="83"/>
      <c r="E248" s="83"/>
      <c r="F248" s="83"/>
      <c r="G248" s="83"/>
      <c r="H248" s="83"/>
      <c r="I248" s="83"/>
      <c r="J248" s="84"/>
      <c r="K248" s="91"/>
      <c r="L248" s="92"/>
      <c r="M248" s="99"/>
      <c r="N248" s="103"/>
      <c r="O248" s="101"/>
      <c r="P248" s="104"/>
      <c r="Q248" s="103"/>
    </row>
    <row r="249" spans="1:17" ht="15.75" customHeight="1">
      <c r="A249" s="82">
        <v>2502</v>
      </c>
      <c r="B249" s="83"/>
      <c r="C249" s="83"/>
      <c r="D249" s="83"/>
      <c r="E249" s="83"/>
      <c r="F249" s="83"/>
      <c r="G249" s="83"/>
      <c r="H249" s="83"/>
      <c r="I249" s="83"/>
      <c r="J249" s="84"/>
      <c r="K249" s="91"/>
      <c r="L249" s="92"/>
      <c r="M249" s="99"/>
      <c r="N249" s="5"/>
      <c r="O249" s="26"/>
      <c r="P249" s="25"/>
      <c r="Q249" s="140"/>
    </row>
    <row r="250" spans="1:17" ht="15.75" customHeight="1">
      <c r="A250" s="82">
        <v>2601</v>
      </c>
      <c r="B250" s="83"/>
      <c r="C250" s="83"/>
      <c r="D250" s="83"/>
      <c r="E250" s="83"/>
      <c r="F250" s="83"/>
      <c r="G250" s="83"/>
      <c r="H250" s="83"/>
      <c r="I250" s="83"/>
      <c r="J250" s="84"/>
      <c r="K250" s="91"/>
      <c r="L250" s="92"/>
      <c r="M250" s="99"/>
      <c r="N250" s="108" t="s">
        <v>80</v>
      </c>
      <c r="O250" s="109">
        <v>1</v>
      </c>
      <c r="P250" s="110">
        <f>IF(SUM(J240:J247)=0,"",SUM(J240:J247))</f>
        <v>23</v>
      </c>
      <c r="Q250" s="111" t="s">
        <v>10</v>
      </c>
    </row>
    <row r="251" spans="1:17" ht="15.75" customHeight="1">
      <c r="A251" s="82">
        <v>2602</v>
      </c>
      <c r="B251" s="83"/>
      <c r="C251" s="83"/>
      <c r="D251" s="83"/>
      <c r="E251" s="83"/>
      <c r="F251" s="83"/>
      <c r="G251" s="83"/>
      <c r="H251" s="83"/>
      <c r="I251" s="83"/>
      <c r="J251" s="84"/>
      <c r="K251" s="91"/>
      <c r="L251" s="92"/>
      <c r="M251" s="99"/>
      <c r="N251" s="112" t="s">
        <v>81</v>
      </c>
      <c r="O251" s="113">
        <f>IF(O250/B237=0,"",O250/B237)</f>
        <v>2.564102564102564E-2</v>
      </c>
      <c r="P251" s="114">
        <f>IF(O250/P250=0,"",O250/P250)</f>
        <v>4.3478260869565216E-2</v>
      </c>
      <c r="Q251" s="115" t="s">
        <v>82</v>
      </c>
    </row>
    <row r="252" spans="1:17" ht="15.75" customHeight="1">
      <c r="A252" s="82">
        <v>2701</v>
      </c>
      <c r="B252" s="83"/>
      <c r="C252" s="83"/>
      <c r="D252" s="83"/>
      <c r="E252" s="83"/>
      <c r="F252" s="83"/>
      <c r="G252" s="83"/>
      <c r="H252" s="83"/>
      <c r="I252" s="83"/>
      <c r="J252" s="84"/>
      <c r="K252" s="116"/>
      <c r="L252" s="117"/>
      <c r="M252" s="118"/>
      <c r="N252" s="119"/>
      <c r="O252" s="120"/>
      <c r="P252" s="120"/>
      <c r="Q252" s="121"/>
    </row>
    <row r="253" spans="1:17" ht="18" customHeight="1">
      <c r="A253" s="34"/>
      <c r="B253" s="26"/>
      <c r="C253" s="231" t="s">
        <v>108</v>
      </c>
      <c r="D253" s="232"/>
      <c r="E253" s="232"/>
      <c r="F253" s="232"/>
      <c r="G253" s="232"/>
      <c r="H253" s="232"/>
      <c r="I253" s="233"/>
      <c r="J253" s="122">
        <f>SUM(J240:J249)</f>
        <v>23</v>
      </c>
      <c r="K253" s="123">
        <f>SUM(J240:J244)/B237</f>
        <v>0.38461538461538464</v>
      </c>
      <c r="L253" s="123">
        <f>IF(J253=0,"",J253/B237)</f>
        <v>0.58974358974358976</v>
      </c>
      <c r="M253" s="123">
        <f>L253-K253</f>
        <v>0.20512820512820512</v>
      </c>
      <c r="N253" s="5"/>
      <c r="O253" s="26"/>
      <c r="P253" s="25"/>
      <c r="Q253" s="5"/>
    </row>
    <row r="254" spans="1:17" ht="12.75" customHeight="1">
      <c r="K254" s="5"/>
      <c r="L254" s="5"/>
      <c r="N254" s="5"/>
      <c r="O254" s="6"/>
      <c r="P254" s="6"/>
      <c r="Q254" s="5"/>
    </row>
    <row r="255" spans="1:17" ht="12.75" customHeight="1">
      <c r="K255" s="5"/>
      <c r="L255" s="5"/>
      <c r="N255" s="5"/>
      <c r="O255" s="6"/>
      <c r="P255" s="6"/>
      <c r="Q255" s="5"/>
    </row>
    <row r="256" spans="1:17" ht="26.25" customHeight="1">
      <c r="A256" s="250" t="s">
        <v>96</v>
      </c>
      <c r="B256" s="242"/>
      <c r="C256" s="242"/>
      <c r="D256" s="242"/>
      <c r="E256" s="242"/>
      <c r="F256" s="242"/>
      <c r="G256" s="242"/>
      <c r="H256" s="242"/>
      <c r="I256" s="242"/>
      <c r="J256" s="79" t="s">
        <v>118</v>
      </c>
      <c r="K256" s="26"/>
      <c r="L256" s="5"/>
      <c r="M256" s="5"/>
      <c r="N256" s="26"/>
      <c r="O256" s="5"/>
      <c r="P256" s="26"/>
      <c r="Q256" s="26"/>
    </row>
    <row r="257" spans="1:19" ht="20.25" customHeight="1">
      <c r="A257" s="234" t="s">
        <v>9</v>
      </c>
      <c r="B257" s="235" t="s">
        <v>97</v>
      </c>
      <c r="C257" s="232"/>
      <c r="D257" s="232"/>
      <c r="E257" s="232"/>
      <c r="F257" s="232"/>
      <c r="G257" s="232"/>
      <c r="H257" s="232"/>
      <c r="I257" s="233"/>
      <c r="J257" s="236" t="s">
        <v>10</v>
      </c>
      <c r="K257" s="229" t="s">
        <v>2</v>
      </c>
      <c r="L257" s="229" t="s">
        <v>3</v>
      </c>
      <c r="M257" s="237" t="s">
        <v>4</v>
      </c>
      <c r="N257" s="229" t="s">
        <v>5</v>
      </c>
      <c r="O257" s="238" t="s">
        <v>6</v>
      </c>
      <c r="P257" s="238" t="s">
        <v>7</v>
      </c>
      <c r="Q257" s="229" t="s">
        <v>8</v>
      </c>
    </row>
    <row r="258" spans="1:19" ht="15.75" customHeight="1">
      <c r="A258" s="230"/>
      <c r="B258" s="82" t="s">
        <v>98</v>
      </c>
      <c r="C258" s="82" t="s">
        <v>99</v>
      </c>
      <c r="D258" s="82" t="s">
        <v>100</v>
      </c>
      <c r="E258" s="82" t="s">
        <v>101</v>
      </c>
      <c r="F258" s="82" t="s">
        <v>102</v>
      </c>
      <c r="G258" s="82" t="s">
        <v>103</v>
      </c>
      <c r="H258" s="82" t="s">
        <v>104</v>
      </c>
      <c r="I258" s="82" t="s">
        <v>105</v>
      </c>
      <c r="J258" s="230"/>
      <c r="K258" s="230"/>
      <c r="L258" s="230"/>
      <c r="M258" s="230"/>
      <c r="N258" s="230"/>
      <c r="O258" s="230"/>
      <c r="P258" s="230"/>
      <c r="Q258" s="230"/>
    </row>
    <row r="259" spans="1:19" ht="15.75" customHeight="1">
      <c r="A259" s="82">
        <v>2001</v>
      </c>
      <c r="B259" s="83">
        <v>37</v>
      </c>
      <c r="C259" s="83"/>
      <c r="D259" s="83"/>
      <c r="E259" s="83"/>
      <c r="F259" s="83"/>
      <c r="G259" s="83"/>
      <c r="H259" s="83"/>
      <c r="I259" s="83"/>
      <c r="J259" s="84"/>
      <c r="K259" s="85"/>
      <c r="L259" s="86"/>
      <c r="M259" s="87"/>
      <c r="N259" s="88"/>
      <c r="O259" s="89">
        <f>B259</f>
        <v>37</v>
      </c>
      <c r="P259" s="90"/>
      <c r="Q259" s="88"/>
    </row>
    <row r="260" spans="1:19" ht="15.75" customHeight="1">
      <c r="A260" s="82">
        <v>2002</v>
      </c>
      <c r="B260" s="83"/>
      <c r="C260" s="83">
        <v>29</v>
      </c>
      <c r="D260" s="83"/>
      <c r="E260" s="83"/>
      <c r="F260" s="83"/>
      <c r="G260" s="83"/>
      <c r="H260" s="83"/>
      <c r="I260" s="83"/>
      <c r="J260" s="84"/>
      <c r="K260" s="91"/>
      <c r="L260" s="92"/>
      <c r="M260" s="93"/>
      <c r="N260" s="94">
        <f>IF(C260=0,"",C260/B259)</f>
        <v>0.78378378378378377</v>
      </c>
      <c r="O260" s="95">
        <v>31</v>
      </c>
      <c r="P260" s="96">
        <f t="shared" ref="P260:P268" si="22">IF(O260=0,"",O260/O259)</f>
        <v>0.83783783783783783</v>
      </c>
      <c r="Q260" s="96">
        <f t="shared" ref="Q260:Q268" si="23">IF(O260=0,"",100%-P260)</f>
        <v>0.16216216216216217</v>
      </c>
    </row>
    <row r="261" spans="1:19" ht="15.75" customHeight="1">
      <c r="A261" s="82">
        <v>2101</v>
      </c>
      <c r="B261" s="83"/>
      <c r="C261" s="83"/>
      <c r="D261" s="83">
        <v>24</v>
      </c>
      <c r="E261" s="83"/>
      <c r="F261" s="83"/>
      <c r="G261" s="83"/>
      <c r="H261" s="83"/>
      <c r="I261" s="83"/>
      <c r="J261" s="84"/>
      <c r="K261" s="91"/>
      <c r="L261" s="92"/>
      <c r="M261" s="93"/>
      <c r="N261" s="94">
        <f>IF(D261=0,"",D261/C260)</f>
        <v>0.82758620689655171</v>
      </c>
      <c r="O261" s="95">
        <v>26</v>
      </c>
      <c r="P261" s="96">
        <f t="shared" si="22"/>
        <v>0.83870967741935487</v>
      </c>
      <c r="Q261" s="96">
        <f t="shared" si="23"/>
        <v>0.16129032258064513</v>
      </c>
      <c r="S261" s="97">
        <f>O261/O259</f>
        <v>0.70270270270270274</v>
      </c>
    </row>
    <row r="262" spans="1:19" ht="15.75" customHeight="1">
      <c r="A262" s="82">
        <v>2102</v>
      </c>
      <c r="B262" s="83"/>
      <c r="C262" s="83"/>
      <c r="D262" s="83"/>
      <c r="E262" s="83">
        <v>18</v>
      </c>
      <c r="F262" s="83"/>
      <c r="G262" s="83"/>
      <c r="H262" s="83"/>
      <c r="I262" s="83"/>
      <c r="J262" s="84"/>
      <c r="K262" s="91"/>
      <c r="L262" s="92"/>
      <c r="M262" s="93"/>
      <c r="N262" s="94">
        <f>IF(E262=0,"",E262/D261)</f>
        <v>0.75</v>
      </c>
      <c r="O262" s="95">
        <v>22</v>
      </c>
      <c r="P262" s="96">
        <f t="shared" si="22"/>
        <v>0.84615384615384615</v>
      </c>
      <c r="Q262" s="96">
        <f t="shared" si="23"/>
        <v>0.15384615384615385</v>
      </c>
    </row>
    <row r="263" spans="1:19" ht="15.75" customHeight="1">
      <c r="A263" s="82">
        <v>2201</v>
      </c>
      <c r="B263" s="83"/>
      <c r="C263" s="83"/>
      <c r="D263" s="83"/>
      <c r="E263" s="83"/>
      <c r="F263" s="83">
        <v>17</v>
      </c>
      <c r="G263" s="83"/>
      <c r="H263" s="83"/>
      <c r="I263" s="83"/>
      <c r="J263" s="84"/>
      <c r="K263" s="91"/>
      <c r="L263" s="92"/>
      <c r="M263" s="93"/>
      <c r="N263" s="94">
        <f>IF(F263=0,"",F263/E262)</f>
        <v>0.94444444444444442</v>
      </c>
      <c r="O263" s="95">
        <v>22</v>
      </c>
      <c r="P263" s="96">
        <f t="shared" si="22"/>
        <v>1</v>
      </c>
      <c r="Q263" s="96">
        <f t="shared" si="23"/>
        <v>0</v>
      </c>
    </row>
    <row r="264" spans="1:19" ht="15.75" customHeight="1">
      <c r="A264" s="82">
        <v>2202</v>
      </c>
      <c r="B264" s="83"/>
      <c r="C264" s="83"/>
      <c r="D264" s="83"/>
      <c r="E264" s="83"/>
      <c r="F264" s="83"/>
      <c r="G264" s="83">
        <v>14</v>
      </c>
      <c r="H264" s="83"/>
      <c r="I264" s="83"/>
      <c r="J264" s="84"/>
      <c r="K264" s="91"/>
      <c r="L264" s="92"/>
      <c r="M264" s="93"/>
      <c r="N264" s="94">
        <f>IF(G264=0,"",G264/F263)</f>
        <v>0.82352941176470584</v>
      </c>
      <c r="O264" s="95">
        <v>21</v>
      </c>
      <c r="P264" s="96">
        <f t="shared" si="22"/>
        <v>0.95454545454545459</v>
      </c>
      <c r="Q264" s="96">
        <f t="shared" si="23"/>
        <v>4.5454545454545414E-2</v>
      </c>
    </row>
    <row r="265" spans="1:19" ht="15.75" customHeight="1">
      <c r="A265" s="82">
        <v>2301</v>
      </c>
      <c r="B265" s="83"/>
      <c r="C265" s="83"/>
      <c r="D265" s="83"/>
      <c r="E265" s="83"/>
      <c r="F265" s="83"/>
      <c r="G265" s="83"/>
      <c r="H265" s="83">
        <v>14</v>
      </c>
      <c r="I265" s="83"/>
      <c r="J265" s="84"/>
      <c r="K265" s="91"/>
      <c r="L265" s="92"/>
      <c r="M265" s="93"/>
      <c r="N265" s="94">
        <f>IF(H265=0,"",H265/G264)</f>
        <v>1</v>
      </c>
      <c r="O265" s="95">
        <v>21</v>
      </c>
      <c r="P265" s="96">
        <f t="shared" si="22"/>
        <v>1</v>
      </c>
      <c r="Q265" s="96">
        <f t="shared" si="23"/>
        <v>0</v>
      </c>
    </row>
    <row r="266" spans="1:19" ht="15.75" customHeight="1">
      <c r="A266" s="82">
        <v>2302</v>
      </c>
      <c r="B266" s="83"/>
      <c r="C266" s="83"/>
      <c r="D266" s="83"/>
      <c r="E266" s="83"/>
      <c r="F266" s="83"/>
      <c r="G266" s="83"/>
      <c r="H266" s="83"/>
      <c r="I266" s="83">
        <v>14</v>
      </c>
      <c r="J266" s="84">
        <v>10</v>
      </c>
      <c r="K266" s="91"/>
      <c r="L266" s="92"/>
      <c r="M266" s="93"/>
      <c r="N266" s="94">
        <f>IF(I266=0,"",I266/H265)</f>
        <v>1</v>
      </c>
      <c r="O266" s="95">
        <v>21</v>
      </c>
      <c r="P266" s="96">
        <f t="shared" si="22"/>
        <v>1</v>
      </c>
      <c r="Q266" s="96">
        <f t="shared" si="23"/>
        <v>0</v>
      </c>
    </row>
    <row r="267" spans="1:19" ht="15.75" customHeight="1">
      <c r="A267" s="82">
        <v>2401</v>
      </c>
      <c r="B267" s="83"/>
      <c r="C267" s="83"/>
      <c r="D267" s="83"/>
      <c r="E267" s="83"/>
      <c r="F267" s="83"/>
      <c r="G267" s="83"/>
      <c r="H267" s="83"/>
      <c r="I267" s="83">
        <v>4</v>
      </c>
      <c r="J267" s="84"/>
      <c r="K267" s="91"/>
      <c r="L267" s="92"/>
      <c r="M267" s="93"/>
      <c r="N267" s="94"/>
      <c r="O267" s="95">
        <v>7</v>
      </c>
      <c r="P267" s="96"/>
      <c r="Q267" s="96"/>
    </row>
    <row r="268" spans="1:19" ht="15.75" customHeight="1">
      <c r="A268" s="82">
        <v>2402</v>
      </c>
      <c r="B268" s="83"/>
      <c r="C268" s="83"/>
      <c r="D268" s="83"/>
      <c r="E268" s="83"/>
      <c r="F268" s="83"/>
      <c r="G268" s="83"/>
      <c r="H268" s="83"/>
      <c r="I268" s="83">
        <v>3</v>
      </c>
      <c r="J268" s="84">
        <v>1</v>
      </c>
      <c r="K268" s="91"/>
      <c r="L268" s="92"/>
      <c r="M268" s="93"/>
      <c r="N268" s="94"/>
      <c r="O268" s="95">
        <v>4</v>
      </c>
      <c r="P268" s="96">
        <f t="shared" si="22"/>
        <v>0.5714285714285714</v>
      </c>
      <c r="Q268" s="96">
        <f t="shared" si="23"/>
        <v>0.4285714285714286</v>
      </c>
    </row>
    <row r="269" spans="1:19" ht="15.75" customHeight="1">
      <c r="A269" s="82">
        <v>2501</v>
      </c>
      <c r="B269" s="83"/>
      <c r="C269" s="83"/>
      <c r="D269" s="83"/>
      <c r="E269" s="83"/>
      <c r="F269" s="83"/>
      <c r="G269" s="83"/>
      <c r="H269" s="83"/>
      <c r="I269" s="83"/>
      <c r="J269" s="84"/>
      <c r="K269" s="91"/>
      <c r="L269" s="92"/>
      <c r="M269" s="99"/>
      <c r="N269" s="100"/>
      <c r="O269" s="101"/>
      <c r="P269" s="102"/>
      <c r="Q269" s="100"/>
    </row>
    <row r="270" spans="1:19" ht="15.75" customHeight="1">
      <c r="A270" s="82">
        <v>2502</v>
      </c>
      <c r="B270" s="83"/>
      <c r="C270" s="83"/>
      <c r="D270" s="83"/>
      <c r="E270" s="83"/>
      <c r="F270" s="83"/>
      <c r="G270" s="83"/>
      <c r="H270" s="83"/>
      <c r="I270" s="83"/>
      <c r="J270" s="84"/>
      <c r="K270" s="91"/>
      <c r="L270" s="92"/>
      <c r="M270" s="99"/>
      <c r="N270" s="103"/>
      <c r="O270" s="101"/>
      <c r="P270" s="104"/>
      <c r="Q270" s="103"/>
    </row>
    <row r="271" spans="1:19" ht="15.75" customHeight="1">
      <c r="A271" s="82">
        <v>2601</v>
      </c>
      <c r="B271" s="83"/>
      <c r="C271" s="83"/>
      <c r="D271" s="83"/>
      <c r="E271" s="83"/>
      <c r="F271" s="83"/>
      <c r="G271" s="83"/>
      <c r="H271" s="83"/>
      <c r="I271" s="83"/>
      <c r="J271" s="84"/>
      <c r="K271" s="91"/>
      <c r="L271" s="92"/>
      <c r="M271" s="99"/>
      <c r="N271" s="5"/>
      <c r="O271" s="26"/>
      <c r="P271" s="25"/>
      <c r="Q271" s="140"/>
    </row>
    <row r="272" spans="1:19" ht="15.75" customHeight="1">
      <c r="A272" s="82">
        <v>2602</v>
      </c>
      <c r="B272" s="83"/>
      <c r="C272" s="83"/>
      <c r="D272" s="83"/>
      <c r="E272" s="83"/>
      <c r="F272" s="83"/>
      <c r="G272" s="83"/>
      <c r="H272" s="83"/>
      <c r="I272" s="83"/>
      <c r="J272" s="84"/>
      <c r="K272" s="91"/>
      <c r="L272" s="92"/>
      <c r="M272" s="99"/>
      <c r="N272" s="108" t="s">
        <v>80</v>
      </c>
      <c r="O272" s="109">
        <v>1</v>
      </c>
      <c r="P272" s="110">
        <f>IF(SUM(J262:J269)=0,"",SUM(J262:J269))</f>
        <v>11</v>
      </c>
      <c r="Q272" s="111" t="s">
        <v>10</v>
      </c>
    </row>
    <row r="273" spans="1:19" ht="15.75" customHeight="1">
      <c r="A273" s="82">
        <v>2701</v>
      </c>
      <c r="B273" s="83"/>
      <c r="C273" s="83"/>
      <c r="D273" s="83"/>
      <c r="E273" s="83"/>
      <c r="F273" s="83"/>
      <c r="G273" s="83"/>
      <c r="H273" s="83"/>
      <c r="I273" s="83"/>
      <c r="J273" s="84"/>
      <c r="K273" s="91"/>
      <c r="L273" s="92"/>
      <c r="M273" s="99"/>
      <c r="N273" s="112" t="s">
        <v>81</v>
      </c>
      <c r="O273" s="113">
        <f>IF(O272/B259=0,"",O272/B259)</f>
        <v>2.7027027027027029E-2</v>
      </c>
      <c r="P273" s="114">
        <f>IF(O272/P272=0,"",O272/P272)</f>
        <v>9.0909090909090912E-2</v>
      </c>
      <c r="Q273" s="115" t="s">
        <v>82</v>
      </c>
    </row>
    <row r="274" spans="1:19" ht="15.75" customHeight="1">
      <c r="A274" s="82">
        <v>2702</v>
      </c>
      <c r="B274" s="83"/>
      <c r="C274" s="83"/>
      <c r="D274" s="83"/>
      <c r="E274" s="83"/>
      <c r="F274" s="83"/>
      <c r="G274" s="83"/>
      <c r="H274" s="83"/>
      <c r="I274" s="83"/>
      <c r="J274" s="84"/>
      <c r="K274" s="116"/>
      <c r="L274" s="117"/>
      <c r="M274" s="118"/>
      <c r="N274" s="119"/>
      <c r="O274" s="120"/>
      <c r="P274" s="120"/>
      <c r="Q274" s="121"/>
    </row>
    <row r="275" spans="1:19" ht="18" customHeight="1">
      <c r="A275" s="34"/>
      <c r="B275" s="26"/>
      <c r="C275" s="231" t="s">
        <v>108</v>
      </c>
      <c r="D275" s="232"/>
      <c r="E275" s="232"/>
      <c r="F275" s="232"/>
      <c r="G275" s="232"/>
      <c r="H275" s="232"/>
      <c r="I275" s="233"/>
      <c r="J275" s="122">
        <f>SUM(J266:J271)</f>
        <v>11</v>
      </c>
      <c r="K275" s="123">
        <f>IF(J266=0,"",J266/B259)</f>
        <v>0.27027027027027029</v>
      </c>
      <c r="L275" s="123">
        <f>IF(J275=0,"",J275/B259)</f>
        <v>0.29729729729729731</v>
      </c>
      <c r="M275" s="123">
        <f>IF(J268=0,"",L275-K275)</f>
        <v>2.7027027027027029E-2</v>
      </c>
      <c r="N275" s="5"/>
      <c r="O275" s="26"/>
      <c r="P275" s="25"/>
      <c r="Q275" s="5"/>
    </row>
    <row r="276" spans="1:19" ht="12.75" customHeight="1">
      <c r="K276" s="5"/>
      <c r="L276" s="5"/>
      <c r="N276" s="5"/>
      <c r="O276" s="6"/>
      <c r="P276" s="6"/>
      <c r="Q276" s="5"/>
    </row>
    <row r="277" spans="1:19" ht="12.75" customHeight="1">
      <c r="K277" s="5"/>
      <c r="L277" s="5"/>
      <c r="N277" s="5"/>
      <c r="O277" s="6"/>
      <c r="P277" s="6"/>
      <c r="Q277" s="5"/>
    </row>
    <row r="278" spans="1:19" ht="26.25" customHeight="1">
      <c r="A278" s="250" t="s">
        <v>96</v>
      </c>
      <c r="B278" s="242"/>
      <c r="C278" s="242"/>
      <c r="D278" s="242"/>
      <c r="E278" s="242"/>
      <c r="F278" s="242"/>
      <c r="G278" s="242"/>
      <c r="H278" s="242"/>
      <c r="I278" s="242"/>
      <c r="J278" s="79" t="s">
        <v>119</v>
      </c>
      <c r="K278" s="26"/>
      <c r="L278" s="5"/>
      <c r="M278" s="5"/>
      <c r="N278" s="26"/>
      <c r="O278" s="5"/>
      <c r="P278" s="26"/>
      <c r="Q278" s="26"/>
    </row>
    <row r="279" spans="1:19" ht="20.25" customHeight="1">
      <c r="A279" s="234" t="s">
        <v>9</v>
      </c>
      <c r="B279" s="235" t="s">
        <v>97</v>
      </c>
      <c r="C279" s="232"/>
      <c r="D279" s="232"/>
      <c r="E279" s="232"/>
      <c r="F279" s="232"/>
      <c r="G279" s="232"/>
      <c r="H279" s="232"/>
      <c r="I279" s="233"/>
      <c r="J279" s="236" t="s">
        <v>10</v>
      </c>
      <c r="K279" s="229" t="s">
        <v>2</v>
      </c>
      <c r="L279" s="229" t="s">
        <v>3</v>
      </c>
      <c r="M279" s="237" t="s">
        <v>4</v>
      </c>
      <c r="N279" s="229" t="s">
        <v>5</v>
      </c>
      <c r="O279" s="238" t="s">
        <v>6</v>
      </c>
      <c r="P279" s="238" t="s">
        <v>7</v>
      </c>
      <c r="Q279" s="229" t="s">
        <v>8</v>
      </c>
    </row>
    <row r="280" spans="1:19" ht="15.75" customHeight="1">
      <c r="A280" s="230"/>
      <c r="B280" s="82" t="s">
        <v>98</v>
      </c>
      <c r="C280" s="82" t="s">
        <v>99</v>
      </c>
      <c r="D280" s="82" t="s">
        <v>100</v>
      </c>
      <c r="E280" s="82" t="s">
        <v>101</v>
      </c>
      <c r="F280" s="82" t="s">
        <v>102</v>
      </c>
      <c r="G280" s="82" t="s">
        <v>103</v>
      </c>
      <c r="H280" s="82" t="s">
        <v>104</v>
      </c>
      <c r="I280" s="82" t="s">
        <v>105</v>
      </c>
      <c r="J280" s="230"/>
      <c r="K280" s="230"/>
      <c r="L280" s="230"/>
      <c r="M280" s="230"/>
      <c r="N280" s="230"/>
      <c r="O280" s="230"/>
      <c r="P280" s="230"/>
      <c r="Q280" s="230"/>
    </row>
    <row r="281" spans="1:19" ht="15.75" customHeight="1">
      <c r="A281" s="82">
        <v>2002</v>
      </c>
      <c r="B281" s="83">
        <v>40</v>
      </c>
      <c r="C281" s="83"/>
      <c r="D281" s="83"/>
      <c r="E281" s="83"/>
      <c r="F281" s="83"/>
      <c r="G281" s="83"/>
      <c r="H281" s="83"/>
      <c r="I281" s="83"/>
      <c r="J281" s="84"/>
      <c r="K281" s="85"/>
      <c r="L281" s="86"/>
      <c r="M281" s="87"/>
      <c r="N281" s="88"/>
      <c r="O281" s="89">
        <f>B281</f>
        <v>40</v>
      </c>
      <c r="P281" s="90"/>
      <c r="Q281" s="88"/>
    </row>
    <row r="282" spans="1:19" ht="15.75" customHeight="1">
      <c r="A282" s="82">
        <v>2101</v>
      </c>
      <c r="B282" s="83"/>
      <c r="C282" s="83">
        <v>38</v>
      </c>
      <c r="D282" s="83"/>
      <c r="E282" s="83"/>
      <c r="F282" s="83"/>
      <c r="G282" s="83"/>
      <c r="H282" s="83"/>
      <c r="I282" s="83"/>
      <c r="J282" s="84"/>
      <c r="K282" s="91"/>
      <c r="L282" s="92"/>
      <c r="M282" s="93"/>
      <c r="N282" s="94">
        <f>IF(C282=0,"",C282/B281)</f>
        <v>0.95</v>
      </c>
      <c r="O282" s="95">
        <v>39</v>
      </c>
      <c r="P282" s="96">
        <f t="shared" ref="P282:P290" si="24">IF(O282=0,"",O282/O281)</f>
        <v>0.97499999999999998</v>
      </c>
      <c r="Q282" s="96">
        <f t="shared" ref="Q282:Q290" si="25">IF(O282=0,"",100%-P282)</f>
        <v>2.5000000000000022E-2</v>
      </c>
    </row>
    <row r="283" spans="1:19" ht="15.75" customHeight="1">
      <c r="A283" s="82">
        <v>2102</v>
      </c>
      <c r="B283" s="83"/>
      <c r="C283" s="83"/>
      <c r="D283" s="83">
        <v>34</v>
      </c>
      <c r="E283" s="83"/>
      <c r="F283" s="83"/>
      <c r="G283" s="83"/>
      <c r="H283" s="83"/>
      <c r="I283" s="83"/>
      <c r="J283" s="84"/>
      <c r="K283" s="91"/>
      <c r="L283" s="92"/>
      <c r="M283" s="93"/>
      <c r="N283" s="94">
        <f>IF(D283=0,"",D283/C282)</f>
        <v>0.89473684210526316</v>
      </c>
      <c r="O283" s="95">
        <v>37</v>
      </c>
      <c r="P283" s="96">
        <f t="shared" si="24"/>
        <v>0.94871794871794868</v>
      </c>
      <c r="Q283" s="96">
        <f t="shared" si="25"/>
        <v>5.1282051282051322E-2</v>
      </c>
      <c r="S283" s="97">
        <f>O283/O281</f>
        <v>0.92500000000000004</v>
      </c>
    </row>
    <row r="284" spans="1:19" ht="15.75" customHeight="1">
      <c r="A284" s="82">
        <v>2201</v>
      </c>
      <c r="B284" s="83"/>
      <c r="C284" s="83"/>
      <c r="D284" s="83"/>
      <c r="E284" s="83">
        <v>29</v>
      </c>
      <c r="F284" s="83"/>
      <c r="G284" s="83"/>
      <c r="H284" s="83"/>
      <c r="I284" s="83"/>
      <c r="J284" s="84"/>
      <c r="K284" s="91"/>
      <c r="L284" s="92"/>
      <c r="M284" s="93"/>
      <c r="N284" s="94">
        <f>IF(E284=0,"",E284/D283)</f>
        <v>0.8529411764705882</v>
      </c>
      <c r="O284" s="95">
        <v>35</v>
      </c>
      <c r="P284" s="96">
        <f t="shared" si="24"/>
        <v>0.94594594594594594</v>
      </c>
      <c r="Q284" s="96">
        <f t="shared" si="25"/>
        <v>5.4054054054054057E-2</v>
      </c>
    </row>
    <row r="285" spans="1:19" ht="15.75" customHeight="1">
      <c r="A285" s="82">
        <v>2202</v>
      </c>
      <c r="B285" s="83"/>
      <c r="C285" s="83"/>
      <c r="D285" s="83"/>
      <c r="E285" s="83"/>
      <c r="F285" s="83">
        <v>28</v>
      </c>
      <c r="G285" s="83"/>
      <c r="H285" s="83"/>
      <c r="I285" s="83"/>
      <c r="J285" s="84"/>
      <c r="K285" s="91"/>
      <c r="L285" s="92"/>
      <c r="M285" s="93"/>
      <c r="N285" s="94">
        <f>IF(F285=0,"",F285/E284)</f>
        <v>0.96551724137931039</v>
      </c>
      <c r="O285" s="95">
        <v>35</v>
      </c>
      <c r="P285" s="96">
        <f t="shared" si="24"/>
        <v>1</v>
      </c>
      <c r="Q285" s="96">
        <f t="shared" si="25"/>
        <v>0</v>
      </c>
    </row>
    <row r="286" spans="1:19" ht="15.75" customHeight="1">
      <c r="A286" s="82">
        <v>2301</v>
      </c>
      <c r="B286" s="83"/>
      <c r="C286" s="83"/>
      <c r="D286" s="83"/>
      <c r="E286" s="83"/>
      <c r="F286" s="83"/>
      <c r="G286" s="83">
        <v>23</v>
      </c>
      <c r="H286" s="83"/>
      <c r="I286" s="83"/>
      <c r="J286" s="84"/>
      <c r="K286" s="91"/>
      <c r="L286" s="92"/>
      <c r="M286" s="93"/>
      <c r="N286" s="94">
        <f>IF(G286=0,"",G286/F285)</f>
        <v>0.8214285714285714</v>
      </c>
      <c r="O286" s="95">
        <v>35</v>
      </c>
      <c r="P286" s="96">
        <f t="shared" si="24"/>
        <v>1</v>
      </c>
      <c r="Q286" s="96">
        <f t="shared" si="25"/>
        <v>0</v>
      </c>
    </row>
    <row r="287" spans="1:19" ht="15.75" customHeight="1">
      <c r="A287" s="82">
        <v>2302</v>
      </c>
      <c r="B287" s="83"/>
      <c r="C287" s="83"/>
      <c r="D287" s="83"/>
      <c r="E287" s="83"/>
      <c r="F287" s="83"/>
      <c r="G287" s="83"/>
      <c r="H287" s="83">
        <v>22</v>
      </c>
      <c r="I287" s="83"/>
      <c r="J287" s="84">
        <v>1</v>
      </c>
      <c r="K287" s="91"/>
      <c r="L287" s="92"/>
      <c r="M287" s="93"/>
      <c r="N287" s="94">
        <f>IF(H287=0,"",H287/G286)</f>
        <v>0.95652173913043481</v>
      </c>
      <c r="O287" s="95">
        <v>35</v>
      </c>
      <c r="P287" s="96">
        <f t="shared" si="24"/>
        <v>1</v>
      </c>
      <c r="Q287" s="96">
        <f t="shared" si="25"/>
        <v>0</v>
      </c>
    </row>
    <row r="288" spans="1:19" ht="15.75" customHeight="1">
      <c r="A288" s="82">
        <v>2401</v>
      </c>
      <c r="B288" s="83"/>
      <c r="C288" s="83"/>
      <c r="D288" s="83"/>
      <c r="E288" s="83"/>
      <c r="F288" s="83"/>
      <c r="G288" s="83"/>
      <c r="H288" s="83"/>
      <c r="I288" s="83">
        <v>22</v>
      </c>
      <c r="J288" s="84">
        <v>16</v>
      </c>
      <c r="K288" s="91"/>
      <c r="L288" s="92"/>
      <c r="M288" s="93"/>
      <c r="N288" s="94">
        <f>IF(I288=0,"",I288/H287)</f>
        <v>1</v>
      </c>
      <c r="O288" s="95">
        <v>31</v>
      </c>
      <c r="P288" s="96">
        <f t="shared" si="24"/>
        <v>0.88571428571428568</v>
      </c>
      <c r="Q288" s="96">
        <f t="shared" si="25"/>
        <v>0.11428571428571432</v>
      </c>
    </row>
    <row r="289" spans="1:17" ht="15.75" customHeight="1">
      <c r="A289" s="82">
        <v>2402</v>
      </c>
      <c r="B289" s="83"/>
      <c r="C289" s="83"/>
      <c r="D289" s="83"/>
      <c r="E289" s="83"/>
      <c r="F289" s="83"/>
      <c r="G289" s="83"/>
      <c r="H289" s="83"/>
      <c r="I289" s="83">
        <v>10</v>
      </c>
      <c r="J289" s="84">
        <v>6</v>
      </c>
      <c r="K289" s="91"/>
      <c r="L289" s="92"/>
      <c r="M289" s="93"/>
      <c r="N289" s="94"/>
      <c r="O289" s="95">
        <v>14</v>
      </c>
      <c r="P289" s="96"/>
      <c r="Q289" s="96"/>
    </row>
    <row r="290" spans="1:17" ht="15.75" customHeight="1">
      <c r="A290" s="82">
        <v>2501</v>
      </c>
      <c r="B290" s="83"/>
      <c r="C290" s="83"/>
      <c r="D290" s="83"/>
      <c r="E290" s="83"/>
      <c r="F290" s="83"/>
      <c r="G290" s="83"/>
      <c r="H290" s="83"/>
      <c r="I290" s="83"/>
      <c r="J290" s="84"/>
      <c r="K290" s="91"/>
      <c r="L290" s="92"/>
      <c r="M290" s="93"/>
      <c r="N290" s="94"/>
      <c r="O290" s="95"/>
      <c r="P290" s="96" t="str">
        <f t="shared" si="24"/>
        <v/>
      </c>
      <c r="Q290" s="96" t="str">
        <f t="shared" si="25"/>
        <v/>
      </c>
    </row>
    <row r="291" spans="1:17" ht="15.75" customHeight="1">
      <c r="A291" s="82">
        <v>2502</v>
      </c>
      <c r="B291" s="83"/>
      <c r="C291" s="83"/>
      <c r="D291" s="83"/>
      <c r="E291" s="83"/>
      <c r="F291" s="83"/>
      <c r="G291" s="83"/>
      <c r="H291" s="83"/>
      <c r="I291" s="83"/>
      <c r="J291" s="84"/>
      <c r="K291" s="91"/>
      <c r="L291" s="92"/>
      <c r="M291" s="99"/>
      <c r="N291" s="100"/>
      <c r="O291" s="101"/>
      <c r="P291" s="102"/>
      <c r="Q291" s="100"/>
    </row>
    <row r="292" spans="1:17" ht="15.75" customHeight="1">
      <c r="A292" s="82">
        <v>2601</v>
      </c>
      <c r="B292" s="83"/>
      <c r="C292" s="83"/>
      <c r="D292" s="83"/>
      <c r="E292" s="83"/>
      <c r="F292" s="83"/>
      <c r="G292" s="83"/>
      <c r="H292" s="83"/>
      <c r="I292" s="83"/>
      <c r="J292" s="84"/>
      <c r="K292" s="91"/>
      <c r="L292" s="92"/>
      <c r="M292" s="99"/>
      <c r="N292" s="103"/>
      <c r="O292" s="101"/>
      <c r="P292" s="104"/>
      <c r="Q292" s="103"/>
    </row>
    <row r="293" spans="1:17" ht="15.75" customHeight="1">
      <c r="A293" s="82">
        <v>2602</v>
      </c>
      <c r="B293" s="83"/>
      <c r="C293" s="83"/>
      <c r="D293" s="83"/>
      <c r="E293" s="83"/>
      <c r="F293" s="83"/>
      <c r="G293" s="83"/>
      <c r="H293" s="83"/>
      <c r="I293" s="83"/>
      <c r="J293" s="84"/>
      <c r="K293" s="91"/>
      <c r="L293" s="92"/>
      <c r="M293" s="99"/>
      <c r="N293" s="5"/>
      <c r="O293" s="26"/>
      <c r="P293" s="25"/>
      <c r="Q293" s="140"/>
    </row>
    <row r="294" spans="1:17" ht="15.75" customHeight="1">
      <c r="A294" s="82">
        <v>2701</v>
      </c>
      <c r="B294" s="83"/>
      <c r="C294" s="83"/>
      <c r="D294" s="83"/>
      <c r="E294" s="83"/>
      <c r="F294" s="83"/>
      <c r="G294" s="83"/>
      <c r="H294" s="83"/>
      <c r="I294" s="83"/>
      <c r="J294" s="84"/>
      <c r="K294" s="91"/>
      <c r="L294" s="92"/>
      <c r="M294" s="99"/>
      <c r="N294" s="108" t="s">
        <v>80</v>
      </c>
      <c r="O294" s="109">
        <v>1</v>
      </c>
      <c r="P294" s="110">
        <f>IF(SUM(J284:J291)=0,"",SUM(J284:J291))</f>
        <v>23</v>
      </c>
      <c r="Q294" s="111" t="s">
        <v>10</v>
      </c>
    </row>
    <row r="295" spans="1:17" ht="15.75" customHeight="1">
      <c r="A295" s="82">
        <v>2702</v>
      </c>
      <c r="B295" s="83"/>
      <c r="C295" s="83"/>
      <c r="D295" s="83"/>
      <c r="E295" s="83"/>
      <c r="F295" s="83"/>
      <c r="G295" s="83"/>
      <c r="H295" s="83"/>
      <c r="I295" s="83"/>
      <c r="J295" s="84"/>
      <c r="K295" s="91"/>
      <c r="L295" s="92"/>
      <c r="M295" s="99"/>
      <c r="N295" s="112" t="s">
        <v>81</v>
      </c>
      <c r="O295" s="113">
        <f>IF(O294/B281=0,"",O294/B281)</f>
        <v>2.5000000000000001E-2</v>
      </c>
      <c r="P295" s="114">
        <f>IF(O294/P294=0,"",O294/P294)</f>
        <v>4.3478260869565216E-2</v>
      </c>
      <c r="Q295" s="115" t="s">
        <v>82</v>
      </c>
    </row>
    <row r="296" spans="1:17" ht="15.75" customHeight="1">
      <c r="A296" s="82">
        <v>2801</v>
      </c>
      <c r="B296" s="83"/>
      <c r="C296" s="83"/>
      <c r="D296" s="83"/>
      <c r="E296" s="83"/>
      <c r="F296" s="83"/>
      <c r="G296" s="83"/>
      <c r="H296" s="83"/>
      <c r="I296" s="83"/>
      <c r="J296" s="84"/>
      <c r="K296" s="116"/>
      <c r="L296" s="117"/>
      <c r="M296" s="118"/>
      <c r="N296" s="119"/>
      <c r="O296" s="120"/>
      <c r="P296" s="120"/>
      <c r="Q296" s="121"/>
    </row>
    <row r="297" spans="1:17" ht="18" customHeight="1">
      <c r="A297" s="34"/>
      <c r="B297" s="26"/>
      <c r="C297" s="231" t="s">
        <v>108</v>
      </c>
      <c r="D297" s="232"/>
      <c r="E297" s="232"/>
      <c r="F297" s="232"/>
      <c r="G297" s="232"/>
      <c r="H297" s="232"/>
      <c r="I297" s="233"/>
      <c r="J297" s="122">
        <f>SUM(J287:J293)</f>
        <v>23</v>
      </c>
      <c r="K297" s="123">
        <f>((SUM(J287:J288))/B281)</f>
        <v>0.42499999999999999</v>
      </c>
      <c r="L297" s="123">
        <f>IF(J297=0,"",J297/B281)</f>
        <v>0.57499999999999996</v>
      </c>
      <c r="M297" s="123">
        <f>IF((SUM(J287:J288))=0,"",L297-K297)</f>
        <v>0.14999999999999997</v>
      </c>
      <c r="N297" s="5"/>
      <c r="O297" s="26"/>
      <c r="P297" s="25"/>
      <c r="Q297" s="5"/>
    </row>
    <row r="298" spans="1:17" ht="12.75" customHeight="1">
      <c r="K298" s="5"/>
      <c r="L298" s="5"/>
      <c r="N298" s="5"/>
      <c r="O298" s="6"/>
      <c r="P298" s="6"/>
      <c r="Q298" s="5"/>
    </row>
    <row r="299" spans="1:17" ht="12.75" customHeight="1">
      <c r="K299" s="5"/>
      <c r="L299" s="5"/>
      <c r="N299" s="5"/>
      <c r="O299" s="6"/>
      <c r="P299" s="6"/>
      <c r="Q299" s="5"/>
    </row>
    <row r="300" spans="1:17" ht="26.25" customHeight="1">
      <c r="A300" s="250" t="s">
        <v>96</v>
      </c>
      <c r="B300" s="242"/>
      <c r="C300" s="242"/>
      <c r="D300" s="242"/>
      <c r="E300" s="242"/>
      <c r="F300" s="242"/>
      <c r="G300" s="242"/>
      <c r="H300" s="242"/>
      <c r="I300" s="242"/>
      <c r="J300" s="79" t="s">
        <v>120</v>
      </c>
      <c r="K300" s="26"/>
      <c r="L300" s="5"/>
      <c r="M300" s="5"/>
      <c r="N300" s="26"/>
      <c r="O300" s="5"/>
      <c r="P300" s="26"/>
      <c r="Q300" s="26"/>
    </row>
    <row r="301" spans="1:17" ht="20.25" customHeight="1">
      <c r="A301" s="234" t="s">
        <v>9</v>
      </c>
      <c r="B301" s="235" t="s">
        <v>97</v>
      </c>
      <c r="C301" s="232"/>
      <c r="D301" s="232"/>
      <c r="E301" s="232"/>
      <c r="F301" s="232"/>
      <c r="G301" s="232"/>
      <c r="H301" s="232"/>
      <c r="I301" s="233"/>
      <c r="J301" s="236" t="s">
        <v>10</v>
      </c>
      <c r="K301" s="229" t="s">
        <v>2</v>
      </c>
      <c r="L301" s="229" t="s">
        <v>3</v>
      </c>
      <c r="M301" s="237" t="s">
        <v>4</v>
      </c>
      <c r="N301" s="229" t="s">
        <v>5</v>
      </c>
      <c r="O301" s="238" t="s">
        <v>6</v>
      </c>
      <c r="P301" s="238" t="s">
        <v>7</v>
      </c>
      <c r="Q301" s="229" t="s">
        <v>8</v>
      </c>
    </row>
    <row r="302" spans="1:17" ht="15.75" customHeight="1">
      <c r="A302" s="230"/>
      <c r="B302" s="82" t="s">
        <v>98</v>
      </c>
      <c r="C302" s="82" t="s">
        <v>99</v>
      </c>
      <c r="D302" s="82" t="s">
        <v>100</v>
      </c>
      <c r="E302" s="82" t="s">
        <v>101</v>
      </c>
      <c r="F302" s="82" t="s">
        <v>102</v>
      </c>
      <c r="G302" s="82" t="s">
        <v>103</v>
      </c>
      <c r="H302" s="82" t="s">
        <v>104</v>
      </c>
      <c r="I302" s="82" t="s">
        <v>105</v>
      </c>
      <c r="J302" s="230"/>
      <c r="K302" s="230"/>
      <c r="L302" s="230"/>
      <c r="M302" s="230"/>
      <c r="N302" s="230"/>
      <c r="O302" s="230"/>
      <c r="P302" s="230"/>
      <c r="Q302" s="230"/>
    </row>
    <row r="303" spans="1:17" ht="15.75" customHeight="1">
      <c r="A303" s="82">
        <v>2101</v>
      </c>
      <c r="B303" s="83">
        <v>38</v>
      </c>
      <c r="C303" s="83"/>
      <c r="D303" s="83"/>
      <c r="E303" s="83"/>
      <c r="F303" s="83"/>
      <c r="G303" s="83"/>
      <c r="H303" s="83"/>
      <c r="I303" s="83"/>
      <c r="J303" s="84"/>
      <c r="K303" s="85"/>
      <c r="L303" s="86"/>
      <c r="M303" s="87"/>
      <c r="N303" s="88"/>
      <c r="O303" s="89">
        <f>B303</f>
        <v>38</v>
      </c>
      <c r="P303" s="90"/>
      <c r="Q303" s="88"/>
    </row>
    <row r="304" spans="1:17" ht="15.75" customHeight="1">
      <c r="A304" s="82">
        <v>2102</v>
      </c>
      <c r="B304" s="83"/>
      <c r="C304" s="83">
        <v>34</v>
      </c>
      <c r="D304" s="83"/>
      <c r="E304" s="83"/>
      <c r="F304" s="83"/>
      <c r="G304" s="83"/>
      <c r="H304" s="83"/>
      <c r="I304" s="83"/>
      <c r="J304" s="84"/>
      <c r="K304" s="91"/>
      <c r="L304" s="92"/>
      <c r="M304" s="93"/>
      <c r="N304" s="94">
        <f>IF(C304=0,"",C304/B303)</f>
        <v>0.89473684210526316</v>
      </c>
      <c r="O304" s="95">
        <v>35</v>
      </c>
      <c r="P304" s="96">
        <f t="shared" ref="P304:P312" si="26">IF(O304=0,"",O304/O303)</f>
        <v>0.92105263157894735</v>
      </c>
      <c r="Q304" s="96">
        <f t="shared" ref="Q304:Q312" si="27">IF(O304=0,"",100%-P304)</f>
        <v>7.8947368421052655E-2</v>
      </c>
    </row>
    <row r="305" spans="1:19" ht="15.75" customHeight="1">
      <c r="A305" s="82">
        <v>2201</v>
      </c>
      <c r="B305" s="83"/>
      <c r="C305" s="83"/>
      <c r="D305" s="83">
        <v>32</v>
      </c>
      <c r="E305" s="83"/>
      <c r="F305" s="83"/>
      <c r="G305" s="83"/>
      <c r="H305" s="83"/>
      <c r="I305" s="83"/>
      <c r="J305" s="84"/>
      <c r="K305" s="91"/>
      <c r="L305" s="92"/>
      <c r="M305" s="93"/>
      <c r="N305" s="94">
        <f>IF(D305=0,"",D305/C304)</f>
        <v>0.94117647058823528</v>
      </c>
      <c r="O305" s="95">
        <v>33</v>
      </c>
      <c r="P305" s="96">
        <f t="shared" si="26"/>
        <v>0.94285714285714284</v>
      </c>
      <c r="Q305" s="96">
        <f t="shared" si="27"/>
        <v>5.7142857142857162E-2</v>
      </c>
      <c r="S305" s="97">
        <f>O305/O303</f>
        <v>0.86842105263157898</v>
      </c>
    </row>
    <row r="306" spans="1:19" ht="15.75" customHeight="1">
      <c r="A306" s="82">
        <v>2202</v>
      </c>
      <c r="B306" s="83"/>
      <c r="C306" s="83"/>
      <c r="D306" s="83"/>
      <c r="E306" s="83">
        <v>19</v>
      </c>
      <c r="F306" s="83"/>
      <c r="G306" s="83"/>
      <c r="H306" s="83"/>
      <c r="I306" s="83"/>
      <c r="J306" s="84"/>
      <c r="K306" s="91"/>
      <c r="L306" s="92"/>
      <c r="M306" s="93"/>
      <c r="N306" s="94">
        <f>IF(E306=0,"",E306/D305)</f>
        <v>0.59375</v>
      </c>
      <c r="O306" s="95">
        <v>28</v>
      </c>
      <c r="P306" s="96">
        <f t="shared" si="26"/>
        <v>0.84848484848484851</v>
      </c>
      <c r="Q306" s="96">
        <f t="shared" si="27"/>
        <v>0.15151515151515149</v>
      </c>
    </row>
    <row r="307" spans="1:19" ht="15.75" customHeight="1">
      <c r="A307" s="82">
        <v>2301</v>
      </c>
      <c r="B307" s="83"/>
      <c r="C307" s="83"/>
      <c r="D307" s="83"/>
      <c r="E307" s="83"/>
      <c r="F307" s="83">
        <v>13</v>
      </c>
      <c r="G307" s="83"/>
      <c r="H307" s="83"/>
      <c r="I307" s="83"/>
      <c r="J307" s="84"/>
      <c r="K307" s="91"/>
      <c r="L307" s="92"/>
      <c r="M307" s="93"/>
      <c r="N307" s="94">
        <f>IF(F307=0,"",F307/E306)</f>
        <v>0.68421052631578949</v>
      </c>
      <c r="O307" s="95">
        <v>26</v>
      </c>
      <c r="P307" s="96">
        <f t="shared" si="26"/>
        <v>0.9285714285714286</v>
      </c>
      <c r="Q307" s="96">
        <f t="shared" si="27"/>
        <v>7.1428571428571397E-2</v>
      </c>
    </row>
    <row r="308" spans="1:19" ht="15.75" customHeight="1">
      <c r="A308" s="82">
        <v>2302</v>
      </c>
      <c r="B308" s="83"/>
      <c r="C308" s="83"/>
      <c r="D308" s="83"/>
      <c r="E308" s="83"/>
      <c r="F308" s="83"/>
      <c r="G308" s="83">
        <v>11</v>
      </c>
      <c r="H308" s="83"/>
      <c r="I308" s="83"/>
      <c r="J308" s="84"/>
      <c r="K308" s="91"/>
      <c r="L308" s="92"/>
      <c r="M308" s="93"/>
      <c r="N308" s="94">
        <f>IF(G308=0,"",G308/F307)</f>
        <v>0.84615384615384615</v>
      </c>
      <c r="O308" s="95">
        <v>25</v>
      </c>
      <c r="P308" s="96">
        <f t="shared" si="26"/>
        <v>0.96153846153846156</v>
      </c>
      <c r="Q308" s="96">
        <f t="shared" si="27"/>
        <v>3.8461538461538436E-2</v>
      </c>
    </row>
    <row r="309" spans="1:19" ht="15.75" customHeight="1">
      <c r="A309" s="82">
        <v>2401</v>
      </c>
      <c r="B309" s="83"/>
      <c r="C309" s="83"/>
      <c r="D309" s="83"/>
      <c r="E309" s="83"/>
      <c r="F309" s="83"/>
      <c r="G309" s="83"/>
      <c r="H309" s="83">
        <v>11</v>
      </c>
      <c r="I309" s="83"/>
      <c r="J309" s="84"/>
      <c r="K309" s="91"/>
      <c r="L309" s="92"/>
      <c r="M309" s="93"/>
      <c r="N309" s="94">
        <f>IF(H309=0,"",H309/G308)</f>
        <v>1</v>
      </c>
      <c r="O309" s="95">
        <v>24</v>
      </c>
      <c r="P309" s="96">
        <f t="shared" si="26"/>
        <v>0.96</v>
      </c>
      <c r="Q309" s="96">
        <f t="shared" si="27"/>
        <v>4.0000000000000036E-2</v>
      </c>
    </row>
    <row r="310" spans="1:19" ht="15.75" customHeight="1">
      <c r="A310" s="82">
        <v>2402</v>
      </c>
      <c r="B310" s="83"/>
      <c r="C310" s="83"/>
      <c r="D310" s="83"/>
      <c r="E310" s="83"/>
      <c r="F310" s="83"/>
      <c r="G310" s="83"/>
      <c r="H310" s="83"/>
      <c r="I310" s="83">
        <v>11</v>
      </c>
      <c r="J310" s="84">
        <v>6</v>
      </c>
      <c r="K310" s="91"/>
      <c r="L310" s="92"/>
      <c r="M310" s="93"/>
      <c r="N310" s="94">
        <f>IF(I310=0,"",I310/H309)</f>
        <v>1</v>
      </c>
      <c r="O310" s="95">
        <v>24</v>
      </c>
      <c r="P310" s="96">
        <f t="shared" si="26"/>
        <v>1</v>
      </c>
      <c r="Q310" s="96">
        <f t="shared" si="27"/>
        <v>0</v>
      </c>
    </row>
    <row r="311" spans="1:19" ht="15.75" customHeight="1">
      <c r="A311" s="82">
        <v>2501</v>
      </c>
      <c r="B311" s="83"/>
      <c r="C311" s="83"/>
      <c r="D311" s="83"/>
      <c r="E311" s="83"/>
      <c r="F311" s="83"/>
      <c r="G311" s="83"/>
      <c r="H311" s="83"/>
      <c r="I311" s="83"/>
      <c r="J311" s="84"/>
      <c r="K311" s="91"/>
      <c r="L311" s="92"/>
      <c r="M311" s="93"/>
      <c r="N311" s="94"/>
      <c r="O311" s="95"/>
      <c r="P311" s="96" t="str">
        <f t="shared" si="26"/>
        <v/>
      </c>
      <c r="Q311" s="96" t="str">
        <f t="shared" si="27"/>
        <v/>
      </c>
    </row>
    <row r="312" spans="1:19" ht="15.75" customHeight="1">
      <c r="A312" s="82">
        <v>2502</v>
      </c>
      <c r="B312" s="83"/>
      <c r="C312" s="83"/>
      <c r="D312" s="83"/>
      <c r="E312" s="83"/>
      <c r="F312" s="83"/>
      <c r="G312" s="83"/>
      <c r="H312" s="83"/>
      <c r="I312" s="83"/>
      <c r="J312" s="84"/>
      <c r="K312" s="91"/>
      <c r="L312" s="92"/>
      <c r="M312" s="93"/>
      <c r="N312" s="94"/>
      <c r="O312" s="95"/>
      <c r="P312" s="96" t="str">
        <f t="shared" si="26"/>
        <v/>
      </c>
      <c r="Q312" s="96" t="str">
        <f t="shared" si="27"/>
        <v/>
      </c>
    </row>
    <row r="313" spans="1:19" ht="15.75" customHeight="1">
      <c r="A313" s="82">
        <v>2601</v>
      </c>
      <c r="B313" s="83"/>
      <c r="C313" s="83"/>
      <c r="D313" s="83"/>
      <c r="E313" s="83"/>
      <c r="F313" s="83"/>
      <c r="G313" s="83"/>
      <c r="H313" s="83"/>
      <c r="I313" s="83"/>
      <c r="J313" s="84"/>
      <c r="K313" s="91"/>
      <c r="L313" s="92"/>
      <c r="M313" s="99"/>
      <c r="N313" s="100"/>
      <c r="O313" s="101"/>
      <c r="P313" s="102"/>
      <c r="Q313" s="100"/>
    </row>
    <row r="314" spans="1:19" ht="15.75" customHeight="1">
      <c r="A314" s="82">
        <v>2602</v>
      </c>
      <c r="B314" s="83"/>
      <c r="C314" s="83"/>
      <c r="D314" s="83"/>
      <c r="E314" s="83"/>
      <c r="F314" s="83"/>
      <c r="G314" s="83"/>
      <c r="H314" s="83"/>
      <c r="I314" s="83"/>
      <c r="J314" s="84"/>
      <c r="K314" s="91"/>
      <c r="L314" s="92"/>
      <c r="M314" s="99"/>
      <c r="N314" s="103"/>
      <c r="O314" s="101"/>
      <c r="P314" s="104"/>
      <c r="Q314" s="103"/>
    </row>
    <row r="315" spans="1:19" ht="15.75" customHeight="1">
      <c r="A315" s="82">
        <v>2701</v>
      </c>
      <c r="B315" s="83"/>
      <c r="C315" s="83"/>
      <c r="D315" s="83"/>
      <c r="E315" s="83"/>
      <c r="F315" s="83"/>
      <c r="G315" s="83"/>
      <c r="H315" s="83"/>
      <c r="I315" s="83"/>
      <c r="J315" s="84"/>
      <c r="K315" s="91"/>
      <c r="L315" s="92"/>
      <c r="M315" s="99"/>
      <c r="N315" s="5"/>
      <c r="O315" s="26"/>
      <c r="P315" s="25"/>
      <c r="Q315" s="140"/>
    </row>
    <row r="316" spans="1:19" ht="15.75" customHeight="1">
      <c r="A316" s="82">
        <v>2702</v>
      </c>
      <c r="B316" s="83"/>
      <c r="C316" s="83"/>
      <c r="D316" s="83"/>
      <c r="E316" s="83"/>
      <c r="F316" s="83"/>
      <c r="G316" s="83"/>
      <c r="H316" s="83"/>
      <c r="I316" s="83"/>
      <c r="J316" s="84"/>
      <c r="K316" s="91"/>
      <c r="L316" s="92"/>
      <c r="M316" s="99"/>
      <c r="N316" s="108" t="s">
        <v>80</v>
      </c>
      <c r="O316" s="109"/>
      <c r="P316" s="110">
        <f>IF(SUM(J306:J313)=0,"",SUM(J306:J313))</f>
        <v>6</v>
      </c>
      <c r="Q316" s="111" t="s">
        <v>10</v>
      </c>
    </row>
    <row r="317" spans="1:19" ht="15.75" customHeight="1">
      <c r="A317" s="82">
        <v>2801</v>
      </c>
      <c r="B317" s="83"/>
      <c r="C317" s="83"/>
      <c r="D317" s="83"/>
      <c r="E317" s="83"/>
      <c r="F317" s="83"/>
      <c r="G317" s="83"/>
      <c r="H317" s="83"/>
      <c r="I317" s="83"/>
      <c r="J317" s="84"/>
      <c r="K317" s="91"/>
      <c r="L317" s="92"/>
      <c r="M317" s="99"/>
      <c r="N317" s="112" t="s">
        <v>81</v>
      </c>
      <c r="O317" s="113" t="str">
        <f>IF(O316/B303=0,"",O316/B303)</f>
        <v/>
      </c>
      <c r="P317" s="114" t="str">
        <f>IF(O316/P316=0,"",O316/P316)</f>
        <v/>
      </c>
      <c r="Q317" s="115" t="s">
        <v>82</v>
      </c>
    </row>
    <row r="318" spans="1:19" ht="15.75" customHeight="1">
      <c r="A318" s="82">
        <v>2802</v>
      </c>
      <c r="B318" s="83"/>
      <c r="C318" s="83"/>
      <c r="D318" s="83"/>
      <c r="E318" s="83"/>
      <c r="F318" s="83"/>
      <c r="G318" s="83"/>
      <c r="H318" s="83"/>
      <c r="I318" s="83"/>
      <c r="J318" s="84"/>
      <c r="K318" s="116"/>
      <c r="L318" s="117"/>
      <c r="M318" s="118"/>
      <c r="N318" s="119"/>
      <c r="O318" s="120"/>
      <c r="P318" s="120"/>
      <c r="Q318" s="121"/>
    </row>
    <row r="319" spans="1:19" ht="18" customHeight="1">
      <c r="A319" s="34"/>
      <c r="B319" s="26"/>
      <c r="C319" s="231" t="s">
        <v>108</v>
      </c>
      <c r="D319" s="232"/>
      <c r="E319" s="232"/>
      <c r="F319" s="232"/>
      <c r="G319" s="232"/>
      <c r="H319" s="232"/>
      <c r="I319" s="233"/>
      <c r="J319" s="122">
        <f>SUM(J312:J315)</f>
        <v>0</v>
      </c>
      <c r="K319" s="123">
        <f>IF(J310=0,"",J310/B303)</f>
        <v>0.15789473684210525</v>
      </c>
      <c r="L319" s="123" t="str">
        <f>IF(J319=0,"",J319/B303)</f>
        <v/>
      </c>
      <c r="M319" s="123" t="str">
        <f>IF(J312=0,"",L319-K319)</f>
        <v/>
      </c>
      <c r="N319" s="5"/>
      <c r="O319" s="26"/>
      <c r="P319" s="25"/>
      <c r="Q319" s="5"/>
    </row>
    <row r="320" spans="1:19" ht="12.75" customHeight="1">
      <c r="K320" s="5"/>
      <c r="L320" s="5"/>
      <c r="N320" s="5"/>
      <c r="O320" s="6"/>
      <c r="P320" s="6"/>
      <c r="Q320" s="5"/>
    </row>
    <row r="321" spans="1:21" ht="12.75" customHeight="1">
      <c r="K321" s="5"/>
      <c r="L321" s="5"/>
      <c r="N321" s="5"/>
      <c r="O321" s="6"/>
      <c r="P321" s="6"/>
      <c r="Q321" s="5"/>
    </row>
    <row r="322" spans="1:21" ht="26.25" customHeight="1">
      <c r="A322" s="250" t="s">
        <v>96</v>
      </c>
      <c r="B322" s="242"/>
      <c r="C322" s="242"/>
      <c r="D322" s="242"/>
      <c r="E322" s="242"/>
      <c r="F322" s="242"/>
      <c r="G322" s="242"/>
      <c r="H322" s="242"/>
      <c r="I322" s="242"/>
      <c r="J322" s="79" t="s">
        <v>121</v>
      </c>
      <c r="K322" s="26"/>
      <c r="L322" s="5"/>
      <c r="M322" s="5"/>
      <c r="N322" s="26"/>
      <c r="O322" s="5"/>
      <c r="P322" s="26"/>
      <c r="Q322" s="26"/>
      <c r="U322" s="212">
        <f>AVERAGE(S305,S327)</f>
        <v>0.75365497076023391</v>
      </c>
    </row>
    <row r="323" spans="1:21" ht="20.25" customHeight="1">
      <c r="A323" s="234" t="s">
        <v>9</v>
      </c>
      <c r="B323" s="235" t="s">
        <v>97</v>
      </c>
      <c r="C323" s="232"/>
      <c r="D323" s="232"/>
      <c r="E323" s="232"/>
      <c r="F323" s="232"/>
      <c r="G323" s="232"/>
      <c r="H323" s="232"/>
      <c r="I323" s="233"/>
      <c r="J323" s="236" t="s">
        <v>10</v>
      </c>
      <c r="K323" s="229" t="s">
        <v>2</v>
      </c>
      <c r="L323" s="229" t="s">
        <v>3</v>
      </c>
      <c r="M323" s="237" t="s">
        <v>4</v>
      </c>
      <c r="N323" s="229" t="s">
        <v>5</v>
      </c>
      <c r="O323" s="238" t="s">
        <v>6</v>
      </c>
      <c r="P323" s="238" t="s">
        <v>7</v>
      </c>
      <c r="Q323" s="229" t="s">
        <v>8</v>
      </c>
    </row>
    <row r="324" spans="1:21" ht="15.75" customHeight="1">
      <c r="A324" s="230"/>
      <c r="B324" s="82" t="s">
        <v>98</v>
      </c>
      <c r="C324" s="82" t="s">
        <v>99</v>
      </c>
      <c r="D324" s="82" t="s">
        <v>100</v>
      </c>
      <c r="E324" s="82" t="s">
        <v>101</v>
      </c>
      <c r="F324" s="82" t="s">
        <v>102</v>
      </c>
      <c r="G324" s="82" t="s">
        <v>103</v>
      </c>
      <c r="H324" s="82" t="s">
        <v>104</v>
      </c>
      <c r="I324" s="82" t="s">
        <v>105</v>
      </c>
      <c r="J324" s="230"/>
      <c r="K324" s="230"/>
      <c r="L324" s="230"/>
      <c r="M324" s="230"/>
      <c r="N324" s="230"/>
      <c r="O324" s="230"/>
      <c r="P324" s="230"/>
      <c r="Q324" s="230"/>
    </row>
    <row r="325" spans="1:21" ht="15.75" customHeight="1">
      <c r="A325" s="82">
        <v>2102</v>
      </c>
      <c r="B325" s="83">
        <v>36</v>
      </c>
      <c r="C325" s="83"/>
      <c r="D325" s="83"/>
      <c r="E325" s="83"/>
      <c r="F325" s="83"/>
      <c r="G325" s="83"/>
      <c r="H325" s="83"/>
      <c r="I325" s="83"/>
      <c r="J325" s="84"/>
      <c r="K325" s="85"/>
      <c r="L325" s="86"/>
      <c r="M325" s="87"/>
      <c r="N325" s="88"/>
      <c r="O325" s="89">
        <f>B325</f>
        <v>36</v>
      </c>
      <c r="P325" s="90"/>
      <c r="Q325" s="88"/>
    </row>
    <row r="326" spans="1:21" ht="15.75" customHeight="1">
      <c r="A326" s="82">
        <v>2201</v>
      </c>
      <c r="B326" s="83"/>
      <c r="C326" s="83">
        <v>26</v>
      </c>
      <c r="D326" s="83"/>
      <c r="E326" s="83"/>
      <c r="F326" s="83"/>
      <c r="G326" s="83"/>
      <c r="H326" s="83"/>
      <c r="I326" s="83"/>
      <c r="J326" s="84"/>
      <c r="K326" s="91"/>
      <c r="L326" s="92"/>
      <c r="M326" s="93"/>
      <c r="N326" s="94">
        <f>IF(C326=0,"",C326/B325)</f>
        <v>0.72222222222222221</v>
      </c>
      <c r="O326" s="95">
        <v>30</v>
      </c>
      <c r="P326" s="96">
        <f t="shared" ref="P326:P334" si="28">IF(O326=0,"",O326/O325)</f>
        <v>0.83333333333333337</v>
      </c>
      <c r="Q326" s="96">
        <f t="shared" ref="Q326:Q334" si="29">IF(O326=0,"",100%-P326)</f>
        <v>0.16666666666666663</v>
      </c>
    </row>
    <row r="327" spans="1:21" ht="15.75" customHeight="1">
      <c r="A327" s="82">
        <v>2202</v>
      </c>
      <c r="B327" s="83"/>
      <c r="C327" s="83"/>
      <c r="D327" s="83">
        <v>18</v>
      </c>
      <c r="E327" s="83"/>
      <c r="F327" s="83"/>
      <c r="G327" s="83"/>
      <c r="H327" s="83"/>
      <c r="I327" s="83"/>
      <c r="J327" s="84"/>
      <c r="K327" s="91"/>
      <c r="L327" s="92"/>
      <c r="M327" s="93"/>
      <c r="N327" s="94">
        <f>IF(D327=0,"",D327/C326)</f>
        <v>0.69230769230769229</v>
      </c>
      <c r="O327" s="95">
        <v>23</v>
      </c>
      <c r="P327" s="96">
        <f t="shared" si="28"/>
        <v>0.76666666666666672</v>
      </c>
      <c r="Q327" s="96">
        <f t="shared" si="29"/>
        <v>0.23333333333333328</v>
      </c>
      <c r="S327" s="97">
        <f>O327/O325</f>
        <v>0.63888888888888884</v>
      </c>
    </row>
    <row r="328" spans="1:21" ht="15.75" customHeight="1">
      <c r="A328" s="82">
        <v>2301</v>
      </c>
      <c r="B328" s="83"/>
      <c r="C328" s="83"/>
      <c r="D328" s="83"/>
      <c r="E328" s="83">
        <v>11</v>
      </c>
      <c r="F328" s="83"/>
      <c r="G328" s="83"/>
      <c r="H328" s="83"/>
      <c r="I328" s="83"/>
      <c r="J328" s="84"/>
      <c r="K328" s="91"/>
      <c r="L328" s="92"/>
      <c r="M328" s="93"/>
      <c r="N328" s="94">
        <f>IF(E328=0,"",E328/D327)</f>
        <v>0.61111111111111116</v>
      </c>
      <c r="O328" s="95">
        <v>19</v>
      </c>
      <c r="P328" s="96">
        <f t="shared" si="28"/>
        <v>0.82608695652173914</v>
      </c>
      <c r="Q328" s="96">
        <f t="shared" si="29"/>
        <v>0.17391304347826086</v>
      </c>
    </row>
    <row r="329" spans="1:21" ht="15.75" customHeight="1">
      <c r="A329" s="82">
        <v>2302</v>
      </c>
      <c r="B329" s="83"/>
      <c r="C329" s="83"/>
      <c r="D329" s="83"/>
      <c r="E329" s="83"/>
      <c r="F329" s="83">
        <v>10</v>
      </c>
      <c r="G329" s="83"/>
      <c r="H329" s="83"/>
      <c r="I329" s="83"/>
      <c r="J329" s="84"/>
      <c r="K329" s="91"/>
      <c r="L329" s="92"/>
      <c r="M329" s="93"/>
      <c r="N329" s="94">
        <f>IF(F329=0,"",F329/E328)</f>
        <v>0.90909090909090906</v>
      </c>
      <c r="O329" s="95">
        <v>18</v>
      </c>
      <c r="P329" s="96">
        <f t="shared" si="28"/>
        <v>0.94736842105263153</v>
      </c>
      <c r="Q329" s="96">
        <f t="shared" si="29"/>
        <v>5.2631578947368474E-2</v>
      </c>
    </row>
    <row r="330" spans="1:21" ht="15.75" customHeight="1">
      <c r="A330" s="82">
        <v>2401</v>
      </c>
      <c r="B330" s="83"/>
      <c r="C330" s="83"/>
      <c r="D330" s="83"/>
      <c r="E330" s="83"/>
      <c r="F330" s="83"/>
      <c r="G330" s="83">
        <v>10</v>
      </c>
      <c r="H330" s="83"/>
      <c r="I330" s="83"/>
      <c r="J330" s="84"/>
      <c r="K330" s="91"/>
      <c r="L330" s="92"/>
      <c r="M330" s="93"/>
      <c r="N330" s="94">
        <f>IF(G330=0,"",G330/F329)</f>
        <v>1</v>
      </c>
      <c r="O330" s="95">
        <v>18</v>
      </c>
      <c r="P330" s="96">
        <f t="shared" si="28"/>
        <v>1</v>
      </c>
      <c r="Q330" s="96">
        <f t="shared" si="29"/>
        <v>0</v>
      </c>
    </row>
    <row r="331" spans="1:21" ht="15.75" customHeight="1">
      <c r="A331" s="82">
        <v>2402</v>
      </c>
      <c r="B331" s="83"/>
      <c r="C331" s="83"/>
      <c r="D331" s="83"/>
      <c r="E331" s="83"/>
      <c r="F331" s="83"/>
      <c r="G331" s="83"/>
      <c r="H331" s="83">
        <v>10</v>
      </c>
      <c r="I331" s="83"/>
      <c r="J331" s="84"/>
      <c r="K331" s="91"/>
      <c r="L331" s="92"/>
      <c r="M331" s="93"/>
      <c r="N331" s="94">
        <f>IF(H331=0,"",H331/G330)</f>
        <v>1</v>
      </c>
      <c r="O331" s="95">
        <v>18</v>
      </c>
      <c r="P331" s="96">
        <f t="shared" si="28"/>
        <v>1</v>
      </c>
      <c r="Q331" s="96">
        <f t="shared" si="29"/>
        <v>0</v>
      </c>
    </row>
    <row r="332" spans="1:21" ht="15.75" customHeight="1">
      <c r="A332" s="82">
        <v>2501</v>
      </c>
      <c r="B332" s="83"/>
      <c r="C332" s="83"/>
      <c r="D332" s="83"/>
      <c r="E332" s="83"/>
      <c r="F332" s="83"/>
      <c r="G332" s="83"/>
      <c r="H332" s="83"/>
      <c r="I332" s="83"/>
      <c r="J332" s="84"/>
      <c r="K332" s="91"/>
      <c r="L332" s="92"/>
      <c r="M332" s="93"/>
      <c r="N332" s="94" t="str">
        <f>IF(I332=0,"",I332/H331)</f>
        <v/>
      </c>
      <c r="O332" s="95"/>
      <c r="P332" s="96" t="str">
        <f t="shared" si="28"/>
        <v/>
      </c>
      <c r="Q332" s="96" t="str">
        <f t="shared" si="29"/>
        <v/>
      </c>
    </row>
    <row r="333" spans="1:21" ht="15.75" customHeight="1">
      <c r="A333" s="82">
        <v>2502</v>
      </c>
      <c r="B333" s="83"/>
      <c r="C333" s="83"/>
      <c r="D333" s="83"/>
      <c r="E333" s="83"/>
      <c r="F333" s="83"/>
      <c r="G333" s="83"/>
      <c r="H333" s="83"/>
      <c r="I333" s="83"/>
      <c r="J333" s="84"/>
      <c r="K333" s="91"/>
      <c r="L333" s="92"/>
      <c r="M333" s="93"/>
      <c r="N333" s="94"/>
      <c r="O333" s="95"/>
      <c r="P333" s="96" t="str">
        <f t="shared" si="28"/>
        <v/>
      </c>
      <c r="Q333" s="96" t="str">
        <f t="shared" si="29"/>
        <v/>
      </c>
    </row>
    <row r="334" spans="1:21" ht="15.75" customHeight="1">
      <c r="A334" s="82">
        <v>2601</v>
      </c>
      <c r="B334" s="83"/>
      <c r="C334" s="83"/>
      <c r="D334" s="83"/>
      <c r="E334" s="83"/>
      <c r="F334" s="83"/>
      <c r="G334" s="83"/>
      <c r="H334" s="83"/>
      <c r="I334" s="83"/>
      <c r="J334" s="84"/>
      <c r="K334" s="91"/>
      <c r="L334" s="92"/>
      <c r="M334" s="93"/>
      <c r="N334" s="94"/>
      <c r="O334" s="95"/>
      <c r="P334" s="96" t="str">
        <f t="shared" si="28"/>
        <v/>
      </c>
      <c r="Q334" s="96" t="str">
        <f t="shared" si="29"/>
        <v/>
      </c>
    </row>
    <row r="335" spans="1:21" ht="15.75" customHeight="1">
      <c r="A335" s="82">
        <v>2602</v>
      </c>
      <c r="B335" s="83"/>
      <c r="C335" s="83"/>
      <c r="D335" s="83"/>
      <c r="E335" s="83"/>
      <c r="F335" s="83"/>
      <c r="G335" s="83"/>
      <c r="H335" s="83"/>
      <c r="I335" s="83"/>
      <c r="J335" s="84"/>
      <c r="K335" s="91"/>
      <c r="L335" s="92"/>
      <c r="M335" s="99"/>
      <c r="N335" s="100"/>
      <c r="O335" s="101"/>
      <c r="P335" s="102"/>
      <c r="Q335" s="100"/>
    </row>
    <row r="336" spans="1:21" ht="15.75" customHeight="1">
      <c r="A336" s="82">
        <v>2701</v>
      </c>
      <c r="B336" s="83"/>
      <c r="C336" s="83"/>
      <c r="D336" s="83"/>
      <c r="E336" s="83"/>
      <c r="F336" s="83"/>
      <c r="G336" s="83"/>
      <c r="H336" s="83"/>
      <c r="I336" s="83"/>
      <c r="J336" s="84"/>
      <c r="K336" s="91"/>
      <c r="L336" s="92"/>
      <c r="M336" s="99"/>
      <c r="N336" s="103"/>
      <c r="O336" s="101"/>
      <c r="P336" s="104"/>
      <c r="Q336" s="103"/>
    </row>
    <row r="337" spans="1:19" ht="15.75" customHeight="1">
      <c r="A337" s="82">
        <v>2702</v>
      </c>
      <c r="B337" s="83"/>
      <c r="C337" s="83"/>
      <c r="D337" s="83"/>
      <c r="E337" s="83"/>
      <c r="F337" s="83"/>
      <c r="G337" s="83"/>
      <c r="H337" s="83"/>
      <c r="I337" s="83"/>
      <c r="J337" s="84"/>
      <c r="K337" s="91"/>
      <c r="L337" s="92"/>
      <c r="M337" s="99"/>
      <c r="N337" s="5"/>
      <c r="O337" s="26"/>
      <c r="P337" s="25"/>
      <c r="Q337" s="140"/>
    </row>
    <row r="338" spans="1:19" ht="15.75" customHeight="1">
      <c r="A338" s="82">
        <v>2801</v>
      </c>
      <c r="B338" s="83"/>
      <c r="C338" s="83"/>
      <c r="D338" s="83"/>
      <c r="E338" s="83"/>
      <c r="F338" s="83"/>
      <c r="G338" s="83"/>
      <c r="H338" s="83"/>
      <c r="I338" s="83"/>
      <c r="J338" s="84"/>
      <c r="K338" s="91"/>
      <c r="L338" s="92"/>
      <c r="M338" s="99"/>
      <c r="N338" s="108" t="s">
        <v>80</v>
      </c>
      <c r="O338" s="109"/>
      <c r="P338" s="110" t="str">
        <f>IF(SUM(J328:J335)=0,"",SUM(J328:J335))</f>
        <v/>
      </c>
      <c r="Q338" s="111" t="s">
        <v>10</v>
      </c>
    </row>
    <row r="339" spans="1:19" ht="15.75" customHeight="1">
      <c r="A339" s="82">
        <v>2802</v>
      </c>
      <c r="B339" s="83"/>
      <c r="C339" s="83"/>
      <c r="D339" s="83"/>
      <c r="E339" s="83"/>
      <c r="F339" s="83"/>
      <c r="G339" s="83"/>
      <c r="H339" s="83"/>
      <c r="I339" s="83"/>
      <c r="J339" s="84"/>
      <c r="K339" s="91"/>
      <c r="L339" s="92"/>
      <c r="M339" s="99"/>
      <c r="N339" s="112" t="s">
        <v>81</v>
      </c>
      <c r="O339" s="113" t="str">
        <f>IF(O338/B325=0,"",O338/B325)</f>
        <v/>
      </c>
      <c r="P339" s="114" t="e">
        <f>IF(O338/P338=0,"",O338/P338)</f>
        <v>#VALUE!</v>
      </c>
      <c r="Q339" s="115" t="s">
        <v>82</v>
      </c>
    </row>
    <row r="340" spans="1:19" ht="15.75" customHeight="1">
      <c r="A340" s="82">
        <v>2901</v>
      </c>
      <c r="B340" s="83"/>
      <c r="C340" s="83"/>
      <c r="D340" s="83"/>
      <c r="E340" s="83"/>
      <c r="F340" s="83"/>
      <c r="G340" s="83"/>
      <c r="H340" s="83"/>
      <c r="I340" s="83"/>
      <c r="J340" s="84"/>
      <c r="K340" s="116"/>
      <c r="L340" s="117"/>
      <c r="M340" s="118"/>
      <c r="N340" s="119"/>
      <c r="O340" s="120"/>
      <c r="P340" s="120"/>
      <c r="Q340" s="121"/>
    </row>
    <row r="341" spans="1:19" ht="18" customHeight="1">
      <c r="A341" s="34"/>
      <c r="B341" s="26"/>
      <c r="C341" s="231" t="s">
        <v>108</v>
      </c>
      <c r="D341" s="232"/>
      <c r="E341" s="232"/>
      <c r="F341" s="232"/>
      <c r="G341" s="232"/>
      <c r="H341" s="232"/>
      <c r="I341" s="233"/>
      <c r="J341" s="122">
        <f>SUM(J334:J337)</f>
        <v>0</v>
      </c>
      <c r="K341" s="123" t="str">
        <f>IF(J334=0,"",J334/B325)</f>
        <v/>
      </c>
      <c r="L341" s="123" t="str">
        <f>IF(J341=0,"",J341/B325)</f>
        <v/>
      </c>
      <c r="M341" s="123" t="str">
        <f>IF(J334=0,"",L341-K341)</f>
        <v/>
      </c>
      <c r="N341" s="5"/>
      <c r="O341" s="26"/>
      <c r="P341" s="25"/>
      <c r="Q341" s="5"/>
    </row>
    <row r="342" spans="1:19" ht="12.75" customHeight="1">
      <c r="K342" s="5"/>
      <c r="L342" s="5"/>
      <c r="N342" s="5"/>
      <c r="O342" s="6"/>
      <c r="P342" s="6"/>
      <c r="Q342" s="5"/>
    </row>
    <row r="343" spans="1:19" ht="12.75" customHeight="1">
      <c r="K343" s="5"/>
      <c r="L343" s="5"/>
      <c r="N343" s="5"/>
      <c r="O343" s="6"/>
      <c r="P343" s="6"/>
      <c r="Q343" s="5"/>
    </row>
    <row r="344" spans="1:19" ht="26.25" customHeight="1">
      <c r="A344" s="250" t="s">
        <v>96</v>
      </c>
      <c r="B344" s="242"/>
      <c r="C344" s="242"/>
      <c r="D344" s="242"/>
      <c r="E344" s="242"/>
      <c r="F344" s="242"/>
      <c r="G344" s="242"/>
      <c r="H344" s="242"/>
      <c r="I344" s="242"/>
      <c r="J344" s="79" t="s">
        <v>122</v>
      </c>
      <c r="K344" s="26"/>
      <c r="L344" s="5"/>
      <c r="M344" s="5"/>
      <c r="N344" s="26"/>
      <c r="O344" s="5"/>
      <c r="P344" s="26"/>
      <c r="Q344" s="26"/>
    </row>
    <row r="345" spans="1:19" ht="20.25" customHeight="1">
      <c r="A345" s="234" t="s">
        <v>9</v>
      </c>
      <c r="B345" s="235" t="s">
        <v>97</v>
      </c>
      <c r="C345" s="232"/>
      <c r="D345" s="232"/>
      <c r="E345" s="232"/>
      <c r="F345" s="232"/>
      <c r="G345" s="232"/>
      <c r="H345" s="232"/>
      <c r="I345" s="233"/>
      <c r="J345" s="236" t="s">
        <v>10</v>
      </c>
      <c r="K345" s="229" t="s">
        <v>2</v>
      </c>
      <c r="L345" s="229" t="s">
        <v>3</v>
      </c>
      <c r="M345" s="237" t="s">
        <v>4</v>
      </c>
      <c r="N345" s="229" t="s">
        <v>5</v>
      </c>
      <c r="O345" s="238" t="s">
        <v>6</v>
      </c>
      <c r="P345" s="238" t="s">
        <v>7</v>
      </c>
      <c r="Q345" s="229" t="s">
        <v>8</v>
      </c>
    </row>
    <row r="346" spans="1:19" ht="15.75" customHeight="1">
      <c r="A346" s="230"/>
      <c r="B346" s="82" t="s">
        <v>98</v>
      </c>
      <c r="C346" s="82" t="s">
        <v>99</v>
      </c>
      <c r="D346" s="82" t="s">
        <v>100</v>
      </c>
      <c r="E346" s="82" t="s">
        <v>101</v>
      </c>
      <c r="F346" s="82" t="s">
        <v>102</v>
      </c>
      <c r="G346" s="82" t="s">
        <v>103</v>
      </c>
      <c r="H346" s="82" t="s">
        <v>104</v>
      </c>
      <c r="I346" s="82" t="s">
        <v>105</v>
      </c>
      <c r="J346" s="230"/>
      <c r="K346" s="230"/>
      <c r="L346" s="230"/>
      <c r="M346" s="230"/>
      <c r="N346" s="230"/>
      <c r="O346" s="230"/>
      <c r="P346" s="230"/>
      <c r="Q346" s="230"/>
    </row>
    <row r="347" spans="1:19" ht="15.75" customHeight="1">
      <c r="A347" s="82">
        <v>2201</v>
      </c>
      <c r="B347" s="83">
        <v>38</v>
      </c>
      <c r="C347" s="83"/>
      <c r="D347" s="83"/>
      <c r="E347" s="83"/>
      <c r="F347" s="83"/>
      <c r="G347" s="83"/>
      <c r="H347" s="83"/>
      <c r="I347" s="83"/>
      <c r="J347" s="84"/>
      <c r="K347" s="85"/>
      <c r="L347" s="86"/>
      <c r="M347" s="87"/>
      <c r="N347" s="88"/>
      <c r="O347" s="89">
        <f>B347</f>
        <v>38</v>
      </c>
      <c r="P347" s="90"/>
      <c r="Q347" s="88"/>
    </row>
    <row r="348" spans="1:19" ht="15.75" customHeight="1">
      <c r="A348" s="82">
        <v>2202</v>
      </c>
      <c r="B348" s="83"/>
      <c r="C348" s="83">
        <v>35</v>
      </c>
      <c r="D348" s="83"/>
      <c r="E348" s="83"/>
      <c r="F348" s="83"/>
      <c r="G348" s="83"/>
      <c r="H348" s="83"/>
      <c r="I348" s="83"/>
      <c r="J348" s="84"/>
      <c r="K348" s="91"/>
      <c r="L348" s="92"/>
      <c r="M348" s="93"/>
      <c r="N348" s="94">
        <f>IF(C348=0,"",C348/B347)</f>
        <v>0.92105263157894735</v>
      </c>
      <c r="O348" s="95">
        <v>35</v>
      </c>
      <c r="P348" s="96">
        <f t="shared" ref="P348:P356" si="30">IF(O348=0,"",O348/O347)</f>
        <v>0.92105263157894735</v>
      </c>
      <c r="Q348" s="96">
        <f t="shared" ref="Q348:Q356" si="31">IF(O348=0,"",100%-P348)</f>
        <v>7.8947368421052655E-2</v>
      </c>
    </row>
    <row r="349" spans="1:19" ht="15.75" customHeight="1">
      <c r="A349" s="82">
        <v>2301</v>
      </c>
      <c r="B349" s="83"/>
      <c r="C349" s="83"/>
      <c r="D349" s="83">
        <v>32</v>
      </c>
      <c r="E349" s="83"/>
      <c r="F349" s="83"/>
      <c r="G349" s="83"/>
      <c r="H349" s="83"/>
      <c r="I349" s="83"/>
      <c r="J349" s="84"/>
      <c r="K349" s="91"/>
      <c r="L349" s="92"/>
      <c r="M349" s="93"/>
      <c r="N349" s="94">
        <f>IF(D349=0,"",D349/C348)</f>
        <v>0.91428571428571426</v>
      </c>
      <c r="O349" s="95">
        <v>34</v>
      </c>
      <c r="P349" s="96">
        <f t="shared" si="30"/>
        <v>0.97142857142857142</v>
      </c>
      <c r="Q349" s="96">
        <f t="shared" si="31"/>
        <v>2.8571428571428581E-2</v>
      </c>
      <c r="S349" s="97">
        <f>O349/O347</f>
        <v>0.89473684210526316</v>
      </c>
    </row>
    <row r="350" spans="1:19" ht="15.75" customHeight="1">
      <c r="A350" s="82">
        <v>2302</v>
      </c>
      <c r="B350" s="83"/>
      <c r="C350" s="83"/>
      <c r="D350" s="83"/>
      <c r="E350" s="83">
        <v>21</v>
      </c>
      <c r="F350" s="83"/>
      <c r="G350" s="83"/>
      <c r="H350" s="83"/>
      <c r="I350" s="83"/>
      <c r="J350" s="84"/>
      <c r="K350" s="91"/>
      <c r="L350" s="92"/>
      <c r="M350" s="93"/>
      <c r="N350" s="94">
        <f>IF(E350=0,"",E350/D349)</f>
        <v>0.65625</v>
      </c>
      <c r="O350" s="95">
        <v>32</v>
      </c>
      <c r="P350" s="96">
        <f t="shared" si="30"/>
        <v>0.94117647058823528</v>
      </c>
      <c r="Q350" s="96">
        <f t="shared" si="31"/>
        <v>5.8823529411764719E-2</v>
      </c>
    </row>
    <row r="351" spans="1:19" ht="15.75" customHeight="1">
      <c r="A351" s="82">
        <v>2401</v>
      </c>
      <c r="B351" s="83"/>
      <c r="C351" s="83"/>
      <c r="D351" s="83"/>
      <c r="E351" s="83"/>
      <c r="F351" s="83">
        <v>19</v>
      </c>
      <c r="G351" s="83"/>
      <c r="H351" s="83"/>
      <c r="I351" s="83"/>
      <c r="J351" s="84"/>
      <c r="K351" s="91"/>
      <c r="L351" s="92"/>
      <c r="M351" s="93"/>
      <c r="N351" s="94">
        <f>IF(F351=0,"",F351/E350)</f>
        <v>0.90476190476190477</v>
      </c>
      <c r="O351" s="95">
        <v>31</v>
      </c>
      <c r="P351" s="96">
        <f t="shared" si="30"/>
        <v>0.96875</v>
      </c>
      <c r="Q351" s="96">
        <f t="shared" si="31"/>
        <v>3.125E-2</v>
      </c>
    </row>
    <row r="352" spans="1:19" ht="15.75" customHeight="1">
      <c r="A352" s="82">
        <v>2402</v>
      </c>
      <c r="B352" s="83"/>
      <c r="C352" s="83"/>
      <c r="D352" s="83"/>
      <c r="E352" s="83"/>
      <c r="F352" s="83"/>
      <c r="G352" s="83">
        <v>15</v>
      </c>
      <c r="H352" s="83"/>
      <c r="I352" s="83"/>
      <c r="J352" s="84"/>
      <c r="K352" s="91"/>
      <c r="L352" s="92"/>
      <c r="M352" s="93"/>
      <c r="N352" s="94">
        <f>IF(G352=0,"",G352/F351)</f>
        <v>0.78947368421052633</v>
      </c>
      <c r="O352" s="95">
        <v>28</v>
      </c>
      <c r="P352" s="96">
        <f t="shared" si="30"/>
        <v>0.90322580645161288</v>
      </c>
      <c r="Q352" s="96">
        <f t="shared" si="31"/>
        <v>9.6774193548387122E-2</v>
      </c>
    </row>
    <row r="353" spans="1:17" ht="15.75" customHeight="1">
      <c r="A353" s="82">
        <v>2501</v>
      </c>
      <c r="B353" s="83"/>
      <c r="C353" s="83"/>
      <c r="D353" s="83"/>
      <c r="E353" s="83"/>
      <c r="F353" s="83"/>
      <c r="G353" s="83"/>
      <c r="H353" s="83"/>
      <c r="I353" s="83"/>
      <c r="J353" s="84"/>
      <c r="K353" s="91"/>
      <c r="L353" s="92"/>
      <c r="M353" s="93"/>
      <c r="N353" s="94" t="str">
        <f>IF(H353=0,"",H353/G352)</f>
        <v/>
      </c>
      <c r="O353" s="95"/>
      <c r="P353" s="96" t="str">
        <f t="shared" si="30"/>
        <v/>
      </c>
      <c r="Q353" s="96" t="str">
        <f t="shared" si="31"/>
        <v/>
      </c>
    </row>
    <row r="354" spans="1:17" ht="15.75" customHeight="1">
      <c r="A354" s="82">
        <v>2502</v>
      </c>
      <c r="B354" s="83"/>
      <c r="C354" s="83"/>
      <c r="D354" s="83"/>
      <c r="E354" s="83"/>
      <c r="F354" s="83"/>
      <c r="G354" s="83"/>
      <c r="H354" s="83"/>
      <c r="I354" s="83"/>
      <c r="J354" s="84"/>
      <c r="K354" s="91"/>
      <c r="L354" s="92"/>
      <c r="M354" s="93"/>
      <c r="N354" s="94" t="str">
        <f>IF(I354=0,"",I354/H353)</f>
        <v/>
      </c>
      <c r="O354" s="95"/>
      <c r="P354" s="96" t="str">
        <f t="shared" si="30"/>
        <v/>
      </c>
      <c r="Q354" s="96" t="str">
        <f t="shared" si="31"/>
        <v/>
      </c>
    </row>
    <row r="355" spans="1:17" ht="15.75" customHeight="1">
      <c r="A355" s="82">
        <v>2601</v>
      </c>
      <c r="B355" s="83"/>
      <c r="C355" s="83"/>
      <c r="D355" s="83"/>
      <c r="E355" s="83"/>
      <c r="F355" s="83"/>
      <c r="G355" s="83"/>
      <c r="H355" s="83"/>
      <c r="I355" s="83"/>
      <c r="J355" s="84"/>
      <c r="K355" s="91"/>
      <c r="L355" s="92"/>
      <c r="M355" s="93"/>
      <c r="N355" s="94"/>
      <c r="O355" s="95"/>
      <c r="P355" s="96" t="str">
        <f t="shared" si="30"/>
        <v/>
      </c>
      <c r="Q355" s="96" t="str">
        <f t="shared" si="31"/>
        <v/>
      </c>
    </row>
    <row r="356" spans="1:17" ht="15.75" customHeight="1">
      <c r="A356" s="82">
        <v>2602</v>
      </c>
      <c r="B356" s="83"/>
      <c r="C356" s="83"/>
      <c r="D356" s="83"/>
      <c r="E356" s="83"/>
      <c r="F356" s="83"/>
      <c r="G356" s="83"/>
      <c r="H356" s="83"/>
      <c r="I356" s="83"/>
      <c r="J356" s="84"/>
      <c r="K356" s="91"/>
      <c r="L356" s="92"/>
      <c r="M356" s="93"/>
      <c r="N356" s="94"/>
      <c r="O356" s="95"/>
      <c r="P356" s="96" t="str">
        <f t="shared" si="30"/>
        <v/>
      </c>
      <c r="Q356" s="96" t="str">
        <f t="shared" si="31"/>
        <v/>
      </c>
    </row>
    <row r="357" spans="1:17" ht="15.75" customHeight="1">
      <c r="A357" s="82">
        <v>2701</v>
      </c>
      <c r="B357" s="83"/>
      <c r="C357" s="83"/>
      <c r="D357" s="83"/>
      <c r="E357" s="83"/>
      <c r="F357" s="83"/>
      <c r="G357" s="83"/>
      <c r="H357" s="83"/>
      <c r="I357" s="83"/>
      <c r="J357" s="84"/>
      <c r="K357" s="91"/>
      <c r="L357" s="92"/>
      <c r="M357" s="99"/>
      <c r="N357" s="100"/>
      <c r="O357" s="101"/>
      <c r="P357" s="102"/>
      <c r="Q357" s="100"/>
    </row>
    <row r="358" spans="1:17" ht="15.75" customHeight="1">
      <c r="A358" s="82">
        <v>2702</v>
      </c>
      <c r="B358" s="83"/>
      <c r="C358" s="83"/>
      <c r="D358" s="83"/>
      <c r="E358" s="83"/>
      <c r="F358" s="83"/>
      <c r="G358" s="83"/>
      <c r="H358" s="83"/>
      <c r="I358" s="83"/>
      <c r="J358" s="84"/>
      <c r="K358" s="91"/>
      <c r="L358" s="92"/>
      <c r="M358" s="99"/>
      <c r="N358" s="103"/>
      <c r="O358" s="101"/>
      <c r="P358" s="104"/>
      <c r="Q358" s="103"/>
    </row>
    <row r="359" spans="1:17" ht="15.75" customHeight="1">
      <c r="A359" s="82">
        <v>2801</v>
      </c>
      <c r="B359" s="83"/>
      <c r="C359" s="83"/>
      <c r="D359" s="83"/>
      <c r="E359" s="83"/>
      <c r="F359" s="83"/>
      <c r="G359" s="83"/>
      <c r="H359" s="83"/>
      <c r="I359" s="83"/>
      <c r="J359" s="84"/>
      <c r="K359" s="91"/>
      <c r="L359" s="92"/>
      <c r="M359" s="99"/>
      <c r="N359" s="5"/>
      <c r="O359" s="26"/>
      <c r="P359" s="25"/>
      <c r="Q359" s="140"/>
    </row>
    <row r="360" spans="1:17" ht="15.75" customHeight="1">
      <c r="A360" s="82">
        <v>2802</v>
      </c>
      <c r="B360" s="83"/>
      <c r="C360" s="83"/>
      <c r="D360" s="83"/>
      <c r="E360" s="83"/>
      <c r="F360" s="83"/>
      <c r="G360" s="83"/>
      <c r="H360" s="83"/>
      <c r="I360" s="83"/>
      <c r="J360" s="84"/>
      <c r="K360" s="91"/>
      <c r="L360" s="92"/>
      <c r="M360" s="99"/>
      <c r="N360" s="108" t="s">
        <v>80</v>
      </c>
      <c r="O360" s="109"/>
      <c r="P360" s="110" t="str">
        <f>IF(SUM(J350:J357)=0,"",SUM(J350:J357))</f>
        <v/>
      </c>
      <c r="Q360" s="111" t="s">
        <v>10</v>
      </c>
    </row>
    <row r="361" spans="1:17" ht="15.75" customHeight="1">
      <c r="A361" s="82">
        <v>2901</v>
      </c>
      <c r="B361" s="83"/>
      <c r="C361" s="83"/>
      <c r="D361" s="83"/>
      <c r="E361" s="83"/>
      <c r="F361" s="83"/>
      <c r="G361" s="83"/>
      <c r="H361" s="83"/>
      <c r="I361" s="83"/>
      <c r="J361" s="84"/>
      <c r="K361" s="91"/>
      <c r="L361" s="92"/>
      <c r="M361" s="99"/>
      <c r="N361" s="112" t="s">
        <v>81</v>
      </c>
      <c r="O361" s="113" t="str">
        <f>IF(O360/B347=0,"",O360/B347)</f>
        <v/>
      </c>
      <c r="P361" s="114" t="e">
        <f>IF(O360/P360=0,"",O360/P360)</f>
        <v>#VALUE!</v>
      </c>
      <c r="Q361" s="115" t="s">
        <v>82</v>
      </c>
    </row>
    <row r="362" spans="1:17" ht="15.75" customHeight="1">
      <c r="A362" s="82">
        <v>2902</v>
      </c>
      <c r="B362" s="83"/>
      <c r="C362" s="83"/>
      <c r="D362" s="83"/>
      <c r="E362" s="83"/>
      <c r="F362" s="83"/>
      <c r="G362" s="83"/>
      <c r="H362" s="83"/>
      <c r="I362" s="83"/>
      <c r="J362" s="84"/>
      <c r="K362" s="116"/>
      <c r="L362" s="117"/>
      <c r="M362" s="118"/>
      <c r="N362" s="119"/>
      <c r="O362" s="120"/>
      <c r="P362" s="120"/>
      <c r="Q362" s="121"/>
    </row>
    <row r="363" spans="1:17" ht="18" customHeight="1">
      <c r="A363" s="34"/>
      <c r="B363" s="26"/>
      <c r="C363" s="231" t="s">
        <v>108</v>
      </c>
      <c r="D363" s="232"/>
      <c r="E363" s="232"/>
      <c r="F363" s="232"/>
      <c r="G363" s="232"/>
      <c r="H363" s="232"/>
      <c r="I363" s="233"/>
      <c r="J363" s="122">
        <f>SUM(J356:J359)</f>
        <v>0</v>
      </c>
      <c r="K363" s="123" t="str">
        <f>IF(J356=0,"",J356/B347)</f>
        <v/>
      </c>
      <c r="L363" s="123" t="str">
        <f>IF(J363=0,"",J363/B347)</f>
        <v/>
      </c>
      <c r="M363" s="123" t="str">
        <f>IF(J356=0,"",L363-K363)</f>
        <v/>
      </c>
      <c r="N363" s="5"/>
      <c r="O363" s="26"/>
      <c r="P363" s="25"/>
      <c r="Q363" s="5"/>
    </row>
    <row r="364" spans="1:17" ht="12.75" customHeight="1">
      <c r="K364" s="5"/>
      <c r="L364" s="5"/>
      <c r="N364" s="5"/>
      <c r="O364" s="6"/>
      <c r="P364" s="6"/>
      <c r="Q364" s="5"/>
    </row>
    <row r="365" spans="1:17" ht="12.75" customHeight="1">
      <c r="K365" s="5"/>
      <c r="L365" s="5"/>
      <c r="N365" s="5"/>
      <c r="O365" s="6"/>
      <c r="P365" s="6"/>
      <c r="Q365" s="5"/>
    </row>
    <row r="366" spans="1:17" ht="25.5" customHeight="1">
      <c r="A366" s="250" t="s">
        <v>96</v>
      </c>
      <c r="B366" s="242"/>
      <c r="C366" s="242"/>
      <c r="D366" s="242"/>
      <c r="E366" s="242"/>
      <c r="F366" s="242"/>
      <c r="G366" s="242"/>
      <c r="H366" s="242"/>
      <c r="I366" s="242"/>
      <c r="J366" s="79" t="s">
        <v>123</v>
      </c>
      <c r="K366" s="26"/>
      <c r="L366" s="5"/>
      <c r="M366" s="5"/>
      <c r="N366" s="26"/>
      <c r="O366" s="5"/>
      <c r="P366" s="26"/>
      <c r="Q366" s="26"/>
    </row>
    <row r="367" spans="1:17" ht="20.25">
      <c r="A367" s="234" t="s">
        <v>9</v>
      </c>
      <c r="B367" s="235" t="s">
        <v>97</v>
      </c>
      <c r="C367" s="232"/>
      <c r="D367" s="232"/>
      <c r="E367" s="232"/>
      <c r="F367" s="232"/>
      <c r="G367" s="232"/>
      <c r="H367" s="232"/>
      <c r="I367" s="233"/>
      <c r="J367" s="236" t="s">
        <v>10</v>
      </c>
      <c r="K367" s="229" t="s">
        <v>2</v>
      </c>
      <c r="L367" s="229" t="s">
        <v>3</v>
      </c>
      <c r="M367" s="237" t="s">
        <v>4</v>
      </c>
      <c r="N367" s="229" t="s">
        <v>5</v>
      </c>
      <c r="O367" s="238" t="s">
        <v>6</v>
      </c>
      <c r="P367" s="238" t="s">
        <v>7</v>
      </c>
      <c r="Q367" s="229" t="s">
        <v>8</v>
      </c>
    </row>
    <row r="368" spans="1:17" ht="15.75">
      <c r="A368" s="230"/>
      <c r="B368" s="82" t="s">
        <v>98</v>
      </c>
      <c r="C368" s="82" t="s">
        <v>99</v>
      </c>
      <c r="D368" s="82" t="s">
        <v>100</v>
      </c>
      <c r="E368" s="82" t="s">
        <v>101</v>
      </c>
      <c r="F368" s="82" t="s">
        <v>102</v>
      </c>
      <c r="G368" s="82" t="s">
        <v>103</v>
      </c>
      <c r="H368" s="82" t="s">
        <v>104</v>
      </c>
      <c r="I368" s="82" t="s">
        <v>105</v>
      </c>
      <c r="J368" s="230"/>
      <c r="K368" s="230"/>
      <c r="L368" s="230"/>
      <c r="M368" s="230"/>
      <c r="N368" s="230"/>
      <c r="O368" s="230"/>
      <c r="P368" s="230"/>
      <c r="Q368" s="230"/>
    </row>
    <row r="369" spans="1:19" ht="12.75" customHeight="1">
      <c r="A369" s="82">
        <v>2202</v>
      </c>
      <c r="B369" s="83">
        <v>37</v>
      </c>
      <c r="C369" s="83"/>
      <c r="D369" s="83"/>
      <c r="E369" s="83"/>
      <c r="F369" s="83"/>
      <c r="G369" s="83"/>
      <c r="H369" s="83"/>
      <c r="I369" s="83"/>
      <c r="J369" s="84"/>
      <c r="K369" s="85"/>
      <c r="L369" s="86"/>
      <c r="M369" s="87"/>
      <c r="N369" s="88"/>
      <c r="O369" s="89">
        <f>B369</f>
        <v>37</v>
      </c>
      <c r="P369" s="90"/>
      <c r="Q369" s="88"/>
    </row>
    <row r="370" spans="1:19" ht="12.75" customHeight="1">
      <c r="A370" s="82">
        <v>2301</v>
      </c>
      <c r="B370" s="83"/>
      <c r="C370" s="83">
        <v>30</v>
      </c>
      <c r="D370" s="83"/>
      <c r="E370" s="83"/>
      <c r="F370" s="83"/>
      <c r="G370" s="83"/>
      <c r="H370" s="83"/>
      <c r="I370" s="83"/>
      <c r="J370" s="84"/>
      <c r="K370" s="91"/>
      <c r="L370" s="92"/>
      <c r="M370" s="93"/>
      <c r="N370" s="94">
        <f>IF(C370=0,"",C370/B369)</f>
        <v>0.81081081081081086</v>
      </c>
      <c r="O370" s="95">
        <v>31</v>
      </c>
      <c r="P370" s="96">
        <f t="shared" ref="P370:P378" si="32">IF(O370=0,"",O370/O369)</f>
        <v>0.83783783783783783</v>
      </c>
      <c r="Q370" s="96">
        <f t="shared" ref="Q370:Q378" si="33">IF(O370=0,"",100%-P370)</f>
        <v>0.16216216216216217</v>
      </c>
    </row>
    <row r="371" spans="1:19" ht="12.75" customHeight="1">
      <c r="A371" s="82">
        <v>2302</v>
      </c>
      <c r="B371" s="83"/>
      <c r="C371" s="83"/>
      <c r="D371" s="83">
        <v>26</v>
      </c>
      <c r="E371" s="83"/>
      <c r="F371" s="83"/>
      <c r="G371" s="83"/>
      <c r="H371" s="83"/>
      <c r="I371" s="83"/>
      <c r="J371" s="84"/>
      <c r="K371" s="91"/>
      <c r="L371" s="92"/>
      <c r="M371" s="93"/>
      <c r="N371" s="94">
        <f>IF(D371=0,"",D371/C370)</f>
        <v>0.8666666666666667</v>
      </c>
      <c r="O371" s="95">
        <v>29</v>
      </c>
      <c r="P371" s="96">
        <f t="shared" si="32"/>
        <v>0.93548387096774188</v>
      </c>
      <c r="Q371" s="96">
        <f t="shared" si="33"/>
        <v>6.4516129032258118E-2</v>
      </c>
      <c r="S371" s="97">
        <f>O371/O369</f>
        <v>0.78378378378378377</v>
      </c>
    </row>
    <row r="372" spans="1:19" ht="12.75" customHeight="1">
      <c r="A372" s="82">
        <v>2401</v>
      </c>
      <c r="B372" s="83"/>
      <c r="C372" s="83"/>
      <c r="D372" s="83"/>
      <c r="E372" s="83">
        <v>24</v>
      </c>
      <c r="F372" s="83"/>
      <c r="G372" s="83"/>
      <c r="H372" s="83"/>
      <c r="I372" s="83"/>
      <c r="J372" s="84"/>
      <c r="K372" s="91"/>
      <c r="L372" s="92"/>
      <c r="M372" s="93"/>
      <c r="N372" s="94">
        <f>IF(E372=0,"",E372/D371)</f>
        <v>0.92307692307692313</v>
      </c>
      <c r="O372" s="95">
        <v>28</v>
      </c>
      <c r="P372" s="96">
        <f t="shared" si="32"/>
        <v>0.96551724137931039</v>
      </c>
      <c r="Q372" s="96">
        <f t="shared" si="33"/>
        <v>3.4482758620689613E-2</v>
      </c>
    </row>
    <row r="373" spans="1:19" ht="12.75" customHeight="1">
      <c r="A373" s="82">
        <v>2402</v>
      </c>
      <c r="B373" s="83"/>
      <c r="C373" s="83"/>
      <c r="D373" s="83"/>
      <c r="E373" s="83"/>
      <c r="F373" s="83">
        <v>23</v>
      </c>
      <c r="G373" s="83"/>
      <c r="H373" s="83"/>
      <c r="I373" s="83"/>
      <c r="J373" s="84"/>
      <c r="K373" s="91"/>
      <c r="L373" s="92"/>
      <c r="M373" s="93"/>
      <c r="N373" s="94">
        <f>IF(F373=0,"",F373/E372)</f>
        <v>0.95833333333333337</v>
      </c>
      <c r="O373" s="95">
        <v>27</v>
      </c>
      <c r="P373" s="96">
        <f t="shared" si="32"/>
        <v>0.9642857142857143</v>
      </c>
      <c r="Q373" s="96">
        <f t="shared" si="33"/>
        <v>3.5714285714285698E-2</v>
      </c>
    </row>
    <row r="374" spans="1:19" ht="12.75" customHeight="1">
      <c r="A374" s="82">
        <v>2501</v>
      </c>
      <c r="B374" s="83"/>
      <c r="C374" s="83"/>
      <c r="D374" s="83"/>
      <c r="E374" s="83"/>
      <c r="F374" s="83"/>
      <c r="G374" s="83"/>
      <c r="H374" s="83"/>
      <c r="I374" s="83"/>
      <c r="J374" s="84"/>
      <c r="K374" s="91"/>
      <c r="L374" s="92"/>
      <c r="M374" s="93"/>
      <c r="N374" s="94" t="str">
        <f>IF(G374=0,"",G374/F373)</f>
        <v/>
      </c>
      <c r="O374" s="95"/>
      <c r="P374" s="96" t="str">
        <f t="shared" si="32"/>
        <v/>
      </c>
      <c r="Q374" s="96" t="str">
        <f t="shared" si="33"/>
        <v/>
      </c>
    </row>
    <row r="375" spans="1:19" ht="12.75" customHeight="1">
      <c r="A375" s="82">
        <v>2502</v>
      </c>
      <c r="B375" s="83"/>
      <c r="C375" s="83"/>
      <c r="D375" s="83"/>
      <c r="E375" s="83"/>
      <c r="F375" s="83"/>
      <c r="G375" s="83"/>
      <c r="H375" s="83"/>
      <c r="I375" s="83"/>
      <c r="J375" s="84"/>
      <c r="K375" s="91"/>
      <c r="L375" s="92"/>
      <c r="M375" s="93"/>
      <c r="N375" s="94" t="str">
        <f>IF(H375=0,"",H375/G374)</f>
        <v/>
      </c>
      <c r="O375" s="95"/>
      <c r="P375" s="96" t="str">
        <f t="shared" si="32"/>
        <v/>
      </c>
      <c r="Q375" s="96" t="str">
        <f t="shared" si="33"/>
        <v/>
      </c>
    </row>
    <row r="376" spans="1:19" ht="12.75" customHeight="1">
      <c r="A376" s="82">
        <v>2601</v>
      </c>
      <c r="B376" s="83"/>
      <c r="C376" s="83"/>
      <c r="D376" s="83"/>
      <c r="E376" s="83"/>
      <c r="F376" s="83"/>
      <c r="G376" s="83"/>
      <c r="H376" s="83"/>
      <c r="I376" s="83"/>
      <c r="J376" s="84"/>
      <c r="K376" s="91"/>
      <c r="L376" s="92"/>
      <c r="M376" s="93"/>
      <c r="N376" s="94" t="str">
        <f>IF(I376=0,"",I376/H375)</f>
        <v/>
      </c>
      <c r="O376" s="95"/>
      <c r="P376" s="96" t="str">
        <f t="shared" si="32"/>
        <v/>
      </c>
      <c r="Q376" s="96" t="str">
        <f t="shared" si="33"/>
        <v/>
      </c>
    </row>
    <row r="377" spans="1:19" ht="12.75" customHeight="1">
      <c r="A377" s="82">
        <v>2602</v>
      </c>
      <c r="B377" s="83"/>
      <c r="C377" s="83"/>
      <c r="D377" s="83"/>
      <c r="E377" s="83"/>
      <c r="F377" s="83"/>
      <c r="G377" s="83"/>
      <c r="H377" s="83"/>
      <c r="I377" s="83"/>
      <c r="J377" s="84"/>
      <c r="K377" s="91"/>
      <c r="L377" s="92"/>
      <c r="M377" s="93"/>
      <c r="N377" s="94"/>
      <c r="O377" s="95"/>
      <c r="P377" s="96" t="str">
        <f t="shared" si="32"/>
        <v/>
      </c>
      <c r="Q377" s="96" t="str">
        <f t="shared" si="33"/>
        <v/>
      </c>
    </row>
    <row r="378" spans="1:19" ht="12.75" customHeight="1">
      <c r="A378" s="82">
        <v>2701</v>
      </c>
      <c r="B378" s="83"/>
      <c r="C378" s="83"/>
      <c r="D378" s="83"/>
      <c r="E378" s="83"/>
      <c r="F378" s="83"/>
      <c r="G378" s="83"/>
      <c r="H378" s="83"/>
      <c r="I378" s="83"/>
      <c r="J378" s="84"/>
      <c r="K378" s="91"/>
      <c r="L378" s="92"/>
      <c r="M378" s="93"/>
      <c r="N378" s="94"/>
      <c r="O378" s="95"/>
      <c r="P378" s="96" t="str">
        <f t="shared" si="32"/>
        <v/>
      </c>
      <c r="Q378" s="96" t="str">
        <f t="shared" si="33"/>
        <v/>
      </c>
    </row>
    <row r="379" spans="1:19" ht="12.75" customHeight="1">
      <c r="A379" s="82">
        <v>2702</v>
      </c>
      <c r="B379" s="83"/>
      <c r="C379" s="83"/>
      <c r="D379" s="83"/>
      <c r="E379" s="83"/>
      <c r="F379" s="83"/>
      <c r="G379" s="83"/>
      <c r="H379" s="83"/>
      <c r="I379" s="83"/>
      <c r="J379" s="84"/>
      <c r="K379" s="91"/>
      <c r="L379" s="92"/>
      <c r="M379" s="99"/>
      <c r="N379" s="100"/>
      <c r="O379" s="101"/>
      <c r="P379" s="102"/>
      <c r="Q379" s="100"/>
    </row>
    <row r="380" spans="1:19" ht="12.75" customHeight="1">
      <c r="A380" s="82">
        <v>2801</v>
      </c>
      <c r="B380" s="83"/>
      <c r="C380" s="83"/>
      <c r="D380" s="83"/>
      <c r="E380" s="83"/>
      <c r="F380" s="83"/>
      <c r="G380" s="83"/>
      <c r="H380" s="83"/>
      <c r="I380" s="83"/>
      <c r="J380" s="84"/>
      <c r="K380" s="91"/>
      <c r="L380" s="92"/>
      <c r="M380" s="99"/>
      <c r="N380" s="103"/>
      <c r="O380" s="101"/>
      <c r="P380" s="104"/>
      <c r="Q380" s="103"/>
    </row>
    <row r="381" spans="1:19" ht="12.75" customHeight="1">
      <c r="A381" s="82">
        <v>2802</v>
      </c>
      <c r="B381" s="83"/>
      <c r="C381" s="83"/>
      <c r="D381" s="83"/>
      <c r="E381" s="83"/>
      <c r="F381" s="83"/>
      <c r="G381" s="83"/>
      <c r="H381" s="83"/>
      <c r="I381" s="83"/>
      <c r="J381" s="84"/>
      <c r="K381" s="91"/>
      <c r="L381" s="92"/>
      <c r="M381" s="99"/>
      <c r="N381" s="5"/>
      <c r="O381" s="26"/>
      <c r="P381" s="25"/>
      <c r="Q381" s="140"/>
    </row>
    <row r="382" spans="1:19" ht="12.75" customHeight="1">
      <c r="A382" s="82">
        <v>2901</v>
      </c>
      <c r="B382" s="83"/>
      <c r="C382" s="83"/>
      <c r="D382" s="83"/>
      <c r="E382" s="83"/>
      <c r="F382" s="83"/>
      <c r="G382" s="83"/>
      <c r="H382" s="83"/>
      <c r="I382" s="83"/>
      <c r="J382" s="84"/>
      <c r="K382" s="91"/>
      <c r="L382" s="92"/>
      <c r="M382" s="99"/>
      <c r="N382" s="108" t="s">
        <v>80</v>
      </c>
      <c r="O382" s="109"/>
      <c r="P382" s="110" t="str">
        <f>IF(SUM(J372:J379)=0,"",SUM(J372:J379))</f>
        <v/>
      </c>
      <c r="Q382" s="111" t="s">
        <v>10</v>
      </c>
    </row>
    <row r="383" spans="1:19" ht="12.75" customHeight="1">
      <c r="A383" s="82">
        <v>2902</v>
      </c>
      <c r="B383" s="83"/>
      <c r="C383" s="83"/>
      <c r="D383" s="83"/>
      <c r="E383" s="83"/>
      <c r="F383" s="83"/>
      <c r="G383" s="83"/>
      <c r="H383" s="83"/>
      <c r="I383" s="83"/>
      <c r="J383" s="84"/>
      <c r="K383" s="91"/>
      <c r="L383" s="92"/>
      <c r="M383" s="99"/>
      <c r="N383" s="112" t="s">
        <v>81</v>
      </c>
      <c r="O383" s="113" t="str">
        <f>IF(O382/B369=0,"",O382/B369)</f>
        <v/>
      </c>
      <c r="P383" s="114" t="e">
        <f>IF(O382/P382=0,"",O382/P382)</f>
        <v>#VALUE!</v>
      </c>
      <c r="Q383" s="115" t="s">
        <v>82</v>
      </c>
    </row>
    <row r="384" spans="1:19" ht="12.75" customHeight="1">
      <c r="B384" s="83"/>
      <c r="C384" s="83"/>
      <c r="D384" s="83"/>
      <c r="E384" s="83"/>
      <c r="F384" s="83"/>
      <c r="G384" s="83"/>
      <c r="H384" s="83"/>
      <c r="I384" s="83"/>
      <c r="J384" s="84"/>
      <c r="K384" s="116"/>
      <c r="L384" s="117"/>
      <c r="M384" s="118"/>
      <c r="N384" s="119"/>
      <c r="O384" s="120"/>
      <c r="P384" s="120"/>
      <c r="Q384" s="121"/>
    </row>
    <row r="385" spans="1:19" ht="18">
      <c r="A385" s="34"/>
      <c r="B385" s="26"/>
      <c r="C385" s="231" t="s">
        <v>108</v>
      </c>
      <c r="D385" s="232"/>
      <c r="E385" s="232"/>
      <c r="F385" s="232"/>
      <c r="G385" s="232"/>
      <c r="H385" s="232"/>
      <c r="I385" s="233"/>
      <c r="J385" s="122">
        <f>SUM(J378:J381)</f>
        <v>0</v>
      </c>
      <c r="K385" s="123" t="str">
        <f>IF(J378=0,"",J378/B369)</f>
        <v/>
      </c>
      <c r="L385" s="123" t="str">
        <f>IF(J385=0,"",J385/B369)</f>
        <v/>
      </c>
      <c r="M385" s="123" t="str">
        <f>IF(J378=0,"",L385-K385)</f>
        <v/>
      </c>
      <c r="N385" s="5"/>
      <c r="O385" s="26"/>
      <c r="P385" s="25"/>
      <c r="Q385" s="5"/>
    </row>
    <row r="386" spans="1:19" ht="12.75" customHeight="1">
      <c r="K386" s="5"/>
      <c r="L386" s="5"/>
      <c r="N386" s="5"/>
      <c r="O386" s="6"/>
      <c r="P386" s="6"/>
      <c r="Q386" s="5"/>
    </row>
    <row r="387" spans="1:19" ht="12.75" customHeight="1">
      <c r="K387" s="5"/>
      <c r="L387" s="5"/>
      <c r="N387" s="5"/>
      <c r="O387" s="6"/>
      <c r="P387" s="6"/>
      <c r="Q387" s="5"/>
    </row>
    <row r="388" spans="1:19" ht="26.25">
      <c r="A388" s="250" t="s">
        <v>96</v>
      </c>
      <c r="B388" s="242"/>
      <c r="C388" s="242"/>
      <c r="D388" s="242"/>
      <c r="E388" s="242"/>
      <c r="F388" s="242"/>
      <c r="G388" s="242"/>
      <c r="H388" s="242"/>
      <c r="I388" s="242"/>
      <c r="J388" s="211" t="s">
        <v>141</v>
      </c>
      <c r="K388" s="26"/>
      <c r="L388" s="5"/>
      <c r="M388" s="5"/>
      <c r="N388" s="26"/>
      <c r="O388" s="5"/>
      <c r="P388" s="26"/>
      <c r="Q388" s="26"/>
      <c r="R388" s="210"/>
      <c r="S388" s="210"/>
    </row>
    <row r="389" spans="1:19" ht="12.75" customHeight="1">
      <c r="A389" s="234" t="s">
        <v>9</v>
      </c>
      <c r="B389" s="235" t="s">
        <v>97</v>
      </c>
      <c r="C389" s="232"/>
      <c r="D389" s="232"/>
      <c r="E389" s="232"/>
      <c r="F389" s="232"/>
      <c r="G389" s="232"/>
      <c r="H389" s="232"/>
      <c r="I389" s="233"/>
      <c r="J389" s="236" t="s">
        <v>10</v>
      </c>
      <c r="K389" s="229" t="s">
        <v>2</v>
      </c>
      <c r="L389" s="229" t="s">
        <v>3</v>
      </c>
      <c r="M389" s="237" t="s">
        <v>4</v>
      </c>
      <c r="N389" s="229" t="s">
        <v>5</v>
      </c>
      <c r="O389" s="238" t="s">
        <v>6</v>
      </c>
      <c r="P389" s="238" t="s">
        <v>7</v>
      </c>
      <c r="Q389" s="229" t="s">
        <v>8</v>
      </c>
      <c r="R389" s="210"/>
      <c r="S389" s="210"/>
    </row>
    <row r="390" spans="1:19" ht="12.75" customHeight="1">
      <c r="A390" s="230"/>
      <c r="B390" s="82" t="s">
        <v>98</v>
      </c>
      <c r="C390" s="82" t="s">
        <v>99</v>
      </c>
      <c r="D390" s="82" t="s">
        <v>100</v>
      </c>
      <c r="E390" s="82" t="s">
        <v>101</v>
      </c>
      <c r="F390" s="82" t="s">
        <v>102</v>
      </c>
      <c r="G390" s="82" t="s">
        <v>103</v>
      </c>
      <c r="H390" s="82" t="s">
        <v>104</v>
      </c>
      <c r="I390" s="82" t="s">
        <v>105</v>
      </c>
      <c r="J390" s="230"/>
      <c r="K390" s="230"/>
      <c r="L390" s="230"/>
      <c r="M390" s="230"/>
      <c r="N390" s="230"/>
      <c r="O390" s="230"/>
      <c r="P390" s="230"/>
      <c r="Q390" s="230"/>
      <c r="R390" s="210"/>
      <c r="S390" s="210"/>
    </row>
    <row r="391" spans="1:19" ht="12.75" customHeight="1">
      <c r="A391" s="82">
        <v>2301</v>
      </c>
      <c r="B391" s="83">
        <v>25</v>
      </c>
      <c r="C391" s="83"/>
      <c r="D391" s="83"/>
      <c r="E391" s="83"/>
      <c r="F391" s="83"/>
      <c r="G391" s="83"/>
      <c r="H391" s="83"/>
      <c r="I391" s="83"/>
      <c r="J391" s="130"/>
      <c r="K391" s="85"/>
      <c r="L391" s="86"/>
      <c r="M391" s="87"/>
      <c r="N391" s="88"/>
      <c r="O391" s="89">
        <f>B391</f>
        <v>25</v>
      </c>
      <c r="P391" s="90"/>
      <c r="Q391" s="88"/>
      <c r="R391" s="210"/>
      <c r="S391" s="210"/>
    </row>
    <row r="392" spans="1:19" ht="12.75" customHeight="1">
      <c r="A392" s="82">
        <v>2302</v>
      </c>
      <c r="B392" s="83"/>
      <c r="C392" s="83">
        <v>20</v>
      </c>
      <c r="D392" s="83"/>
      <c r="E392" s="83"/>
      <c r="F392" s="83"/>
      <c r="G392" s="83"/>
      <c r="H392" s="83"/>
      <c r="I392" s="83"/>
      <c r="J392" s="130"/>
      <c r="K392" s="91"/>
      <c r="L392" s="92"/>
      <c r="M392" s="93"/>
      <c r="N392" s="94">
        <f>IF(C392=0,"",C392/B391)</f>
        <v>0.8</v>
      </c>
      <c r="O392" s="95">
        <v>24</v>
      </c>
      <c r="P392" s="96">
        <f t="shared" ref="P392:P400" si="34">IF(O392=0,"",O392/O391)</f>
        <v>0.96</v>
      </c>
      <c r="Q392" s="96">
        <f t="shared" ref="Q392:Q400" si="35">IF(O392=0,"",100%-P392)</f>
        <v>4.0000000000000036E-2</v>
      </c>
      <c r="R392" s="210"/>
      <c r="S392" s="210"/>
    </row>
    <row r="393" spans="1:19" ht="12.75" customHeight="1">
      <c r="A393" s="82">
        <v>2401</v>
      </c>
      <c r="B393" s="83"/>
      <c r="C393" s="83"/>
      <c r="D393" s="83">
        <v>21</v>
      </c>
      <c r="E393" s="83"/>
      <c r="F393" s="83"/>
      <c r="G393" s="83"/>
      <c r="H393" s="83"/>
      <c r="I393" s="83"/>
      <c r="J393" s="130"/>
      <c r="K393" s="91"/>
      <c r="L393" s="92"/>
      <c r="M393" s="93"/>
      <c r="N393" s="94">
        <f>IF(D393=0,"",D393/C392)</f>
        <v>1.05</v>
      </c>
      <c r="O393" s="95">
        <v>23</v>
      </c>
      <c r="P393" s="96">
        <f t="shared" si="34"/>
        <v>0.95833333333333337</v>
      </c>
      <c r="Q393" s="96">
        <f t="shared" si="35"/>
        <v>4.166666666666663E-2</v>
      </c>
      <c r="R393" s="210"/>
      <c r="S393" s="97">
        <f>O393/O391</f>
        <v>0.92</v>
      </c>
    </row>
    <row r="394" spans="1:19" ht="12.75" customHeight="1">
      <c r="A394" s="82">
        <v>2402</v>
      </c>
      <c r="B394" s="83"/>
      <c r="C394" s="83"/>
      <c r="D394" s="83"/>
      <c r="E394" s="83">
        <v>14</v>
      </c>
      <c r="F394" s="83"/>
      <c r="G394" s="83"/>
      <c r="H394" s="83"/>
      <c r="I394" s="83"/>
      <c r="J394" s="130"/>
      <c r="K394" s="91"/>
      <c r="L394" s="92"/>
      <c r="M394" s="93"/>
      <c r="N394" s="94">
        <f>IF(E394=0,"",E394/D393)</f>
        <v>0.66666666666666663</v>
      </c>
      <c r="O394" s="95">
        <v>22</v>
      </c>
      <c r="P394" s="96">
        <f t="shared" si="34"/>
        <v>0.95652173913043481</v>
      </c>
      <c r="Q394" s="96">
        <f t="shared" si="35"/>
        <v>4.3478260869565188E-2</v>
      </c>
      <c r="R394" s="210"/>
      <c r="S394" s="210"/>
    </row>
    <row r="395" spans="1:19" ht="12.75" customHeight="1">
      <c r="A395" s="82">
        <v>2501</v>
      </c>
      <c r="B395" s="83"/>
      <c r="C395" s="83"/>
      <c r="D395" s="83"/>
      <c r="E395" s="83"/>
      <c r="F395" s="83"/>
      <c r="G395" s="83"/>
      <c r="H395" s="83"/>
      <c r="I395" s="83"/>
      <c r="J395" s="130"/>
      <c r="K395" s="91"/>
      <c r="L395" s="92"/>
      <c r="M395" s="93"/>
      <c r="N395" s="94" t="str">
        <f>IF(F395=0,"",F395/E394)</f>
        <v/>
      </c>
      <c r="O395" s="95"/>
      <c r="P395" s="96" t="str">
        <f t="shared" si="34"/>
        <v/>
      </c>
      <c r="Q395" s="96" t="str">
        <f t="shared" si="35"/>
        <v/>
      </c>
      <c r="R395" s="210"/>
      <c r="S395" s="210"/>
    </row>
    <row r="396" spans="1:19" ht="12.75" customHeight="1">
      <c r="A396" s="82">
        <v>2502</v>
      </c>
      <c r="B396" s="83"/>
      <c r="C396" s="83"/>
      <c r="D396" s="83"/>
      <c r="E396" s="83"/>
      <c r="F396" s="83"/>
      <c r="G396" s="83"/>
      <c r="H396" s="83"/>
      <c r="I396" s="83"/>
      <c r="J396" s="130"/>
      <c r="K396" s="91"/>
      <c r="L396" s="92"/>
      <c r="M396" s="93"/>
      <c r="N396" s="94" t="str">
        <f>IF(G396=0,"",G396/F395)</f>
        <v/>
      </c>
      <c r="O396" s="95"/>
      <c r="P396" s="96" t="str">
        <f t="shared" si="34"/>
        <v/>
      </c>
      <c r="Q396" s="96" t="str">
        <f t="shared" si="35"/>
        <v/>
      </c>
      <c r="R396" s="210"/>
      <c r="S396" s="210"/>
    </row>
    <row r="397" spans="1:19" ht="12.75" customHeight="1">
      <c r="A397" s="82">
        <v>2601</v>
      </c>
      <c r="B397" s="83"/>
      <c r="C397" s="83"/>
      <c r="D397" s="83"/>
      <c r="E397" s="83"/>
      <c r="F397" s="83"/>
      <c r="G397" s="83"/>
      <c r="H397" s="83"/>
      <c r="I397" s="83"/>
      <c r="J397" s="130"/>
      <c r="K397" s="91"/>
      <c r="L397" s="92"/>
      <c r="M397" s="93"/>
      <c r="N397" s="94" t="str">
        <f>IF(H397=0,"",H397/G396)</f>
        <v/>
      </c>
      <c r="O397" s="95"/>
      <c r="P397" s="96" t="str">
        <f t="shared" si="34"/>
        <v/>
      </c>
      <c r="Q397" s="96" t="str">
        <f t="shared" si="35"/>
        <v/>
      </c>
      <c r="R397" s="210"/>
      <c r="S397" s="210"/>
    </row>
    <row r="398" spans="1:19" ht="12.75" customHeight="1">
      <c r="A398" s="82">
        <v>2602</v>
      </c>
      <c r="B398" s="83"/>
      <c r="C398" s="83"/>
      <c r="D398" s="83"/>
      <c r="E398" s="83"/>
      <c r="F398" s="83"/>
      <c r="G398" s="83"/>
      <c r="H398" s="83"/>
      <c r="I398" s="83"/>
      <c r="J398" s="130"/>
      <c r="K398" s="91"/>
      <c r="L398" s="92"/>
      <c r="M398" s="93"/>
      <c r="N398" s="94" t="str">
        <f>IF(I398=0,"",I398/H397)</f>
        <v/>
      </c>
      <c r="O398" s="95"/>
      <c r="P398" s="96" t="str">
        <f t="shared" si="34"/>
        <v/>
      </c>
      <c r="Q398" s="96" t="str">
        <f t="shared" si="35"/>
        <v/>
      </c>
      <c r="R398" s="210"/>
      <c r="S398" s="210"/>
    </row>
    <row r="399" spans="1:19" ht="12.75" customHeight="1">
      <c r="A399" s="82">
        <v>2701</v>
      </c>
      <c r="B399" s="83"/>
      <c r="C399" s="83"/>
      <c r="D399" s="83"/>
      <c r="E399" s="83"/>
      <c r="F399" s="83"/>
      <c r="G399" s="83"/>
      <c r="H399" s="83"/>
      <c r="I399" s="83"/>
      <c r="J399" s="130"/>
      <c r="K399" s="91"/>
      <c r="L399" s="92"/>
      <c r="M399" s="93"/>
      <c r="N399" s="94"/>
      <c r="O399" s="95"/>
      <c r="P399" s="96" t="str">
        <f t="shared" si="34"/>
        <v/>
      </c>
      <c r="Q399" s="96" t="str">
        <f t="shared" si="35"/>
        <v/>
      </c>
      <c r="R399" s="210"/>
      <c r="S399" s="210"/>
    </row>
    <row r="400" spans="1:19" ht="12.75" customHeight="1">
      <c r="A400" s="82">
        <v>2702</v>
      </c>
      <c r="B400" s="83"/>
      <c r="C400" s="83"/>
      <c r="D400" s="83"/>
      <c r="E400" s="83"/>
      <c r="F400" s="83"/>
      <c r="G400" s="83"/>
      <c r="H400" s="83"/>
      <c r="I400" s="83"/>
      <c r="J400" s="130"/>
      <c r="K400" s="91"/>
      <c r="L400" s="92"/>
      <c r="M400" s="93"/>
      <c r="N400" s="94"/>
      <c r="O400" s="95"/>
      <c r="P400" s="96" t="str">
        <f t="shared" si="34"/>
        <v/>
      </c>
      <c r="Q400" s="96" t="str">
        <f t="shared" si="35"/>
        <v/>
      </c>
      <c r="R400" s="210"/>
      <c r="S400" s="210"/>
    </row>
    <row r="401" spans="1:19" ht="12.75" customHeight="1">
      <c r="A401" s="82">
        <v>2801</v>
      </c>
      <c r="B401" s="83"/>
      <c r="C401" s="83"/>
      <c r="D401" s="83"/>
      <c r="E401" s="83"/>
      <c r="F401" s="83"/>
      <c r="G401" s="83"/>
      <c r="H401" s="83"/>
      <c r="I401" s="83"/>
      <c r="J401" s="130"/>
      <c r="K401" s="91"/>
      <c r="L401" s="92"/>
      <c r="M401" s="99"/>
      <c r="N401" s="100"/>
      <c r="O401" s="101"/>
      <c r="P401" s="102"/>
      <c r="Q401" s="100"/>
      <c r="R401" s="210"/>
      <c r="S401" s="210"/>
    </row>
    <row r="402" spans="1:19" ht="12.75" customHeight="1">
      <c r="A402" s="82">
        <v>2802</v>
      </c>
      <c r="B402" s="83"/>
      <c r="C402" s="83"/>
      <c r="D402" s="83"/>
      <c r="E402" s="83"/>
      <c r="F402" s="83"/>
      <c r="G402" s="83"/>
      <c r="H402" s="83"/>
      <c r="I402" s="83"/>
      <c r="J402" s="130"/>
      <c r="K402" s="91"/>
      <c r="L402" s="92"/>
      <c r="M402" s="99"/>
      <c r="N402" s="103"/>
      <c r="O402" s="101"/>
      <c r="P402" s="104"/>
      <c r="Q402" s="103"/>
      <c r="R402" s="210"/>
      <c r="S402" s="210"/>
    </row>
    <row r="403" spans="1:19" ht="12.75" customHeight="1">
      <c r="A403" s="82">
        <v>2901</v>
      </c>
      <c r="B403" s="83"/>
      <c r="C403" s="83"/>
      <c r="D403" s="83"/>
      <c r="E403" s="83"/>
      <c r="F403" s="83"/>
      <c r="G403" s="83"/>
      <c r="H403" s="83"/>
      <c r="I403" s="83"/>
      <c r="J403" s="130"/>
      <c r="K403" s="91"/>
      <c r="L403" s="92"/>
      <c r="M403" s="99"/>
      <c r="N403" s="5"/>
      <c r="O403" s="26"/>
      <c r="P403" s="25"/>
      <c r="Q403" s="140"/>
      <c r="R403" s="210"/>
      <c r="S403" s="210"/>
    </row>
    <row r="404" spans="1:19" ht="12.75" customHeight="1">
      <c r="A404" s="82">
        <v>2902</v>
      </c>
      <c r="B404" s="83"/>
      <c r="C404" s="83"/>
      <c r="D404" s="83"/>
      <c r="E404" s="83"/>
      <c r="F404" s="83"/>
      <c r="G404" s="83"/>
      <c r="H404" s="83"/>
      <c r="I404" s="83"/>
      <c r="J404" s="130"/>
      <c r="K404" s="91"/>
      <c r="L404" s="92"/>
      <c r="M404" s="99"/>
      <c r="N404" s="108" t="s">
        <v>80</v>
      </c>
      <c r="O404" s="109"/>
      <c r="P404" s="110" t="str">
        <f>IF(SUM(J394:J401)=0,"",SUM(J394:J401))</f>
        <v/>
      </c>
      <c r="Q404" s="111" t="s">
        <v>10</v>
      </c>
      <c r="R404" s="210"/>
      <c r="S404" s="210"/>
    </row>
    <row r="405" spans="1:19" ht="12.75" customHeight="1">
      <c r="A405" s="82">
        <v>3001</v>
      </c>
      <c r="B405" s="83"/>
      <c r="C405" s="83"/>
      <c r="D405" s="83"/>
      <c r="E405" s="83"/>
      <c r="F405" s="83"/>
      <c r="G405" s="83"/>
      <c r="H405" s="83"/>
      <c r="I405" s="83"/>
      <c r="J405" s="130"/>
      <c r="K405" s="91"/>
      <c r="L405" s="92"/>
      <c r="M405" s="99"/>
      <c r="N405" s="112" t="s">
        <v>81</v>
      </c>
      <c r="O405" s="113" t="str">
        <f>IF(O404/B391=0,"",O404/B391)</f>
        <v/>
      </c>
      <c r="P405" s="114" t="e">
        <f>IF(O404/P404=0,"",O404/P404)</f>
        <v>#VALUE!</v>
      </c>
      <c r="Q405" s="115" t="s">
        <v>82</v>
      </c>
      <c r="R405" s="210"/>
      <c r="S405" s="210"/>
    </row>
    <row r="406" spans="1:19" ht="12.75" customHeight="1">
      <c r="A406" s="210"/>
      <c r="B406" s="83"/>
      <c r="C406" s="83"/>
      <c r="D406" s="83"/>
      <c r="E406" s="83"/>
      <c r="F406" s="83"/>
      <c r="G406" s="83"/>
      <c r="H406" s="83"/>
      <c r="I406" s="83"/>
      <c r="J406" s="130"/>
      <c r="K406" s="116"/>
      <c r="L406" s="117"/>
      <c r="M406" s="118"/>
      <c r="N406" s="119"/>
      <c r="O406" s="120"/>
      <c r="P406" s="120"/>
      <c r="Q406" s="121"/>
      <c r="R406" s="210"/>
      <c r="S406" s="210"/>
    </row>
    <row r="407" spans="1:19" ht="12.75" customHeight="1">
      <c r="A407" s="34"/>
      <c r="B407" s="26"/>
      <c r="C407" s="231" t="s">
        <v>108</v>
      </c>
      <c r="D407" s="232"/>
      <c r="E407" s="232"/>
      <c r="F407" s="232"/>
      <c r="G407" s="232"/>
      <c r="H407" s="232"/>
      <c r="I407" s="233"/>
      <c r="J407" s="122">
        <f>SUM(J400:J403)</f>
        <v>0</v>
      </c>
      <c r="K407" s="123" t="str">
        <f>IF(J400=0,"",J400/B391)</f>
        <v/>
      </c>
      <c r="L407" s="123" t="str">
        <f>IF(J407=0,"",J407/B391)</f>
        <v/>
      </c>
      <c r="M407" s="123" t="str">
        <f>IF(J400=0,"",L407-K407)</f>
        <v/>
      </c>
      <c r="N407" s="5"/>
      <c r="O407" s="26"/>
      <c r="P407" s="25"/>
      <c r="Q407" s="5"/>
      <c r="R407" s="210"/>
      <c r="S407" s="210"/>
    </row>
    <row r="408" spans="1:19" ht="12.75" customHeight="1">
      <c r="K408" s="5"/>
      <c r="L408" s="5"/>
      <c r="N408" s="5"/>
      <c r="O408" s="6"/>
      <c r="P408" s="6"/>
      <c r="Q408" s="5"/>
    </row>
    <row r="409" spans="1:19" ht="12.75" customHeight="1">
      <c r="K409" s="5"/>
      <c r="L409" s="5"/>
      <c r="N409" s="5"/>
      <c r="O409" s="6"/>
      <c r="P409" s="6"/>
      <c r="Q409" s="5"/>
    </row>
    <row r="410" spans="1:19" ht="26.25">
      <c r="A410" s="250" t="s">
        <v>96</v>
      </c>
      <c r="B410" s="242"/>
      <c r="C410" s="242"/>
      <c r="D410" s="242"/>
      <c r="E410" s="242"/>
      <c r="F410" s="242"/>
      <c r="G410" s="242"/>
      <c r="H410" s="242"/>
      <c r="I410" s="242"/>
      <c r="J410" s="217" t="s">
        <v>142</v>
      </c>
      <c r="K410" s="26"/>
      <c r="L410" s="5"/>
      <c r="M410" s="5"/>
      <c r="N410" s="26"/>
      <c r="O410" s="5"/>
      <c r="P410" s="26"/>
      <c r="Q410" s="26"/>
      <c r="R410" s="216"/>
      <c r="S410" s="216"/>
    </row>
    <row r="411" spans="1:19" ht="12.75" customHeight="1">
      <c r="A411" s="234" t="s">
        <v>9</v>
      </c>
      <c r="B411" s="235" t="s">
        <v>97</v>
      </c>
      <c r="C411" s="232"/>
      <c r="D411" s="232"/>
      <c r="E411" s="232"/>
      <c r="F411" s="232"/>
      <c r="G411" s="232"/>
      <c r="H411" s="232"/>
      <c r="I411" s="233"/>
      <c r="J411" s="236" t="s">
        <v>10</v>
      </c>
      <c r="K411" s="229" t="s">
        <v>2</v>
      </c>
      <c r="L411" s="229" t="s">
        <v>3</v>
      </c>
      <c r="M411" s="237" t="s">
        <v>4</v>
      </c>
      <c r="N411" s="229" t="s">
        <v>5</v>
      </c>
      <c r="O411" s="238" t="s">
        <v>6</v>
      </c>
      <c r="P411" s="238" t="s">
        <v>7</v>
      </c>
      <c r="Q411" s="229" t="s">
        <v>8</v>
      </c>
      <c r="R411" s="216"/>
      <c r="S411" s="216"/>
    </row>
    <row r="412" spans="1:19" ht="12.75" customHeight="1">
      <c r="A412" s="230"/>
      <c r="B412" s="82" t="s">
        <v>98</v>
      </c>
      <c r="C412" s="82" t="s">
        <v>99</v>
      </c>
      <c r="D412" s="82" t="s">
        <v>100</v>
      </c>
      <c r="E412" s="82" t="s">
        <v>101</v>
      </c>
      <c r="F412" s="82" t="s">
        <v>102</v>
      </c>
      <c r="G412" s="82" t="s">
        <v>103</v>
      </c>
      <c r="H412" s="82" t="s">
        <v>104</v>
      </c>
      <c r="I412" s="82" t="s">
        <v>105</v>
      </c>
      <c r="J412" s="230"/>
      <c r="K412" s="230"/>
      <c r="L412" s="230"/>
      <c r="M412" s="230"/>
      <c r="N412" s="230"/>
      <c r="O412" s="230"/>
      <c r="P412" s="230"/>
      <c r="Q412" s="230"/>
      <c r="R412" s="216"/>
      <c r="S412" s="216"/>
    </row>
    <row r="413" spans="1:19" ht="12.75" customHeight="1">
      <c r="A413" s="82">
        <v>2302</v>
      </c>
      <c r="B413" s="83">
        <v>34</v>
      </c>
      <c r="C413" s="83"/>
      <c r="D413" s="83"/>
      <c r="E413" s="83"/>
      <c r="F413" s="83"/>
      <c r="G413" s="83"/>
      <c r="H413" s="83"/>
      <c r="I413" s="83"/>
      <c r="J413" s="130"/>
      <c r="K413" s="85"/>
      <c r="L413" s="86"/>
      <c r="M413" s="87"/>
      <c r="N413" s="88"/>
      <c r="O413" s="89">
        <f>B413</f>
        <v>34</v>
      </c>
      <c r="P413" s="90"/>
      <c r="Q413" s="88"/>
      <c r="R413" s="216"/>
      <c r="S413" s="216"/>
    </row>
    <row r="414" spans="1:19" ht="12.75" customHeight="1">
      <c r="A414" s="82">
        <v>2401</v>
      </c>
      <c r="B414" s="83"/>
      <c r="C414" s="83">
        <v>33</v>
      </c>
      <c r="D414" s="83"/>
      <c r="E414" s="83"/>
      <c r="F414" s="83"/>
      <c r="G414" s="83"/>
      <c r="H414" s="83"/>
      <c r="I414" s="83"/>
      <c r="J414" s="130"/>
      <c r="K414" s="91"/>
      <c r="L414" s="92"/>
      <c r="M414" s="93"/>
      <c r="N414" s="94">
        <f>IF(C414=0,"",C414/B413)</f>
        <v>0.97058823529411764</v>
      </c>
      <c r="O414" s="95">
        <v>34</v>
      </c>
      <c r="P414" s="96">
        <f t="shared" ref="P414:P422" si="36">IF(O414=0,"",O414/O413)</f>
        <v>1</v>
      </c>
      <c r="Q414" s="96">
        <f t="shared" ref="Q414:Q422" si="37">IF(O414=0,"",100%-P414)</f>
        <v>0</v>
      </c>
      <c r="R414" s="216"/>
      <c r="S414" s="216"/>
    </row>
    <row r="415" spans="1:19" ht="12.75" customHeight="1">
      <c r="A415" s="82">
        <v>2402</v>
      </c>
      <c r="B415" s="83"/>
      <c r="C415" s="83"/>
      <c r="D415" s="83">
        <v>30</v>
      </c>
      <c r="E415" s="83"/>
      <c r="F415" s="83"/>
      <c r="G415" s="83"/>
      <c r="H415" s="83"/>
      <c r="I415" s="83"/>
      <c r="J415" s="130"/>
      <c r="K415" s="91"/>
      <c r="L415" s="92"/>
      <c r="M415" s="93"/>
      <c r="N415" s="94">
        <f>IF(D415=0,"",D415/C414)</f>
        <v>0.90909090909090906</v>
      </c>
      <c r="O415" s="95">
        <v>34</v>
      </c>
      <c r="P415" s="96">
        <f t="shared" si="36"/>
        <v>1</v>
      </c>
      <c r="Q415" s="96">
        <f t="shared" si="37"/>
        <v>0</v>
      </c>
      <c r="R415" s="216"/>
      <c r="S415" s="97">
        <f>O415/O413</f>
        <v>1</v>
      </c>
    </row>
    <row r="416" spans="1:19" ht="12.75" customHeight="1">
      <c r="A416" s="82">
        <v>2501</v>
      </c>
      <c r="B416" s="83"/>
      <c r="C416" s="83"/>
      <c r="D416" s="83"/>
      <c r="E416" s="83"/>
      <c r="F416" s="83"/>
      <c r="G416" s="83"/>
      <c r="H416" s="83"/>
      <c r="I416" s="83"/>
      <c r="J416" s="130"/>
      <c r="K416" s="91"/>
      <c r="L416" s="92"/>
      <c r="M416" s="93"/>
      <c r="N416" s="94" t="str">
        <f>IF(E416=0,"",E416/D415)</f>
        <v/>
      </c>
      <c r="O416" s="95"/>
      <c r="P416" s="96" t="str">
        <f t="shared" si="36"/>
        <v/>
      </c>
      <c r="Q416" s="96" t="str">
        <f t="shared" si="37"/>
        <v/>
      </c>
      <c r="R416" s="216"/>
      <c r="S416" s="216"/>
    </row>
    <row r="417" spans="1:19" ht="12.75" customHeight="1">
      <c r="A417" s="82">
        <v>2502</v>
      </c>
      <c r="B417" s="83"/>
      <c r="C417" s="83"/>
      <c r="D417" s="83"/>
      <c r="E417" s="83"/>
      <c r="F417" s="83"/>
      <c r="G417" s="83"/>
      <c r="H417" s="83"/>
      <c r="I417" s="83"/>
      <c r="J417" s="130"/>
      <c r="K417" s="91"/>
      <c r="L417" s="92"/>
      <c r="M417" s="93"/>
      <c r="N417" s="94" t="str">
        <f>IF(F417=0,"",F417/E416)</f>
        <v/>
      </c>
      <c r="O417" s="95"/>
      <c r="P417" s="96" t="str">
        <f t="shared" si="36"/>
        <v/>
      </c>
      <c r="Q417" s="96" t="str">
        <f t="shared" si="37"/>
        <v/>
      </c>
      <c r="R417" s="216"/>
      <c r="S417" s="216"/>
    </row>
    <row r="418" spans="1:19" ht="12.75" customHeight="1">
      <c r="A418" s="82">
        <v>2601</v>
      </c>
      <c r="B418" s="83"/>
      <c r="C418" s="83"/>
      <c r="D418" s="83"/>
      <c r="E418" s="83"/>
      <c r="F418" s="83"/>
      <c r="G418" s="83"/>
      <c r="H418" s="83"/>
      <c r="I418" s="83"/>
      <c r="J418" s="130"/>
      <c r="K418" s="91"/>
      <c r="L418" s="92"/>
      <c r="M418" s="93"/>
      <c r="N418" s="94" t="str">
        <f>IF(G418=0,"",G418/F417)</f>
        <v/>
      </c>
      <c r="O418" s="95"/>
      <c r="P418" s="96" t="str">
        <f t="shared" si="36"/>
        <v/>
      </c>
      <c r="Q418" s="96" t="str">
        <f t="shared" si="37"/>
        <v/>
      </c>
      <c r="R418" s="216"/>
      <c r="S418" s="216"/>
    </row>
    <row r="419" spans="1:19" ht="12.75" customHeight="1">
      <c r="A419" s="82">
        <v>2602</v>
      </c>
      <c r="B419" s="83"/>
      <c r="C419" s="83"/>
      <c r="D419" s="83"/>
      <c r="E419" s="83"/>
      <c r="F419" s="83"/>
      <c r="G419" s="83"/>
      <c r="H419" s="83"/>
      <c r="I419" s="83"/>
      <c r="J419" s="130"/>
      <c r="K419" s="91"/>
      <c r="L419" s="92"/>
      <c r="M419" s="93"/>
      <c r="N419" s="94" t="str">
        <f>IF(H419=0,"",H419/G418)</f>
        <v/>
      </c>
      <c r="O419" s="95"/>
      <c r="P419" s="96" t="str">
        <f t="shared" si="36"/>
        <v/>
      </c>
      <c r="Q419" s="96" t="str">
        <f t="shared" si="37"/>
        <v/>
      </c>
      <c r="R419" s="216"/>
      <c r="S419" s="216"/>
    </row>
    <row r="420" spans="1:19" ht="12.75" customHeight="1">
      <c r="A420" s="82">
        <v>2701</v>
      </c>
      <c r="B420" s="83"/>
      <c r="C420" s="83"/>
      <c r="D420" s="83"/>
      <c r="E420" s="83"/>
      <c r="F420" s="83"/>
      <c r="G420" s="83"/>
      <c r="H420" s="83"/>
      <c r="I420" s="83"/>
      <c r="J420" s="130"/>
      <c r="K420" s="91"/>
      <c r="L420" s="92"/>
      <c r="M420" s="93"/>
      <c r="N420" s="94" t="str">
        <f>IF(I420=0,"",I420/H419)</f>
        <v/>
      </c>
      <c r="O420" s="95"/>
      <c r="P420" s="96" t="str">
        <f t="shared" si="36"/>
        <v/>
      </c>
      <c r="Q420" s="96" t="str">
        <f t="shared" si="37"/>
        <v/>
      </c>
      <c r="R420" s="216"/>
      <c r="S420" s="216"/>
    </row>
    <row r="421" spans="1:19" ht="12.75" customHeight="1">
      <c r="A421" s="82">
        <v>2702</v>
      </c>
      <c r="B421" s="83"/>
      <c r="C421" s="83"/>
      <c r="D421" s="83"/>
      <c r="E421" s="83"/>
      <c r="F421" s="83"/>
      <c r="G421" s="83"/>
      <c r="H421" s="83"/>
      <c r="I421" s="83"/>
      <c r="J421" s="130"/>
      <c r="K421" s="91"/>
      <c r="L421" s="92"/>
      <c r="M421" s="93"/>
      <c r="N421" s="94"/>
      <c r="O421" s="95"/>
      <c r="P421" s="96" t="str">
        <f t="shared" si="36"/>
        <v/>
      </c>
      <c r="Q421" s="96" t="str">
        <f t="shared" si="37"/>
        <v/>
      </c>
      <c r="R421" s="216"/>
      <c r="S421" s="216"/>
    </row>
    <row r="422" spans="1:19" ht="12.75" customHeight="1">
      <c r="A422" s="82">
        <v>2801</v>
      </c>
      <c r="B422" s="83"/>
      <c r="C422" s="83"/>
      <c r="D422" s="83"/>
      <c r="E422" s="83"/>
      <c r="F422" s="83"/>
      <c r="G422" s="83"/>
      <c r="H422" s="83"/>
      <c r="I422" s="83"/>
      <c r="J422" s="130"/>
      <c r="K422" s="91"/>
      <c r="L422" s="92"/>
      <c r="M422" s="93"/>
      <c r="N422" s="94"/>
      <c r="O422" s="95"/>
      <c r="P422" s="96" t="str">
        <f t="shared" si="36"/>
        <v/>
      </c>
      <c r="Q422" s="96" t="str">
        <f t="shared" si="37"/>
        <v/>
      </c>
      <c r="R422" s="216"/>
      <c r="S422" s="216"/>
    </row>
    <row r="423" spans="1:19" ht="12.75" customHeight="1">
      <c r="A423" s="82">
        <v>2802</v>
      </c>
      <c r="B423" s="83"/>
      <c r="C423" s="83"/>
      <c r="D423" s="83"/>
      <c r="E423" s="83"/>
      <c r="F423" s="83"/>
      <c r="G423" s="83"/>
      <c r="H423" s="83"/>
      <c r="I423" s="83"/>
      <c r="J423" s="130"/>
      <c r="K423" s="91"/>
      <c r="L423" s="92"/>
      <c r="M423" s="99"/>
      <c r="N423" s="100"/>
      <c r="O423" s="101"/>
      <c r="P423" s="102"/>
      <c r="Q423" s="100"/>
      <c r="R423" s="216"/>
      <c r="S423" s="216"/>
    </row>
    <row r="424" spans="1:19" ht="12.75" customHeight="1">
      <c r="A424" s="82">
        <v>2901</v>
      </c>
      <c r="B424" s="83"/>
      <c r="C424" s="83"/>
      <c r="D424" s="83"/>
      <c r="E424" s="83"/>
      <c r="F424" s="83"/>
      <c r="G424" s="83"/>
      <c r="H424" s="83"/>
      <c r="I424" s="83"/>
      <c r="J424" s="130"/>
      <c r="K424" s="91"/>
      <c r="L424" s="92"/>
      <c r="M424" s="99"/>
      <c r="N424" s="103"/>
      <c r="O424" s="101"/>
      <c r="P424" s="104"/>
      <c r="Q424" s="103"/>
      <c r="R424" s="216"/>
      <c r="S424" s="216"/>
    </row>
    <row r="425" spans="1:19" ht="12.75" customHeight="1">
      <c r="A425" s="82">
        <v>2902</v>
      </c>
      <c r="B425" s="83"/>
      <c r="C425" s="83"/>
      <c r="D425" s="83"/>
      <c r="E425" s="83"/>
      <c r="F425" s="83"/>
      <c r="G425" s="83"/>
      <c r="H425" s="83"/>
      <c r="I425" s="83"/>
      <c r="J425" s="130"/>
      <c r="K425" s="91"/>
      <c r="L425" s="92"/>
      <c r="M425" s="99"/>
      <c r="N425" s="5"/>
      <c r="O425" s="26"/>
      <c r="P425" s="25"/>
      <c r="Q425" s="140"/>
      <c r="R425" s="216"/>
      <c r="S425" s="216"/>
    </row>
    <row r="426" spans="1:19" ht="12.75" customHeight="1">
      <c r="A426" s="82">
        <v>3001</v>
      </c>
      <c r="B426" s="83"/>
      <c r="C426" s="83"/>
      <c r="D426" s="83"/>
      <c r="E426" s="83"/>
      <c r="F426" s="83"/>
      <c r="G426" s="83"/>
      <c r="H426" s="83"/>
      <c r="I426" s="83"/>
      <c r="J426" s="130"/>
      <c r="K426" s="91"/>
      <c r="L426" s="92"/>
      <c r="M426" s="99"/>
      <c r="N426" s="108" t="s">
        <v>80</v>
      </c>
      <c r="O426" s="109"/>
      <c r="P426" s="110" t="str">
        <f>IF(SUM(J416:J423)=0,"",SUM(J416:J423))</f>
        <v/>
      </c>
      <c r="Q426" s="111" t="s">
        <v>10</v>
      </c>
      <c r="R426" s="216"/>
      <c r="S426" s="216"/>
    </row>
    <row r="427" spans="1:19" ht="12.75" customHeight="1">
      <c r="A427" s="82">
        <v>3002</v>
      </c>
      <c r="B427" s="83"/>
      <c r="C427" s="83"/>
      <c r="D427" s="83"/>
      <c r="E427" s="83"/>
      <c r="F427" s="83"/>
      <c r="G427" s="83"/>
      <c r="H427" s="83"/>
      <c r="I427" s="83"/>
      <c r="J427" s="130"/>
      <c r="K427" s="91"/>
      <c r="L427" s="92"/>
      <c r="M427" s="99"/>
      <c r="N427" s="112" t="s">
        <v>81</v>
      </c>
      <c r="O427" s="113" t="str">
        <f>IF(O426/B413=0,"",O426/B413)</f>
        <v/>
      </c>
      <c r="P427" s="114" t="e">
        <f>IF(O426/P426=0,"",O426/P426)</f>
        <v>#VALUE!</v>
      </c>
      <c r="Q427" s="115" t="s">
        <v>82</v>
      </c>
      <c r="R427" s="216"/>
      <c r="S427" s="216"/>
    </row>
    <row r="428" spans="1:19" ht="12.75" customHeight="1">
      <c r="A428" s="216"/>
      <c r="B428" s="83"/>
      <c r="C428" s="83"/>
      <c r="D428" s="83"/>
      <c r="E428" s="83"/>
      <c r="F428" s="83"/>
      <c r="G428" s="83"/>
      <c r="H428" s="83"/>
      <c r="I428" s="83"/>
      <c r="J428" s="130"/>
      <c r="K428" s="116"/>
      <c r="L428" s="117"/>
      <c r="M428" s="118"/>
      <c r="N428" s="119"/>
      <c r="O428" s="120"/>
      <c r="P428" s="120"/>
      <c r="Q428" s="121"/>
      <c r="R428" s="216"/>
      <c r="S428" s="216"/>
    </row>
    <row r="429" spans="1:19" ht="12.75" customHeight="1">
      <c r="A429" s="34"/>
      <c r="B429" s="26"/>
      <c r="C429" s="231" t="s">
        <v>108</v>
      </c>
      <c r="D429" s="232"/>
      <c r="E429" s="232"/>
      <c r="F429" s="232"/>
      <c r="G429" s="232"/>
      <c r="H429" s="232"/>
      <c r="I429" s="233"/>
      <c r="J429" s="122">
        <f>SUM(J422:J425)</f>
        <v>0</v>
      </c>
      <c r="K429" s="123" t="str">
        <f>IF(J422=0,"",J422/B413)</f>
        <v/>
      </c>
      <c r="L429" s="123" t="str">
        <f>IF(J429=0,"",J429/B413)</f>
        <v/>
      </c>
      <c r="M429" s="123" t="str">
        <f>IF(J422=0,"",L429-K429)</f>
        <v/>
      </c>
      <c r="N429" s="5"/>
      <c r="O429" s="26"/>
      <c r="P429" s="25"/>
      <c r="Q429" s="5"/>
      <c r="R429" s="216"/>
      <c r="S429" s="216"/>
    </row>
    <row r="430" spans="1:19" ht="12.75" customHeight="1">
      <c r="K430" s="5"/>
      <c r="L430" s="5"/>
      <c r="N430" s="5"/>
      <c r="O430" s="6"/>
      <c r="P430" s="6"/>
      <c r="Q430" s="5"/>
    </row>
    <row r="431" spans="1:19" ht="12.75" customHeight="1">
      <c r="K431" s="5"/>
      <c r="L431" s="5"/>
      <c r="N431" s="5"/>
      <c r="O431" s="6"/>
      <c r="P431" s="6"/>
      <c r="Q431" s="5"/>
    </row>
    <row r="432" spans="1:19" ht="26.25">
      <c r="A432" s="250" t="s">
        <v>96</v>
      </c>
      <c r="B432" s="242"/>
      <c r="C432" s="242"/>
      <c r="D432" s="242"/>
      <c r="E432" s="242"/>
      <c r="F432" s="242"/>
      <c r="G432" s="242"/>
      <c r="H432" s="242"/>
      <c r="I432" s="242"/>
      <c r="J432" s="219" t="s">
        <v>143</v>
      </c>
      <c r="K432" s="26"/>
      <c r="L432" s="5"/>
      <c r="M432" s="5"/>
      <c r="N432" s="26"/>
      <c r="O432" s="5"/>
      <c r="P432" s="26"/>
      <c r="Q432" s="26"/>
      <c r="R432" s="218"/>
      <c r="S432" s="218"/>
    </row>
    <row r="433" spans="1:19" ht="12.75" customHeight="1">
      <c r="A433" s="234" t="s">
        <v>9</v>
      </c>
      <c r="B433" s="235" t="s">
        <v>97</v>
      </c>
      <c r="C433" s="232"/>
      <c r="D433" s="232"/>
      <c r="E433" s="232"/>
      <c r="F433" s="232"/>
      <c r="G433" s="232"/>
      <c r="H433" s="232"/>
      <c r="I433" s="233"/>
      <c r="J433" s="236" t="s">
        <v>10</v>
      </c>
      <c r="K433" s="229" t="s">
        <v>2</v>
      </c>
      <c r="L433" s="229" t="s">
        <v>3</v>
      </c>
      <c r="M433" s="237" t="s">
        <v>4</v>
      </c>
      <c r="N433" s="229" t="s">
        <v>5</v>
      </c>
      <c r="O433" s="238" t="s">
        <v>6</v>
      </c>
      <c r="P433" s="238" t="s">
        <v>7</v>
      </c>
      <c r="Q433" s="229" t="s">
        <v>8</v>
      </c>
      <c r="R433" s="218"/>
      <c r="S433" s="218"/>
    </row>
    <row r="434" spans="1:19" ht="12.75" customHeight="1">
      <c r="A434" s="230"/>
      <c r="B434" s="82" t="s">
        <v>98</v>
      </c>
      <c r="C434" s="82" t="s">
        <v>99</v>
      </c>
      <c r="D434" s="82" t="s">
        <v>100</v>
      </c>
      <c r="E434" s="82" t="s">
        <v>101</v>
      </c>
      <c r="F434" s="82" t="s">
        <v>102</v>
      </c>
      <c r="G434" s="82" t="s">
        <v>103</v>
      </c>
      <c r="H434" s="82" t="s">
        <v>104</v>
      </c>
      <c r="I434" s="82" t="s">
        <v>105</v>
      </c>
      <c r="J434" s="230"/>
      <c r="K434" s="230"/>
      <c r="L434" s="230"/>
      <c r="M434" s="230"/>
      <c r="N434" s="230"/>
      <c r="O434" s="230"/>
      <c r="P434" s="230"/>
      <c r="Q434" s="230"/>
      <c r="R434" s="218"/>
      <c r="S434" s="218"/>
    </row>
    <row r="435" spans="1:19" ht="12.75" customHeight="1">
      <c r="A435" s="82">
        <v>2401</v>
      </c>
      <c r="B435" s="83">
        <v>29</v>
      </c>
      <c r="C435" s="83"/>
      <c r="D435" s="83"/>
      <c r="E435" s="83"/>
      <c r="F435" s="83"/>
      <c r="G435" s="83"/>
      <c r="H435" s="83"/>
      <c r="I435" s="83"/>
      <c r="J435" s="130"/>
      <c r="K435" s="85"/>
      <c r="L435" s="86"/>
      <c r="M435" s="87"/>
      <c r="N435" s="88"/>
      <c r="O435" s="89">
        <f>B435</f>
        <v>29</v>
      </c>
      <c r="P435" s="90"/>
      <c r="Q435" s="88"/>
      <c r="R435" s="218"/>
      <c r="S435" s="218"/>
    </row>
    <row r="436" spans="1:19" ht="12.75" customHeight="1">
      <c r="A436" s="82">
        <v>2402</v>
      </c>
      <c r="B436" s="83"/>
      <c r="C436" s="83">
        <v>28</v>
      </c>
      <c r="D436" s="83"/>
      <c r="E436" s="83"/>
      <c r="F436" s="83"/>
      <c r="G436" s="83"/>
      <c r="H436" s="83"/>
      <c r="I436" s="83"/>
      <c r="J436" s="130"/>
      <c r="K436" s="91"/>
      <c r="L436" s="92"/>
      <c r="M436" s="93"/>
      <c r="N436" s="94">
        <f>IF(C436=0,"",C436/B435)</f>
        <v>0.96551724137931039</v>
      </c>
      <c r="O436" s="95">
        <v>28</v>
      </c>
      <c r="P436" s="96">
        <f t="shared" ref="P436:P444" si="38">IF(O436=0,"",O436/O435)</f>
        <v>0.96551724137931039</v>
      </c>
      <c r="Q436" s="96">
        <f t="shared" ref="Q436:Q444" si="39">IF(O436=0,"",100%-P436)</f>
        <v>3.4482758620689613E-2</v>
      </c>
      <c r="R436" s="218"/>
      <c r="S436" s="218"/>
    </row>
    <row r="437" spans="1:19" ht="12.75" customHeight="1">
      <c r="A437" s="82">
        <v>2501</v>
      </c>
      <c r="B437" s="83"/>
      <c r="C437" s="83"/>
      <c r="D437" s="83"/>
      <c r="E437" s="83"/>
      <c r="F437" s="83"/>
      <c r="G437" s="83"/>
      <c r="H437" s="83"/>
      <c r="I437" s="83"/>
      <c r="J437" s="130"/>
      <c r="K437" s="91"/>
      <c r="L437" s="92"/>
      <c r="M437" s="93"/>
      <c r="N437" s="94" t="str">
        <f>IF(D437=0,"",D437/C436)</f>
        <v/>
      </c>
      <c r="O437" s="95"/>
      <c r="P437" s="96" t="str">
        <f t="shared" si="38"/>
        <v/>
      </c>
      <c r="Q437" s="96" t="str">
        <f t="shared" si="39"/>
        <v/>
      </c>
      <c r="R437" s="218"/>
      <c r="S437" s="97">
        <f>O437/O435</f>
        <v>0</v>
      </c>
    </row>
    <row r="438" spans="1:19" ht="12.75" customHeight="1">
      <c r="A438" s="82">
        <v>2502</v>
      </c>
      <c r="B438" s="83"/>
      <c r="C438" s="83"/>
      <c r="D438" s="83"/>
      <c r="E438" s="83"/>
      <c r="F438" s="83"/>
      <c r="G438" s="83"/>
      <c r="H438" s="83"/>
      <c r="I438" s="83"/>
      <c r="J438" s="130"/>
      <c r="K438" s="91"/>
      <c r="L438" s="92"/>
      <c r="M438" s="93"/>
      <c r="N438" s="94" t="str">
        <f>IF(E438=0,"",E438/D437)</f>
        <v/>
      </c>
      <c r="O438" s="95"/>
      <c r="P438" s="96" t="str">
        <f t="shared" si="38"/>
        <v/>
      </c>
      <c r="Q438" s="96" t="str">
        <f t="shared" si="39"/>
        <v/>
      </c>
      <c r="R438" s="218"/>
      <c r="S438" s="218"/>
    </row>
    <row r="439" spans="1:19" ht="12.75" customHeight="1">
      <c r="A439" s="82">
        <v>2601</v>
      </c>
      <c r="B439" s="83"/>
      <c r="C439" s="83"/>
      <c r="D439" s="83"/>
      <c r="E439" s="83"/>
      <c r="F439" s="83"/>
      <c r="G439" s="83"/>
      <c r="H439" s="83"/>
      <c r="I439" s="83"/>
      <c r="J439" s="130"/>
      <c r="K439" s="91"/>
      <c r="L439" s="92"/>
      <c r="M439" s="93"/>
      <c r="N439" s="94" t="str">
        <f>IF(F439=0,"",F439/E438)</f>
        <v/>
      </c>
      <c r="O439" s="95"/>
      <c r="P439" s="96" t="str">
        <f t="shared" si="38"/>
        <v/>
      </c>
      <c r="Q439" s="96" t="str">
        <f t="shared" si="39"/>
        <v/>
      </c>
      <c r="R439" s="218"/>
      <c r="S439" s="218"/>
    </row>
    <row r="440" spans="1:19" ht="12.75" customHeight="1">
      <c r="A440" s="82">
        <v>2602</v>
      </c>
      <c r="B440" s="83"/>
      <c r="C440" s="83"/>
      <c r="D440" s="83"/>
      <c r="E440" s="83"/>
      <c r="F440" s="83"/>
      <c r="G440" s="83"/>
      <c r="H440" s="83"/>
      <c r="I440" s="83"/>
      <c r="J440" s="130"/>
      <c r="K440" s="91"/>
      <c r="L440" s="92"/>
      <c r="M440" s="93"/>
      <c r="N440" s="94" t="str">
        <f>IF(G440=0,"",G440/F439)</f>
        <v/>
      </c>
      <c r="O440" s="95"/>
      <c r="P440" s="96" t="str">
        <f t="shared" si="38"/>
        <v/>
      </c>
      <c r="Q440" s="96" t="str">
        <f t="shared" si="39"/>
        <v/>
      </c>
      <c r="R440" s="218"/>
      <c r="S440" s="218"/>
    </row>
    <row r="441" spans="1:19" ht="12.75" customHeight="1">
      <c r="A441" s="82">
        <v>2701</v>
      </c>
      <c r="B441" s="83"/>
      <c r="C441" s="83"/>
      <c r="D441" s="83"/>
      <c r="E441" s="83"/>
      <c r="F441" s="83"/>
      <c r="G441" s="83"/>
      <c r="H441" s="83"/>
      <c r="I441" s="83"/>
      <c r="J441" s="130"/>
      <c r="K441" s="91"/>
      <c r="L441" s="92"/>
      <c r="M441" s="93"/>
      <c r="N441" s="94" t="str">
        <f>IF(H441=0,"",H441/G440)</f>
        <v/>
      </c>
      <c r="O441" s="95"/>
      <c r="P441" s="96" t="str">
        <f t="shared" si="38"/>
        <v/>
      </c>
      <c r="Q441" s="96" t="str">
        <f t="shared" si="39"/>
        <v/>
      </c>
      <c r="R441" s="218"/>
      <c r="S441" s="218"/>
    </row>
    <row r="442" spans="1:19" ht="12.75" customHeight="1">
      <c r="A442" s="82">
        <v>2702</v>
      </c>
      <c r="B442" s="83"/>
      <c r="C442" s="83"/>
      <c r="D442" s="83"/>
      <c r="E442" s="83"/>
      <c r="F442" s="83"/>
      <c r="G442" s="83"/>
      <c r="H442" s="83"/>
      <c r="I442" s="83"/>
      <c r="J442" s="130"/>
      <c r="K442" s="91"/>
      <c r="L442" s="92"/>
      <c r="M442" s="93"/>
      <c r="N442" s="94" t="str">
        <f>IF(I442=0,"",I442/H441)</f>
        <v/>
      </c>
      <c r="O442" s="95"/>
      <c r="P442" s="96" t="str">
        <f t="shared" si="38"/>
        <v/>
      </c>
      <c r="Q442" s="96" t="str">
        <f t="shared" si="39"/>
        <v/>
      </c>
      <c r="R442" s="218"/>
      <c r="S442" s="218"/>
    </row>
    <row r="443" spans="1:19" ht="12.75" customHeight="1">
      <c r="A443" s="82">
        <v>2801</v>
      </c>
      <c r="B443" s="83"/>
      <c r="C443" s="83"/>
      <c r="D443" s="83"/>
      <c r="E443" s="83"/>
      <c r="F443" s="83"/>
      <c r="G443" s="83"/>
      <c r="H443" s="83"/>
      <c r="I443" s="83"/>
      <c r="J443" s="130"/>
      <c r="K443" s="91"/>
      <c r="L443" s="92"/>
      <c r="M443" s="93"/>
      <c r="N443" s="94"/>
      <c r="O443" s="95"/>
      <c r="P443" s="96" t="str">
        <f t="shared" si="38"/>
        <v/>
      </c>
      <c r="Q443" s="96" t="str">
        <f t="shared" si="39"/>
        <v/>
      </c>
      <c r="R443" s="218"/>
      <c r="S443" s="218"/>
    </row>
    <row r="444" spans="1:19" ht="12.75" customHeight="1">
      <c r="A444" s="82">
        <v>2802</v>
      </c>
      <c r="B444" s="83"/>
      <c r="C444" s="83"/>
      <c r="D444" s="83"/>
      <c r="E444" s="83"/>
      <c r="F444" s="83"/>
      <c r="G444" s="83"/>
      <c r="H444" s="83"/>
      <c r="I444" s="83"/>
      <c r="J444" s="130"/>
      <c r="K444" s="91"/>
      <c r="L444" s="92"/>
      <c r="M444" s="93"/>
      <c r="N444" s="94"/>
      <c r="O444" s="95"/>
      <c r="P444" s="96" t="str">
        <f t="shared" si="38"/>
        <v/>
      </c>
      <c r="Q444" s="96" t="str">
        <f t="shared" si="39"/>
        <v/>
      </c>
      <c r="R444" s="218"/>
      <c r="S444" s="218"/>
    </row>
    <row r="445" spans="1:19" ht="12.75" customHeight="1">
      <c r="A445" s="82">
        <v>2901</v>
      </c>
      <c r="B445" s="83"/>
      <c r="C445" s="83"/>
      <c r="D445" s="83"/>
      <c r="E445" s="83"/>
      <c r="F445" s="83"/>
      <c r="G445" s="83"/>
      <c r="H445" s="83"/>
      <c r="I445" s="83"/>
      <c r="J445" s="130"/>
      <c r="K445" s="91"/>
      <c r="L445" s="92"/>
      <c r="M445" s="99"/>
      <c r="N445" s="100"/>
      <c r="O445" s="101"/>
      <c r="P445" s="102"/>
      <c r="Q445" s="100"/>
      <c r="R445" s="218"/>
      <c r="S445" s="218"/>
    </row>
    <row r="446" spans="1:19" ht="12.75" customHeight="1">
      <c r="A446" s="82">
        <v>2902</v>
      </c>
      <c r="B446" s="83"/>
      <c r="C446" s="83"/>
      <c r="D446" s="83"/>
      <c r="E446" s="83"/>
      <c r="F446" s="83"/>
      <c r="G446" s="83"/>
      <c r="H446" s="83"/>
      <c r="I446" s="83"/>
      <c r="J446" s="130"/>
      <c r="K446" s="91"/>
      <c r="L446" s="92"/>
      <c r="M446" s="99"/>
      <c r="N446" s="103"/>
      <c r="O446" s="101"/>
      <c r="P446" s="104"/>
      <c r="Q446" s="103"/>
      <c r="R446" s="218"/>
      <c r="S446" s="218"/>
    </row>
    <row r="447" spans="1:19" ht="12.75" customHeight="1">
      <c r="A447" s="82">
        <v>3001</v>
      </c>
      <c r="B447" s="83"/>
      <c r="C447" s="83"/>
      <c r="D447" s="83"/>
      <c r="E447" s="83"/>
      <c r="F447" s="83"/>
      <c r="G447" s="83"/>
      <c r="H447" s="83"/>
      <c r="I447" s="83"/>
      <c r="J447" s="130"/>
      <c r="K447" s="91"/>
      <c r="L447" s="92"/>
      <c r="M447" s="99"/>
      <c r="N447" s="5"/>
      <c r="O447" s="26"/>
      <c r="P447" s="25"/>
      <c r="Q447" s="140"/>
      <c r="R447" s="218"/>
      <c r="S447" s="218"/>
    </row>
    <row r="448" spans="1:19" ht="12.75" customHeight="1">
      <c r="A448" s="82">
        <v>3002</v>
      </c>
      <c r="B448" s="83"/>
      <c r="C448" s="83"/>
      <c r="D448" s="83"/>
      <c r="E448" s="83"/>
      <c r="F448" s="83"/>
      <c r="G448" s="83"/>
      <c r="H448" s="83"/>
      <c r="I448" s="83"/>
      <c r="J448" s="130"/>
      <c r="K448" s="91"/>
      <c r="L448" s="92"/>
      <c r="M448" s="99"/>
      <c r="N448" s="108" t="s">
        <v>80</v>
      </c>
      <c r="O448" s="109"/>
      <c r="P448" s="110" t="str">
        <f>IF(SUM(J438:J445)=0,"",SUM(J438:J445))</f>
        <v/>
      </c>
      <c r="Q448" s="111" t="s">
        <v>10</v>
      </c>
      <c r="R448" s="218"/>
      <c r="S448" s="218"/>
    </row>
    <row r="449" spans="1:19" ht="12.75" customHeight="1">
      <c r="A449" s="82">
        <v>3101</v>
      </c>
      <c r="B449" s="83"/>
      <c r="C449" s="83"/>
      <c r="D449" s="83"/>
      <c r="E449" s="83"/>
      <c r="F449" s="83"/>
      <c r="G449" s="83"/>
      <c r="H449" s="83"/>
      <c r="I449" s="83"/>
      <c r="J449" s="130"/>
      <c r="K449" s="91"/>
      <c r="L449" s="92"/>
      <c r="M449" s="99"/>
      <c r="N449" s="112" t="s">
        <v>81</v>
      </c>
      <c r="O449" s="113" t="str">
        <f>IF(O448/B435=0,"",O448/B435)</f>
        <v/>
      </c>
      <c r="P449" s="114" t="e">
        <f>IF(O448/P448=0,"",O448/P448)</f>
        <v>#VALUE!</v>
      </c>
      <c r="Q449" s="115" t="s">
        <v>82</v>
      </c>
      <c r="R449" s="218"/>
      <c r="S449" s="218"/>
    </row>
    <row r="450" spans="1:19" ht="12.75" customHeight="1">
      <c r="A450" s="218"/>
      <c r="B450" s="83"/>
      <c r="C450" s="83"/>
      <c r="D450" s="83"/>
      <c r="E450" s="83"/>
      <c r="F450" s="83"/>
      <c r="G450" s="83"/>
      <c r="H450" s="83"/>
      <c r="I450" s="83"/>
      <c r="J450" s="130"/>
      <c r="K450" s="116"/>
      <c r="L450" s="117"/>
      <c r="M450" s="118"/>
      <c r="N450" s="119"/>
      <c r="O450" s="120"/>
      <c r="P450" s="120"/>
      <c r="Q450" s="121"/>
      <c r="R450" s="218"/>
      <c r="S450" s="218"/>
    </row>
    <row r="451" spans="1:19" ht="12.75" customHeight="1">
      <c r="A451" s="34"/>
      <c r="B451" s="26"/>
      <c r="C451" s="231" t="s">
        <v>108</v>
      </c>
      <c r="D451" s="232"/>
      <c r="E451" s="232"/>
      <c r="F451" s="232"/>
      <c r="G451" s="232"/>
      <c r="H451" s="232"/>
      <c r="I451" s="233"/>
      <c r="J451" s="122">
        <f>SUM(J444:J447)</f>
        <v>0</v>
      </c>
      <c r="K451" s="123" t="str">
        <f>IF(J444=0,"",J444/B435)</f>
        <v/>
      </c>
      <c r="L451" s="123" t="str">
        <f>IF(J451=0,"",J451/B435)</f>
        <v/>
      </c>
      <c r="M451" s="123" t="str">
        <f>IF(J444=0,"",L451-K451)</f>
        <v/>
      </c>
      <c r="N451" s="5"/>
      <c r="O451" s="26"/>
      <c r="P451" s="25"/>
      <c r="Q451" s="5"/>
      <c r="R451" s="218"/>
      <c r="S451" s="218"/>
    </row>
    <row r="452" spans="1:19" ht="12.75" customHeight="1">
      <c r="K452" s="5"/>
      <c r="L452" s="5"/>
      <c r="N452" s="5"/>
      <c r="O452" s="6"/>
      <c r="P452" s="6"/>
      <c r="Q452" s="5"/>
    </row>
    <row r="453" spans="1:19" ht="12.75" customHeight="1">
      <c r="K453" s="5"/>
      <c r="L453" s="5"/>
      <c r="N453" s="5"/>
      <c r="O453" s="6"/>
      <c r="P453" s="6"/>
      <c r="Q453" s="5"/>
    </row>
    <row r="454" spans="1:19" ht="12.75" customHeight="1">
      <c r="A454" s="250" t="s">
        <v>96</v>
      </c>
      <c r="B454" s="242"/>
      <c r="C454" s="242"/>
      <c r="D454" s="242"/>
      <c r="E454" s="242"/>
      <c r="F454" s="242"/>
      <c r="G454" s="242"/>
      <c r="H454" s="242"/>
      <c r="I454" s="242"/>
      <c r="J454" s="224" t="s">
        <v>144</v>
      </c>
      <c r="K454" s="26"/>
      <c r="L454" s="5"/>
      <c r="M454" s="5"/>
      <c r="N454" s="26"/>
      <c r="O454" s="5"/>
      <c r="P454" s="26"/>
      <c r="Q454" s="26"/>
      <c r="R454" s="223"/>
      <c r="S454" s="223"/>
    </row>
    <row r="455" spans="1:19" ht="12.75" customHeight="1">
      <c r="A455" s="234" t="s">
        <v>9</v>
      </c>
      <c r="B455" s="235" t="s">
        <v>97</v>
      </c>
      <c r="C455" s="232"/>
      <c r="D455" s="232"/>
      <c r="E455" s="232"/>
      <c r="F455" s="232"/>
      <c r="G455" s="232"/>
      <c r="H455" s="232"/>
      <c r="I455" s="233"/>
      <c r="J455" s="236" t="s">
        <v>10</v>
      </c>
      <c r="K455" s="229" t="s">
        <v>2</v>
      </c>
      <c r="L455" s="229" t="s">
        <v>3</v>
      </c>
      <c r="M455" s="237" t="s">
        <v>4</v>
      </c>
      <c r="N455" s="229" t="s">
        <v>5</v>
      </c>
      <c r="O455" s="238" t="s">
        <v>6</v>
      </c>
      <c r="P455" s="238" t="s">
        <v>7</v>
      </c>
      <c r="Q455" s="229" t="s">
        <v>8</v>
      </c>
      <c r="R455" s="223"/>
      <c r="S455" s="223"/>
    </row>
    <row r="456" spans="1:19" ht="12.75" customHeight="1">
      <c r="A456" s="230"/>
      <c r="B456" s="82" t="s">
        <v>98</v>
      </c>
      <c r="C456" s="82" t="s">
        <v>99</v>
      </c>
      <c r="D456" s="82" t="s">
        <v>100</v>
      </c>
      <c r="E456" s="82" t="s">
        <v>101</v>
      </c>
      <c r="F456" s="82" t="s">
        <v>102</v>
      </c>
      <c r="G456" s="82" t="s">
        <v>103</v>
      </c>
      <c r="H456" s="82" t="s">
        <v>104</v>
      </c>
      <c r="I456" s="82" t="s">
        <v>105</v>
      </c>
      <c r="J456" s="230"/>
      <c r="K456" s="230"/>
      <c r="L456" s="230"/>
      <c r="M456" s="230"/>
      <c r="N456" s="230"/>
      <c r="O456" s="230"/>
      <c r="P456" s="230"/>
      <c r="Q456" s="230"/>
      <c r="R456" s="223"/>
      <c r="S456" s="223"/>
    </row>
    <row r="457" spans="1:19" ht="12.75" customHeight="1">
      <c r="A457" s="82">
        <v>2402</v>
      </c>
      <c r="B457" s="83">
        <v>31</v>
      </c>
      <c r="C457" s="83"/>
      <c r="D457" s="83"/>
      <c r="E457" s="83"/>
      <c r="F457" s="83"/>
      <c r="G457" s="83"/>
      <c r="H457" s="83"/>
      <c r="I457" s="83"/>
      <c r="J457" s="130"/>
      <c r="K457" s="85"/>
      <c r="L457" s="86"/>
      <c r="M457" s="87"/>
      <c r="N457" s="88"/>
      <c r="O457" s="89">
        <f>B457</f>
        <v>31</v>
      </c>
      <c r="P457" s="90"/>
      <c r="Q457" s="88"/>
      <c r="R457" s="223"/>
      <c r="S457" s="223"/>
    </row>
    <row r="458" spans="1:19" ht="12.75" customHeight="1">
      <c r="A458" s="82">
        <v>2501</v>
      </c>
      <c r="B458" s="83"/>
      <c r="C458" s="83"/>
      <c r="D458" s="83"/>
      <c r="E458" s="83"/>
      <c r="F458" s="83"/>
      <c r="G458" s="83"/>
      <c r="H458" s="83"/>
      <c r="I458" s="83"/>
      <c r="J458" s="130"/>
      <c r="K458" s="91"/>
      <c r="L458" s="92"/>
      <c r="M458" s="93"/>
      <c r="N458" s="94" t="str">
        <f>IF(C458=0,"",C458/B457)</f>
        <v/>
      </c>
      <c r="O458" s="95"/>
      <c r="P458" s="96" t="str">
        <f t="shared" ref="P458:P466" si="40">IF(O458=0,"",O458/O457)</f>
        <v/>
      </c>
      <c r="Q458" s="96" t="str">
        <f t="shared" ref="Q458:Q466" si="41">IF(O458=0,"",100%-P458)</f>
        <v/>
      </c>
      <c r="R458" s="223"/>
      <c r="S458" s="223"/>
    </row>
    <row r="459" spans="1:19" ht="12.75" customHeight="1">
      <c r="A459" s="82">
        <v>2502</v>
      </c>
      <c r="B459" s="83"/>
      <c r="C459" s="83"/>
      <c r="D459" s="83"/>
      <c r="E459" s="83"/>
      <c r="F459" s="83"/>
      <c r="G459" s="83"/>
      <c r="H459" s="83"/>
      <c r="I459" s="83"/>
      <c r="J459" s="130"/>
      <c r="K459" s="91"/>
      <c r="L459" s="92"/>
      <c r="M459" s="93"/>
      <c r="N459" s="94" t="str">
        <f>IF(D459=0,"",D459/C458)</f>
        <v/>
      </c>
      <c r="O459" s="95"/>
      <c r="P459" s="96" t="str">
        <f t="shared" si="40"/>
        <v/>
      </c>
      <c r="Q459" s="96" t="str">
        <f t="shared" si="41"/>
        <v/>
      </c>
      <c r="R459" s="223"/>
      <c r="S459" s="97">
        <f>O459/O457</f>
        <v>0</v>
      </c>
    </row>
    <row r="460" spans="1:19" ht="12.75" customHeight="1">
      <c r="A460" s="82">
        <v>2601</v>
      </c>
      <c r="B460" s="83"/>
      <c r="C460" s="83"/>
      <c r="D460" s="83"/>
      <c r="E460" s="83"/>
      <c r="F460" s="83"/>
      <c r="G460" s="83"/>
      <c r="H460" s="83"/>
      <c r="I460" s="83"/>
      <c r="J460" s="130"/>
      <c r="K460" s="91"/>
      <c r="L460" s="92"/>
      <c r="M460" s="93"/>
      <c r="N460" s="94" t="str">
        <f>IF(E460=0,"",E460/D459)</f>
        <v/>
      </c>
      <c r="O460" s="95"/>
      <c r="P460" s="96" t="str">
        <f t="shared" si="40"/>
        <v/>
      </c>
      <c r="Q460" s="96" t="str">
        <f t="shared" si="41"/>
        <v/>
      </c>
      <c r="R460" s="223"/>
      <c r="S460" s="223"/>
    </row>
    <row r="461" spans="1:19" ht="12.75" customHeight="1">
      <c r="A461" s="82">
        <v>2602</v>
      </c>
      <c r="B461" s="83"/>
      <c r="C461" s="83"/>
      <c r="D461" s="83"/>
      <c r="E461" s="83"/>
      <c r="F461" s="83"/>
      <c r="G461" s="83"/>
      <c r="H461" s="83"/>
      <c r="I461" s="83"/>
      <c r="J461" s="130"/>
      <c r="K461" s="91"/>
      <c r="L461" s="92"/>
      <c r="M461" s="93"/>
      <c r="N461" s="94" t="str">
        <f>IF(F461=0,"",F461/E460)</f>
        <v/>
      </c>
      <c r="O461" s="95"/>
      <c r="P461" s="96" t="str">
        <f t="shared" si="40"/>
        <v/>
      </c>
      <c r="Q461" s="96" t="str">
        <f t="shared" si="41"/>
        <v/>
      </c>
      <c r="R461" s="223"/>
      <c r="S461" s="223"/>
    </row>
    <row r="462" spans="1:19" ht="12.75" customHeight="1">
      <c r="A462" s="82">
        <v>2701</v>
      </c>
      <c r="B462" s="83"/>
      <c r="C462" s="83"/>
      <c r="D462" s="83"/>
      <c r="E462" s="83"/>
      <c r="F462" s="83"/>
      <c r="G462" s="83"/>
      <c r="H462" s="83"/>
      <c r="I462" s="83"/>
      <c r="J462" s="130"/>
      <c r="K462" s="91"/>
      <c r="L462" s="92"/>
      <c r="M462" s="93"/>
      <c r="N462" s="94" t="str">
        <f>IF(G462=0,"",G462/F461)</f>
        <v/>
      </c>
      <c r="O462" s="95"/>
      <c r="P462" s="96" t="str">
        <f t="shared" si="40"/>
        <v/>
      </c>
      <c r="Q462" s="96" t="str">
        <f t="shared" si="41"/>
        <v/>
      </c>
      <c r="R462" s="223"/>
      <c r="S462" s="223"/>
    </row>
    <row r="463" spans="1:19" ht="12.75" customHeight="1">
      <c r="A463" s="82">
        <v>2702</v>
      </c>
      <c r="B463" s="83"/>
      <c r="C463" s="83"/>
      <c r="D463" s="83"/>
      <c r="E463" s="83"/>
      <c r="F463" s="83"/>
      <c r="G463" s="83"/>
      <c r="H463" s="83"/>
      <c r="I463" s="83"/>
      <c r="J463" s="130"/>
      <c r="K463" s="91"/>
      <c r="L463" s="92"/>
      <c r="M463" s="93"/>
      <c r="N463" s="94" t="str">
        <f>IF(H463=0,"",H463/G462)</f>
        <v/>
      </c>
      <c r="O463" s="95"/>
      <c r="P463" s="96" t="str">
        <f t="shared" si="40"/>
        <v/>
      </c>
      <c r="Q463" s="96" t="str">
        <f t="shared" si="41"/>
        <v/>
      </c>
      <c r="R463" s="223"/>
      <c r="S463" s="223"/>
    </row>
    <row r="464" spans="1:19" ht="12.75" customHeight="1">
      <c r="A464" s="82">
        <v>2801</v>
      </c>
      <c r="B464" s="83"/>
      <c r="C464" s="83"/>
      <c r="D464" s="83"/>
      <c r="E464" s="83"/>
      <c r="F464" s="83"/>
      <c r="G464" s="83"/>
      <c r="H464" s="83"/>
      <c r="I464" s="83"/>
      <c r="J464" s="130"/>
      <c r="K464" s="91"/>
      <c r="L464" s="92"/>
      <c r="M464" s="93"/>
      <c r="N464" s="94" t="str">
        <f>IF(I464=0,"",I464/H463)</f>
        <v/>
      </c>
      <c r="O464" s="95"/>
      <c r="P464" s="96" t="str">
        <f t="shared" si="40"/>
        <v/>
      </c>
      <c r="Q464" s="96" t="str">
        <f t="shared" si="41"/>
        <v/>
      </c>
      <c r="R464" s="223"/>
      <c r="S464" s="223"/>
    </row>
    <row r="465" spans="1:19" ht="12.75" customHeight="1">
      <c r="A465" s="82">
        <v>2802</v>
      </c>
      <c r="B465" s="83"/>
      <c r="C465" s="83"/>
      <c r="D465" s="83"/>
      <c r="E465" s="83"/>
      <c r="F465" s="83"/>
      <c r="G465" s="83"/>
      <c r="H465" s="83"/>
      <c r="I465" s="83"/>
      <c r="J465" s="130"/>
      <c r="K465" s="91"/>
      <c r="L465" s="92"/>
      <c r="M465" s="93"/>
      <c r="N465" s="94"/>
      <c r="O465" s="95"/>
      <c r="P465" s="96" t="str">
        <f t="shared" si="40"/>
        <v/>
      </c>
      <c r="Q465" s="96" t="str">
        <f t="shared" si="41"/>
        <v/>
      </c>
      <c r="R465" s="223"/>
      <c r="S465" s="223"/>
    </row>
    <row r="466" spans="1:19" ht="12.75" customHeight="1">
      <c r="A466" s="82">
        <v>2901</v>
      </c>
      <c r="B466" s="83"/>
      <c r="C466" s="83"/>
      <c r="D466" s="83"/>
      <c r="E466" s="83"/>
      <c r="F466" s="83"/>
      <c r="G466" s="83"/>
      <c r="H466" s="83"/>
      <c r="I466" s="83"/>
      <c r="J466" s="130"/>
      <c r="K466" s="91"/>
      <c r="L466" s="92"/>
      <c r="M466" s="93"/>
      <c r="N466" s="94"/>
      <c r="O466" s="95"/>
      <c r="P466" s="96" t="str">
        <f t="shared" si="40"/>
        <v/>
      </c>
      <c r="Q466" s="96" t="str">
        <f t="shared" si="41"/>
        <v/>
      </c>
      <c r="R466" s="223"/>
      <c r="S466" s="223"/>
    </row>
    <row r="467" spans="1:19" ht="12.75" customHeight="1">
      <c r="A467" s="82">
        <v>2902</v>
      </c>
      <c r="B467" s="83"/>
      <c r="C467" s="83"/>
      <c r="D467" s="83"/>
      <c r="E467" s="83"/>
      <c r="F467" s="83"/>
      <c r="G467" s="83"/>
      <c r="H467" s="83"/>
      <c r="I467" s="83"/>
      <c r="J467" s="130"/>
      <c r="K467" s="91"/>
      <c r="L467" s="92"/>
      <c r="M467" s="99"/>
      <c r="N467" s="100"/>
      <c r="O467" s="101"/>
      <c r="P467" s="102"/>
      <c r="Q467" s="100"/>
      <c r="R467" s="223"/>
      <c r="S467" s="223"/>
    </row>
    <row r="468" spans="1:19" ht="12.75" customHeight="1">
      <c r="A468" s="82">
        <v>3001</v>
      </c>
      <c r="B468" s="83"/>
      <c r="C468" s="83"/>
      <c r="D468" s="83"/>
      <c r="E468" s="83"/>
      <c r="F468" s="83"/>
      <c r="G468" s="83"/>
      <c r="H468" s="83"/>
      <c r="I468" s="83"/>
      <c r="J468" s="130"/>
      <c r="K468" s="91"/>
      <c r="L468" s="92"/>
      <c r="M468" s="99"/>
      <c r="N468" s="103"/>
      <c r="O468" s="101"/>
      <c r="P468" s="104"/>
      <c r="Q468" s="103"/>
      <c r="R468" s="223"/>
      <c r="S468" s="223"/>
    </row>
    <row r="469" spans="1:19" ht="12.75" customHeight="1">
      <c r="A469" s="82">
        <v>3002</v>
      </c>
      <c r="B469" s="83"/>
      <c r="C469" s="83"/>
      <c r="D469" s="83"/>
      <c r="E469" s="83"/>
      <c r="F469" s="83"/>
      <c r="G469" s="83"/>
      <c r="H469" s="83"/>
      <c r="I469" s="83"/>
      <c r="J469" s="130"/>
      <c r="K469" s="91"/>
      <c r="L469" s="92"/>
      <c r="M469" s="99"/>
      <c r="N469" s="5"/>
      <c r="O469" s="26"/>
      <c r="P469" s="25"/>
      <c r="Q469" s="140"/>
      <c r="R469" s="223"/>
      <c r="S469" s="223"/>
    </row>
    <row r="470" spans="1:19" ht="12.75" customHeight="1">
      <c r="A470" s="82">
        <v>3101</v>
      </c>
      <c r="B470" s="83"/>
      <c r="C470" s="83"/>
      <c r="D470" s="83"/>
      <c r="E470" s="83"/>
      <c r="F470" s="83"/>
      <c r="G470" s="83"/>
      <c r="H470" s="83"/>
      <c r="I470" s="83"/>
      <c r="J470" s="130"/>
      <c r="K470" s="91"/>
      <c r="L470" s="92"/>
      <c r="M470" s="99"/>
      <c r="N470" s="108" t="s">
        <v>80</v>
      </c>
      <c r="O470" s="109"/>
      <c r="P470" s="110" t="str">
        <f>IF(SUM(J460:J467)=0,"",SUM(J460:J467))</f>
        <v/>
      </c>
      <c r="Q470" s="111" t="s">
        <v>10</v>
      </c>
      <c r="R470" s="223"/>
      <c r="S470" s="223"/>
    </row>
    <row r="471" spans="1:19" ht="12.75" customHeight="1">
      <c r="A471" s="82">
        <v>3102</v>
      </c>
      <c r="B471" s="83"/>
      <c r="C471" s="83"/>
      <c r="D471" s="83"/>
      <c r="E471" s="83"/>
      <c r="F471" s="83"/>
      <c r="G471" s="83"/>
      <c r="H471" s="83"/>
      <c r="I471" s="83"/>
      <c r="J471" s="130"/>
      <c r="K471" s="91"/>
      <c r="L471" s="92"/>
      <c r="M471" s="99"/>
      <c r="N471" s="112" t="s">
        <v>81</v>
      </c>
      <c r="O471" s="113" t="str">
        <f>IF(O470/B457=0,"",O470/B457)</f>
        <v/>
      </c>
      <c r="P471" s="114" t="e">
        <f>IF(O470/P470=0,"",O470/P470)</f>
        <v>#VALUE!</v>
      </c>
      <c r="Q471" s="115" t="s">
        <v>82</v>
      </c>
      <c r="R471" s="223"/>
      <c r="S471" s="223"/>
    </row>
    <row r="472" spans="1:19" ht="12.75" customHeight="1">
      <c r="A472" s="223"/>
      <c r="B472" s="83"/>
      <c r="C472" s="83"/>
      <c r="D472" s="83"/>
      <c r="E472" s="83"/>
      <c r="F472" s="83"/>
      <c r="G472" s="83"/>
      <c r="H472" s="83"/>
      <c r="I472" s="83"/>
      <c r="J472" s="130"/>
      <c r="K472" s="116"/>
      <c r="L472" s="117"/>
      <c r="M472" s="118"/>
      <c r="N472" s="119"/>
      <c r="O472" s="120"/>
      <c r="P472" s="120"/>
      <c r="Q472" s="121"/>
      <c r="R472" s="223"/>
      <c r="S472" s="223"/>
    </row>
    <row r="473" spans="1:19" ht="12.75" customHeight="1">
      <c r="A473" s="34"/>
      <c r="B473" s="26"/>
      <c r="C473" s="231" t="s">
        <v>108</v>
      </c>
      <c r="D473" s="232"/>
      <c r="E473" s="232"/>
      <c r="F473" s="232"/>
      <c r="G473" s="232"/>
      <c r="H473" s="232"/>
      <c r="I473" s="233"/>
      <c r="J473" s="122">
        <f>SUM(J466:J469)</f>
        <v>0</v>
      </c>
      <c r="K473" s="123" t="str">
        <f>IF(J466=0,"",J466/B457)</f>
        <v/>
      </c>
      <c r="L473" s="123" t="str">
        <f>IF(J473=0,"",J473/B457)</f>
        <v/>
      </c>
      <c r="M473" s="123" t="str">
        <f>IF(J466=0,"",L473-K473)</f>
        <v/>
      </c>
      <c r="N473" s="5"/>
      <c r="O473" s="26"/>
      <c r="P473" s="25"/>
      <c r="Q473" s="5"/>
      <c r="R473" s="223"/>
      <c r="S473" s="223"/>
    </row>
    <row r="474" spans="1:19" ht="12.75" customHeight="1">
      <c r="A474" s="223"/>
      <c r="B474" s="223"/>
      <c r="C474" s="223"/>
      <c r="D474" s="223"/>
      <c r="E474" s="223"/>
      <c r="F474" s="223"/>
      <c r="G474" s="223"/>
      <c r="H474" s="223"/>
      <c r="I474" s="223"/>
      <c r="J474" s="223"/>
      <c r="K474" s="5"/>
      <c r="L474" s="5"/>
      <c r="M474" s="223"/>
      <c r="N474" s="5"/>
      <c r="O474" s="6"/>
      <c r="P474" s="6"/>
      <c r="Q474" s="5"/>
      <c r="R474" s="223"/>
      <c r="S474" s="223"/>
    </row>
    <row r="475" spans="1:19" ht="12.75" customHeight="1">
      <c r="K475" s="5"/>
      <c r="L475" s="5"/>
      <c r="N475" s="5"/>
      <c r="O475" s="6"/>
      <c r="P475" s="6"/>
      <c r="Q475" s="5"/>
    </row>
    <row r="476" spans="1:19" ht="12.75" customHeight="1">
      <c r="K476" s="5"/>
      <c r="L476" s="5"/>
      <c r="N476" s="5"/>
      <c r="O476" s="6"/>
      <c r="P476" s="6"/>
      <c r="Q476" s="5"/>
    </row>
    <row r="477" spans="1:19" ht="12.75" customHeight="1">
      <c r="K477" s="5"/>
      <c r="L477" s="5"/>
      <c r="N477" s="5"/>
      <c r="O477" s="6"/>
      <c r="P477" s="6"/>
      <c r="Q477" s="5"/>
    </row>
    <row r="478" spans="1:19" ht="12.75" customHeight="1">
      <c r="K478" s="5"/>
      <c r="L478" s="5"/>
      <c r="N478" s="5"/>
      <c r="O478" s="6"/>
      <c r="P478" s="6"/>
      <c r="Q478" s="5"/>
    </row>
    <row r="479" spans="1:19" ht="12.75" customHeight="1">
      <c r="K479" s="5"/>
      <c r="L479" s="5"/>
      <c r="N479" s="5"/>
      <c r="O479" s="6"/>
      <c r="P479" s="6"/>
      <c r="Q479" s="5"/>
    </row>
    <row r="480" spans="1:19" ht="12.75" customHeight="1">
      <c r="K480" s="5"/>
      <c r="L480" s="5"/>
      <c r="N480" s="5"/>
      <c r="O480" s="6"/>
      <c r="P480" s="6"/>
      <c r="Q480" s="5"/>
    </row>
    <row r="481" spans="11:17" ht="12.75" customHeight="1">
      <c r="K481" s="5"/>
      <c r="L481" s="5"/>
      <c r="N481" s="5"/>
      <c r="O481" s="6"/>
      <c r="P481" s="6"/>
      <c r="Q481" s="5"/>
    </row>
    <row r="482" spans="11:17" ht="12.75" customHeight="1">
      <c r="K482" s="5"/>
      <c r="L482" s="5"/>
      <c r="N482" s="5"/>
      <c r="O482" s="6"/>
      <c r="P482" s="6"/>
      <c r="Q482" s="5"/>
    </row>
    <row r="483" spans="11:17" ht="12.75" customHeight="1">
      <c r="K483" s="5"/>
      <c r="L483" s="5"/>
      <c r="N483" s="5"/>
      <c r="O483" s="6"/>
      <c r="P483" s="6"/>
      <c r="Q483" s="5"/>
    </row>
    <row r="484" spans="11:17" ht="12.75" customHeight="1">
      <c r="K484" s="5"/>
      <c r="L484" s="5"/>
      <c r="N484" s="5"/>
      <c r="O484" s="6"/>
      <c r="P484" s="6"/>
      <c r="Q484" s="5"/>
    </row>
    <row r="485" spans="11:17" ht="12.75" customHeight="1">
      <c r="K485" s="5"/>
      <c r="L485" s="5"/>
      <c r="N485" s="5"/>
      <c r="O485" s="6"/>
      <c r="P485" s="6"/>
      <c r="Q485" s="5"/>
    </row>
    <row r="486" spans="11:17" ht="12.75" customHeight="1">
      <c r="K486" s="5"/>
      <c r="L486" s="5"/>
      <c r="N486" s="5"/>
      <c r="O486" s="6"/>
      <c r="P486" s="6"/>
      <c r="Q486" s="5"/>
    </row>
    <row r="487" spans="11:17" ht="12.75" customHeight="1">
      <c r="K487" s="5"/>
      <c r="L487" s="5"/>
      <c r="N487" s="5"/>
      <c r="O487" s="6"/>
      <c r="P487" s="6"/>
      <c r="Q487" s="5"/>
    </row>
    <row r="488" spans="11:17" ht="12.75" customHeight="1">
      <c r="K488" s="5"/>
      <c r="L488" s="5"/>
      <c r="N488" s="5"/>
      <c r="O488" s="6"/>
      <c r="P488" s="6"/>
      <c r="Q488" s="5"/>
    </row>
    <row r="489" spans="11:17" ht="12.75" customHeight="1">
      <c r="K489" s="5"/>
      <c r="L489" s="5"/>
      <c r="N489" s="5"/>
      <c r="O489" s="6"/>
      <c r="P489" s="6"/>
      <c r="Q489" s="5"/>
    </row>
    <row r="490" spans="11:17" ht="12.75" customHeight="1">
      <c r="K490" s="5"/>
      <c r="L490" s="5"/>
      <c r="N490" s="5"/>
      <c r="O490" s="6"/>
      <c r="P490" s="6"/>
      <c r="Q490" s="5"/>
    </row>
    <row r="491" spans="11:17" ht="12.75" customHeight="1">
      <c r="K491" s="5"/>
      <c r="L491" s="5"/>
      <c r="N491" s="5"/>
      <c r="O491" s="6"/>
      <c r="P491" s="6"/>
      <c r="Q491" s="5"/>
    </row>
    <row r="492" spans="11:17" ht="12.75" customHeight="1">
      <c r="K492" s="5"/>
      <c r="L492" s="5"/>
      <c r="N492" s="5"/>
      <c r="O492" s="6"/>
      <c r="P492" s="6"/>
      <c r="Q492" s="5"/>
    </row>
    <row r="493" spans="11:17" ht="12.75" customHeight="1">
      <c r="K493" s="5"/>
      <c r="L493" s="5"/>
      <c r="N493" s="5"/>
      <c r="O493" s="6"/>
      <c r="P493" s="6"/>
      <c r="Q493" s="5"/>
    </row>
    <row r="494" spans="11:17" ht="12.75" customHeight="1">
      <c r="K494" s="5"/>
      <c r="L494" s="5"/>
      <c r="N494" s="5"/>
      <c r="O494" s="6"/>
      <c r="P494" s="6"/>
      <c r="Q494" s="5"/>
    </row>
    <row r="495" spans="11:17" ht="12.75" customHeight="1">
      <c r="K495" s="5"/>
      <c r="L495" s="5"/>
      <c r="N495" s="5"/>
      <c r="O495" s="6"/>
      <c r="P495" s="6"/>
      <c r="Q495" s="5"/>
    </row>
    <row r="496" spans="11:17" ht="12.75" customHeight="1">
      <c r="K496" s="5"/>
      <c r="L496" s="5"/>
      <c r="N496" s="5"/>
      <c r="O496" s="6"/>
      <c r="P496" s="6"/>
      <c r="Q496" s="5"/>
    </row>
    <row r="497" spans="11:17" ht="12.75" customHeight="1">
      <c r="K497" s="5"/>
      <c r="L497" s="5"/>
      <c r="N497" s="5"/>
      <c r="O497" s="6"/>
      <c r="P497" s="6"/>
      <c r="Q497" s="5"/>
    </row>
    <row r="498" spans="11:17" ht="12.75" customHeight="1">
      <c r="K498" s="5"/>
      <c r="L498" s="5"/>
      <c r="N498" s="5"/>
      <c r="O498" s="6"/>
      <c r="P498" s="6"/>
      <c r="Q498" s="5"/>
    </row>
    <row r="499" spans="11:17" ht="12.75" customHeight="1">
      <c r="K499" s="5"/>
      <c r="L499" s="5"/>
      <c r="N499" s="5"/>
      <c r="O499" s="6"/>
      <c r="P499" s="6"/>
      <c r="Q499" s="5"/>
    </row>
    <row r="500" spans="11:17" ht="12.75" customHeight="1">
      <c r="K500" s="5"/>
      <c r="L500" s="5"/>
      <c r="N500" s="5"/>
      <c r="O500" s="6"/>
      <c r="P500" s="6"/>
      <c r="Q500" s="5"/>
    </row>
    <row r="501" spans="11:17" ht="12.75" customHeight="1">
      <c r="K501" s="5"/>
      <c r="L501" s="5"/>
      <c r="N501" s="5"/>
      <c r="O501" s="6"/>
      <c r="P501" s="6"/>
      <c r="Q501" s="5"/>
    </row>
    <row r="502" spans="11:17" ht="12.75" customHeight="1">
      <c r="K502" s="5"/>
      <c r="L502" s="5"/>
      <c r="N502" s="5"/>
      <c r="O502" s="6"/>
      <c r="P502" s="6"/>
      <c r="Q502" s="5"/>
    </row>
    <row r="503" spans="11:17" ht="12.75" customHeight="1">
      <c r="K503" s="5"/>
      <c r="L503" s="5"/>
      <c r="N503" s="5"/>
      <c r="O503" s="6"/>
      <c r="P503" s="6"/>
      <c r="Q503" s="5"/>
    </row>
    <row r="504" spans="11:17" ht="12.75" customHeight="1">
      <c r="K504" s="5"/>
      <c r="L504" s="5"/>
      <c r="N504" s="5"/>
      <c r="O504" s="6"/>
      <c r="P504" s="6"/>
      <c r="Q504" s="5"/>
    </row>
    <row r="505" spans="11:17" ht="12.75" customHeight="1">
      <c r="K505" s="5"/>
      <c r="L505" s="5"/>
      <c r="N505" s="5"/>
      <c r="O505" s="6"/>
      <c r="P505" s="6"/>
      <c r="Q505" s="5"/>
    </row>
    <row r="506" spans="11:17" ht="12.75" customHeight="1">
      <c r="K506" s="5"/>
      <c r="L506" s="5"/>
      <c r="N506" s="5"/>
      <c r="O506" s="6"/>
      <c r="P506" s="6"/>
      <c r="Q506" s="5"/>
    </row>
    <row r="507" spans="11:17" ht="12.75" customHeight="1">
      <c r="K507" s="5"/>
      <c r="L507" s="5"/>
      <c r="N507" s="5"/>
      <c r="O507" s="6"/>
      <c r="P507" s="6"/>
      <c r="Q507" s="5"/>
    </row>
    <row r="508" spans="11:17" ht="12.75" customHeight="1">
      <c r="K508" s="5"/>
      <c r="L508" s="5"/>
      <c r="N508" s="5"/>
      <c r="O508" s="6"/>
      <c r="P508" s="6"/>
      <c r="Q508" s="5"/>
    </row>
    <row r="509" spans="11:17" ht="12.75" customHeight="1">
      <c r="K509" s="5"/>
      <c r="L509" s="5"/>
      <c r="N509" s="5"/>
      <c r="O509" s="6"/>
      <c r="P509" s="6"/>
      <c r="Q509" s="5"/>
    </row>
    <row r="510" spans="11:17" ht="12.75" customHeight="1">
      <c r="K510" s="5"/>
      <c r="L510" s="5"/>
      <c r="N510" s="5"/>
      <c r="O510" s="6"/>
      <c r="P510" s="6"/>
      <c r="Q510" s="5"/>
    </row>
    <row r="511" spans="11:17" ht="12.75" customHeight="1">
      <c r="K511" s="5"/>
      <c r="L511" s="5"/>
      <c r="N511" s="5"/>
      <c r="O511" s="6"/>
      <c r="P511" s="6"/>
      <c r="Q511" s="5"/>
    </row>
    <row r="512" spans="11:17" ht="12.75" customHeight="1">
      <c r="K512" s="5"/>
      <c r="L512" s="5"/>
      <c r="N512" s="5"/>
      <c r="O512" s="6"/>
      <c r="P512" s="6"/>
      <c r="Q512" s="5"/>
    </row>
    <row r="513" spans="11:17" ht="12.75" customHeight="1">
      <c r="K513" s="5"/>
      <c r="L513" s="5"/>
      <c r="N513" s="5"/>
      <c r="O513" s="6"/>
      <c r="P513" s="6"/>
      <c r="Q513" s="5"/>
    </row>
    <row r="514" spans="11:17" ht="12.75" customHeight="1">
      <c r="K514" s="5"/>
      <c r="L514" s="5"/>
      <c r="N514" s="5"/>
      <c r="O514" s="6"/>
      <c r="P514" s="6"/>
      <c r="Q514" s="5"/>
    </row>
    <row r="515" spans="11:17" ht="12.75" customHeight="1">
      <c r="K515" s="5"/>
      <c r="L515" s="5"/>
      <c r="N515" s="5"/>
      <c r="O515" s="6"/>
      <c r="P515" s="6"/>
      <c r="Q515" s="5"/>
    </row>
    <row r="516" spans="11:17" ht="12.75" customHeight="1">
      <c r="K516" s="5"/>
      <c r="L516" s="5"/>
      <c r="N516" s="5"/>
      <c r="O516" s="6"/>
      <c r="P516" s="6"/>
      <c r="Q516" s="5"/>
    </row>
    <row r="517" spans="11:17" ht="12.75" customHeight="1">
      <c r="K517" s="5"/>
      <c r="L517" s="5"/>
      <c r="N517" s="5"/>
      <c r="O517" s="6"/>
      <c r="P517" s="6"/>
      <c r="Q517" s="5"/>
    </row>
    <row r="518" spans="11:17" ht="12.75" customHeight="1">
      <c r="K518" s="5"/>
      <c r="L518" s="5"/>
      <c r="N518" s="5"/>
      <c r="O518" s="6"/>
      <c r="P518" s="6"/>
      <c r="Q518" s="5"/>
    </row>
    <row r="519" spans="11:17" ht="12.75" customHeight="1">
      <c r="K519" s="5"/>
      <c r="L519" s="5"/>
      <c r="N519" s="5"/>
      <c r="O519" s="6"/>
      <c r="P519" s="6"/>
      <c r="Q519" s="5"/>
    </row>
    <row r="520" spans="11:17" ht="12.75" customHeight="1">
      <c r="K520" s="5"/>
      <c r="L520" s="5"/>
      <c r="N520" s="5"/>
      <c r="O520" s="6"/>
      <c r="P520" s="6"/>
      <c r="Q520" s="5"/>
    </row>
    <row r="521" spans="11:17" ht="12.75" customHeight="1">
      <c r="K521" s="5"/>
      <c r="L521" s="5"/>
      <c r="N521" s="5"/>
      <c r="O521" s="6"/>
      <c r="P521" s="6"/>
      <c r="Q521" s="5"/>
    </row>
    <row r="522" spans="11:17" ht="12.75" customHeight="1">
      <c r="K522" s="5"/>
      <c r="L522" s="5"/>
      <c r="N522" s="5"/>
      <c r="O522" s="6"/>
      <c r="P522" s="6"/>
      <c r="Q522" s="5"/>
    </row>
    <row r="523" spans="11:17" ht="12.75" customHeight="1">
      <c r="K523" s="5"/>
      <c r="L523" s="5"/>
      <c r="N523" s="5"/>
      <c r="O523" s="6"/>
      <c r="P523" s="6"/>
      <c r="Q523" s="5"/>
    </row>
    <row r="524" spans="11:17" ht="12.75" customHeight="1">
      <c r="K524" s="5"/>
      <c r="L524" s="5"/>
      <c r="N524" s="5"/>
      <c r="O524" s="6"/>
      <c r="P524" s="6"/>
      <c r="Q524" s="5"/>
    </row>
    <row r="525" spans="11:17" ht="12.75" customHeight="1">
      <c r="K525" s="5"/>
      <c r="L525" s="5"/>
      <c r="N525" s="5"/>
      <c r="O525" s="6"/>
      <c r="P525" s="6"/>
      <c r="Q525" s="5"/>
    </row>
    <row r="526" spans="11:17" ht="12.75" customHeight="1">
      <c r="K526" s="5"/>
      <c r="L526" s="5"/>
      <c r="N526" s="5"/>
      <c r="O526" s="6"/>
      <c r="P526" s="6"/>
      <c r="Q526" s="5"/>
    </row>
    <row r="527" spans="11:17" ht="12.75" customHeight="1">
      <c r="K527" s="5"/>
      <c r="L527" s="5"/>
      <c r="N527" s="5"/>
      <c r="O527" s="6"/>
      <c r="P527" s="6"/>
      <c r="Q527" s="5"/>
    </row>
    <row r="528" spans="11:17" ht="12.75" customHeight="1">
      <c r="K528" s="5"/>
      <c r="L528" s="5"/>
      <c r="N528" s="5"/>
      <c r="O528" s="6"/>
      <c r="P528" s="6"/>
      <c r="Q528" s="5"/>
    </row>
    <row r="529" spans="11:17" ht="12.75" customHeight="1">
      <c r="K529" s="5"/>
      <c r="L529" s="5"/>
      <c r="N529" s="5"/>
      <c r="O529" s="6"/>
      <c r="P529" s="6"/>
      <c r="Q529" s="5"/>
    </row>
    <row r="530" spans="11:17" ht="12.75" customHeight="1">
      <c r="K530" s="5"/>
      <c r="L530" s="5"/>
      <c r="N530" s="5"/>
      <c r="O530" s="6"/>
      <c r="P530" s="6"/>
      <c r="Q530" s="5"/>
    </row>
    <row r="531" spans="11:17" ht="12.75" customHeight="1">
      <c r="K531" s="5"/>
      <c r="L531" s="5"/>
      <c r="N531" s="5"/>
      <c r="O531" s="6"/>
      <c r="P531" s="6"/>
      <c r="Q531" s="5"/>
    </row>
    <row r="532" spans="11:17" ht="12.75" customHeight="1">
      <c r="K532" s="5"/>
      <c r="L532" s="5"/>
      <c r="N532" s="5"/>
      <c r="O532" s="6"/>
      <c r="P532" s="6"/>
      <c r="Q532" s="5"/>
    </row>
    <row r="533" spans="11:17" ht="12.75" customHeight="1">
      <c r="K533" s="5"/>
      <c r="L533" s="5"/>
      <c r="N533" s="5"/>
      <c r="O533" s="6"/>
      <c r="P533" s="6"/>
      <c r="Q533" s="5"/>
    </row>
    <row r="534" spans="11:17" ht="12.75" customHeight="1">
      <c r="K534" s="5"/>
      <c r="L534" s="5"/>
      <c r="N534" s="5"/>
      <c r="O534" s="6"/>
      <c r="P534" s="6"/>
      <c r="Q534" s="5"/>
    </row>
    <row r="535" spans="11:17" ht="12.75" customHeight="1">
      <c r="K535" s="5"/>
      <c r="L535" s="5"/>
      <c r="N535" s="5"/>
      <c r="O535" s="6"/>
      <c r="P535" s="6"/>
      <c r="Q535" s="5"/>
    </row>
    <row r="536" spans="11:17" ht="12.75" customHeight="1">
      <c r="K536" s="5"/>
      <c r="L536" s="5"/>
      <c r="N536" s="5"/>
      <c r="O536" s="6"/>
      <c r="P536" s="6"/>
      <c r="Q536" s="5"/>
    </row>
    <row r="537" spans="11:17" ht="12.75" customHeight="1">
      <c r="K537" s="5"/>
      <c r="L537" s="5"/>
      <c r="N537" s="5"/>
      <c r="O537" s="6"/>
      <c r="P537" s="6"/>
      <c r="Q537" s="5"/>
    </row>
    <row r="538" spans="11:17" ht="12.75" customHeight="1">
      <c r="K538" s="5"/>
      <c r="L538" s="5"/>
      <c r="N538" s="5"/>
      <c r="O538" s="6"/>
      <c r="P538" s="6"/>
      <c r="Q538" s="5"/>
    </row>
    <row r="539" spans="11:17" ht="12.75" customHeight="1">
      <c r="K539" s="5"/>
      <c r="L539" s="5"/>
      <c r="N539" s="5"/>
      <c r="O539" s="6"/>
      <c r="P539" s="6"/>
      <c r="Q539" s="5"/>
    </row>
    <row r="540" spans="11:17" ht="12.75" customHeight="1">
      <c r="K540" s="5"/>
      <c r="L540" s="5"/>
      <c r="N540" s="5"/>
      <c r="O540" s="6"/>
      <c r="P540" s="6"/>
      <c r="Q540" s="5"/>
    </row>
    <row r="541" spans="11:17" ht="12.75" customHeight="1">
      <c r="K541" s="5"/>
      <c r="L541" s="5"/>
      <c r="N541" s="5"/>
      <c r="O541" s="6"/>
      <c r="P541" s="6"/>
      <c r="Q541" s="5"/>
    </row>
    <row r="542" spans="11:17" ht="12.75" customHeight="1">
      <c r="K542" s="5"/>
      <c r="L542" s="5"/>
      <c r="N542" s="5"/>
      <c r="O542" s="6"/>
      <c r="P542" s="6"/>
      <c r="Q542" s="5"/>
    </row>
    <row r="543" spans="11:17" ht="12.75" customHeight="1">
      <c r="K543" s="5"/>
      <c r="L543" s="5"/>
      <c r="N543" s="5"/>
      <c r="O543" s="6"/>
      <c r="P543" s="6"/>
      <c r="Q543" s="5"/>
    </row>
    <row r="544" spans="11:17" ht="12.75" customHeight="1">
      <c r="K544" s="5"/>
      <c r="L544" s="5"/>
      <c r="N544" s="5"/>
      <c r="O544" s="6"/>
      <c r="P544" s="6"/>
      <c r="Q544" s="5"/>
    </row>
    <row r="545" spans="11:17" ht="12.75" customHeight="1">
      <c r="K545" s="5"/>
      <c r="L545" s="5"/>
      <c r="N545" s="5"/>
      <c r="O545" s="6"/>
      <c r="P545" s="6"/>
      <c r="Q545" s="5"/>
    </row>
    <row r="546" spans="11:17" ht="12.75" customHeight="1">
      <c r="K546" s="5"/>
      <c r="L546" s="5"/>
      <c r="N546" s="5"/>
      <c r="O546" s="6"/>
      <c r="P546" s="6"/>
      <c r="Q546" s="5"/>
    </row>
    <row r="547" spans="11:17" ht="12.75" customHeight="1">
      <c r="K547" s="5"/>
      <c r="L547" s="5"/>
      <c r="N547" s="5"/>
      <c r="O547" s="6"/>
      <c r="P547" s="6"/>
      <c r="Q547" s="5"/>
    </row>
    <row r="548" spans="11:17" ht="12.75" customHeight="1">
      <c r="K548" s="5"/>
      <c r="L548" s="5"/>
      <c r="N548" s="5"/>
      <c r="O548" s="6"/>
      <c r="P548" s="6"/>
      <c r="Q548" s="5"/>
    </row>
    <row r="549" spans="11:17" ht="12.75" customHeight="1">
      <c r="K549" s="5"/>
      <c r="L549" s="5"/>
      <c r="N549" s="5"/>
      <c r="O549" s="6"/>
      <c r="P549" s="6"/>
      <c r="Q549" s="5"/>
    </row>
    <row r="550" spans="11:17" ht="12.75" customHeight="1">
      <c r="K550" s="5"/>
      <c r="L550" s="5"/>
      <c r="N550" s="5"/>
      <c r="O550" s="6"/>
      <c r="P550" s="6"/>
      <c r="Q550" s="5"/>
    </row>
    <row r="551" spans="11:17" ht="12.75" customHeight="1">
      <c r="K551" s="5"/>
      <c r="L551" s="5"/>
      <c r="N551" s="5"/>
      <c r="O551" s="6"/>
      <c r="P551" s="6"/>
      <c r="Q551" s="5"/>
    </row>
    <row r="552" spans="11:17" ht="12.75" customHeight="1">
      <c r="K552" s="5"/>
      <c r="L552" s="5"/>
      <c r="N552" s="5"/>
      <c r="O552" s="6"/>
      <c r="P552" s="6"/>
      <c r="Q552" s="5"/>
    </row>
    <row r="553" spans="11:17" ht="12.75" customHeight="1">
      <c r="K553" s="5"/>
      <c r="L553" s="5"/>
      <c r="N553" s="5"/>
      <c r="O553" s="6"/>
      <c r="P553" s="6"/>
      <c r="Q553" s="5"/>
    </row>
    <row r="554" spans="11:17" ht="12.75" customHeight="1">
      <c r="K554" s="5"/>
      <c r="L554" s="5"/>
      <c r="N554" s="5"/>
      <c r="O554" s="6"/>
      <c r="P554" s="6"/>
      <c r="Q554" s="5"/>
    </row>
    <row r="555" spans="11:17" ht="12.75" customHeight="1">
      <c r="K555" s="5"/>
      <c r="L555" s="5"/>
      <c r="N555" s="5"/>
      <c r="O555" s="6"/>
      <c r="P555" s="6"/>
      <c r="Q555" s="5"/>
    </row>
    <row r="556" spans="11:17" ht="12.75" customHeight="1">
      <c r="K556" s="5"/>
      <c r="L556" s="5"/>
      <c r="N556" s="5"/>
      <c r="O556" s="6"/>
      <c r="P556" s="6"/>
      <c r="Q556" s="5"/>
    </row>
    <row r="557" spans="11:17" ht="12.75" customHeight="1">
      <c r="K557" s="5"/>
      <c r="L557" s="5"/>
      <c r="N557" s="5"/>
      <c r="O557" s="6"/>
      <c r="P557" s="6"/>
      <c r="Q557" s="5"/>
    </row>
    <row r="558" spans="11:17" ht="12.75" customHeight="1">
      <c r="K558" s="5"/>
      <c r="L558" s="5"/>
      <c r="N558" s="5"/>
      <c r="O558" s="6"/>
      <c r="P558" s="6"/>
      <c r="Q558" s="5"/>
    </row>
    <row r="559" spans="11:17" ht="12.75" customHeight="1">
      <c r="K559" s="5"/>
      <c r="L559" s="5"/>
      <c r="N559" s="5"/>
      <c r="O559" s="6"/>
      <c r="P559" s="6"/>
      <c r="Q559" s="5"/>
    </row>
    <row r="560" spans="11:17" ht="12.75" customHeight="1">
      <c r="K560" s="5"/>
      <c r="L560" s="5"/>
      <c r="N560" s="5"/>
      <c r="O560" s="6"/>
      <c r="P560" s="6"/>
      <c r="Q560" s="5"/>
    </row>
    <row r="561" spans="11:17" ht="12.75" customHeight="1">
      <c r="K561" s="5"/>
      <c r="L561" s="5"/>
      <c r="N561" s="5"/>
      <c r="O561" s="6"/>
      <c r="P561" s="6"/>
      <c r="Q561" s="5"/>
    </row>
    <row r="562" spans="11:17" ht="12.75" customHeight="1">
      <c r="K562" s="5"/>
      <c r="L562" s="5"/>
      <c r="N562" s="5"/>
      <c r="O562" s="6"/>
      <c r="P562" s="6"/>
      <c r="Q562" s="5"/>
    </row>
    <row r="563" spans="11:17" ht="12.75" customHeight="1">
      <c r="K563" s="5"/>
      <c r="L563" s="5"/>
      <c r="N563" s="5"/>
      <c r="O563" s="6"/>
      <c r="P563" s="6"/>
      <c r="Q563" s="5"/>
    </row>
    <row r="564" spans="11:17" ht="12.75" customHeight="1">
      <c r="K564" s="5"/>
      <c r="L564" s="5"/>
      <c r="N564" s="5"/>
      <c r="O564" s="6"/>
      <c r="P564" s="6"/>
      <c r="Q564" s="5"/>
    </row>
    <row r="565" spans="11:17" ht="12.75" customHeight="1">
      <c r="K565" s="5"/>
      <c r="L565" s="5"/>
      <c r="N565" s="5"/>
      <c r="O565" s="6"/>
      <c r="P565" s="6"/>
      <c r="Q565" s="5"/>
    </row>
    <row r="566" spans="11:17" ht="12.75" customHeight="1">
      <c r="K566" s="5"/>
      <c r="L566" s="5"/>
      <c r="N566" s="5"/>
      <c r="O566" s="6"/>
      <c r="P566" s="6"/>
      <c r="Q566" s="5"/>
    </row>
    <row r="567" spans="11:17" ht="12.75" customHeight="1">
      <c r="K567" s="5"/>
      <c r="L567" s="5"/>
      <c r="N567" s="5"/>
      <c r="O567" s="6"/>
      <c r="P567" s="6"/>
      <c r="Q567" s="5"/>
    </row>
    <row r="568" spans="11:17" ht="12.75" customHeight="1">
      <c r="K568" s="5"/>
      <c r="L568" s="5"/>
      <c r="N568" s="5"/>
      <c r="O568" s="6"/>
      <c r="P568" s="6"/>
      <c r="Q568" s="5"/>
    </row>
    <row r="569" spans="11:17" ht="12.75" customHeight="1">
      <c r="K569" s="5"/>
      <c r="L569" s="5"/>
      <c r="N569" s="5"/>
      <c r="O569" s="6"/>
      <c r="P569" s="6"/>
      <c r="Q569" s="5"/>
    </row>
    <row r="570" spans="11:17" ht="12.75" customHeight="1">
      <c r="K570" s="5"/>
      <c r="L570" s="5"/>
      <c r="N570" s="5"/>
      <c r="O570" s="6"/>
      <c r="P570" s="6"/>
      <c r="Q570" s="5"/>
    </row>
    <row r="571" spans="11:17" ht="12.75" customHeight="1">
      <c r="K571" s="5"/>
      <c r="L571" s="5"/>
      <c r="N571" s="5"/>
      <c r="O571" s="6"/>
      <c r="P571" s="6"/>
      <c r="Q571" s="5"/>
    </row>
    <row r="572" spans="11:17" ht="12.75" customHeight="1">
      <c r="K572" s="5"/>
      <c r="L572" s="5"/>
      <c r="N572" s="5"/>
      <c r="O572" s="6"/>
      <c r="P572" s="6"/>
      <c r="Q572" s="5"/>
    </row>
    <row r="573" spans="11:17" ht="12.75" customHeight="1">
      <c r="K573" s="5"/>
      <c r="L573" s="5"/>
      <c r="N573" s="5"/>
      <c r="O573" s="6"/>
      <c r="P573" s="6"/>
      <c r="Q573" s="5"/>
    </row>
    <row r="574" spans="11:17" ht="12.75" customHeight="1">
      <c r="K574" s="5"/>
      <c r="L574" s="5"/>
      <c r="N574" s="5"/>
      <c r="O574" s="6"/>
      <c r="P574" s="6"/>
      <c r="Q574" s="5"/>
    </row>
    <row r="575" spans="11:17" ht="12.75" customHeight="1">
      <c r="K575" s="5"/>
      <c r="L575" s="5"/>
      <c r="N575" s="5"/>
      <c r="O575" s="6"/>
      <c r="P575" s="6"/>
      <c r="Q575" s="5"/>
    </row>
    <row r="576" spans="11:17" ht="12.75" customHeight="1">
      <c r="K576" s="5"/>
      <c r="L576" s="5"/>
      <c r="N576" s="5"/>
      <c r="O576" s="6"/>
      <c r="P576" s="6"/>
      <c r="Q576" s="5"/>
    </row>
    <row r="577" spans="11:17" ht="12.75" customHeight="1">
      <c r="K577" s="5"/>
      <c r="L577" s="5"/>
      <c r="N577" s="5"/>
      <c r="O577" s="6"/>
      <c r="P577" s="6"/>
      <c r="Q577" s="5"/>
    </row>
    <row r="578" spans="11:17" ht="12.75" customHeight="1">
      <c r="K578" s="5"/>
      <c r="L578" s="5"/>
      <c r="N578" s="5"/>
      <c r="O578" s="6"/>
      <c r="P578" s="6"/>
      <c r="Q578" s="5"/>
    </row>
    <row r="579" spans="11:17" ht="12.75" customHeight="1">
      <c r="K579" s="5"/>
      <c r="L579" s="5"/>
      <c r="N579" s="5"/>
      <c r="O579" s="6"/>
      <c r="P579" s="6"/>
      <c r="Q579" s="5"/>
    </row>
    <row r="580" spans="11:17" ht="12.75" customHeight="1">
      <c r="K580" s="5"/>
      <c r="L580" s="5"/>
      <c r="N580" s="5"/>
      <c r="O580" s="6"/>
      <c r="P580" s="6"/>
      <c r="Q580" s="5"/>
    </row>
    <row r="581" spans="11:17" ht="12.75" customHeight="1">
      <c r="K581" s="5"/>
      <c r="L581" s="5"/>
      <c r="N581" s="5"/>
      <c r="O581" s="6"/>
      <c r="P581" s="6"/>
      <c r="Q581" s="5"/>
    </row>
    <row r="582" spans="11:17" ht="12.75" customHeight="1">
      <c r="K582" s="5"/>
      <c r="L582" s="5"/>
      <c r="N582" s="5"/>
      <c r="O582" s="6"/>
      <c r="P582" s="6"/>
      <c r="Q582" s="5"/>
    </row>
    <row r="583" spans="11:17" ht="12.75" customHeight="1">
      <c r="K583" s="5"/>
      <c r="L583" s="5"/>
      <c r="N583" s="5"/>
      <c r="O583" s="6"/>
      <c r="P583" s="6"/>
      <c r="Q583" s="5"/>
    </row>
    <row r="584" spans="11:17" ht="12.75" customHeight="1">
      <c r="K584" s="5"/>
      <c r="L584" s="5"/>
      <c r="N584" s="5"/>
      <c r="O584" s="6"/>
      <c r="P584" s="6"/>
      <c r="Q584" s="5"/>
    </row>
    <row r="585" spans="11:17" ht="12.75" customHeight="1">
      <c r="K585" s="5"/>
      <c r="L585" s="5"/>
      <c r="N585" s="5"/>
      <c r="O585" s="6"/>
      <c r="P585" s="6"/>
      <c r="Q585" s="5"/>
    </row>
    <row r="586" spans="11:17" ht="12.75" customHeight="1">
      <c r="K586" s="5"/>
      <c r="L586" s="5"/>
      <c r="N586" s="5"/>
      <c r="O586" s="6"/>
      <c r="P586" s="6"/>
      <c r="Q586" s="5"/>
    </row>
    <row r="587" spans="11:17" ht="12.75" customHeight="1">
      <c r="K587" s="5"/>
      <c r="L587" s="5"/>
      <c r="N587" s="5"/>
      <c r="O587" s="6"/>
      <c r="P587" s="6"/>
      <c r="Q587" s="5"/>
    </row>
    <row r="588" spans="11:17" ht="12.75" customHeight="1">
      <c r="K588" s="5"/>
      <c r="L588" s="5"/>
      <c r="N588" s="5"/>
      <c r="O588" s="6"/>
      <c r="P588" s="6"/>
      <c r="Q588" s="5"/>
    </row>
    <row r="589" spans="11:17" ht="12.75" customHeight="1">
      <c r="K589" s="5"/>
      <c r="L589" s="5"/>
      <c r="N589" s="5"/>
      <c r="O589" s="6"/>
      <c r="P589" s="6"/>
      <c r="Q589" s="5"/>
    </row>
    <row r="590" spans="11:17" ht="12.75" customHeight="1">
      <c r="K590" s="5"/>
      <c r="L590" s="5"/>
      <c r="N590" s="5"/>
      <c r="O590" s="6"/>
      <c r="P590" s="6"/>
      <c r="Q590" s="5"/>
    </row>
    <row r="591" spans="11:17" ht="12.75" customHeight="1">
      <c r="K591" s="5"/>
      <c r="L591" s="5"/>
      <c r="N591" s="5"/>
      <c r="O591" s="6"/>
      <c r="P591" s="6"/>
      <c r="Q591" s="5"/>
    </row>
    <row r="592" spans="11:17" ht="12.75" customHeight="1">
      <c r="K592" s="5"/>
      <c r="L592" s="5"/>
      <c r="N592" s="5"/>
      <c r="O592" s="6"/>
      <c r="P592" s="6"/>
      <c r="Q592" s="5"/>
    </row>
    <row r="593" spans="11:17" ht="12.75" customHeight="1">
      <c r="K593" s="5"/>
      <c r="L593" s="5"/>
      <c r="N593" s="5"/>
      <c r="O593" s="6"/>
      <c r="P593" s="6"/>
      <c r="Q593" s="5"/>
    </row>
    <row r="594" spans="11:17" ht="12.75" customHeight="1">
      <c r="K594" s="5"/>
      <c r="L594" s="5"/>
      <c r="N594" s="5"/>
      <c r="O594" s="6"/>
      <c r="P594" s="6"/>
      <c r="Q594" s="5"/>
    </row>
    <row r="595" spans="11:17" ht="12.75" customHeight="1">
      <c r="K595" s="5"/>
      <c r="L595" s="5"/>
      <c r="N595" s="5"/>
      <c r="O595" s="6"/>
      <c r="P595" s="6"/>
      <c r="Q595" s="5"/>
    </row>
    <row r="596" spans="11:17" ht="12.75" customHeight="1">
      <c r="K596" s="5"/>
      <c r="L596" s="5"/>
      <c r="N596" s="5"/>
      <c r="O596" s="6"/>
      <c r="P596" s="6"/>
      <c r="Q596" s="5"/>
    </row>
    <row r="597" spans="11:17" ht="12.75" customHeight="1">
      <c r="K597" s="5"/>
      <c r="L597" s="5"/>
      <c r="N597" s="5"/>
      <c r="O597" s="6"/>
      <c r="P597" s="6"/>
      <c r="Q597" s="5"/>
    </row>
    <row r="598" spans="11:17" ht="12.75" customHeight="1">
      <c r="K598" s="5"/>
      <c r="L598" s="5"/>
      <c r="N598" s="5"/>
      <c r="O598" s="6"/>
      <c r="P598" s="6"/>
      <c r="Q598" s="5"/>
    </row>
    <row r="599" spans="11:17" ht="12.75" customHeight="1">
      <c r="K599" s="5"/>
      <c r="L599" s="5"/>
      <c r="N599" s="5"/>
      <c r="O599" s="6"/>
      <c r="P599" s="6"/>
      <c r="Q599" s="5"/>
    </row>
    <row r="600" spans="11:17" ht="12.75" customHeight="1">
      <c r="K600" s="5"/>
      <c r="L600" s="5"/>
      <c r="N600" s="5"/>
      <c r="O600" s="6"/>
      <c r="P600" s="6"/>
      <c r="Q600" s="5"/>
    </row>
    <row r="601" spans="11:17" ht="12.75" customHeight="1">
      <c r="K601" s="5"/>
      <c r="L601" s="5"/>
      <c r="N601" s="5"/>
      <c r="O601" s="6"/>
      <c r="P601" s="6"/>
      <c r="Q601" s="5"/>
    </row>
    <row r="602" spans="11:17" ht="12.75" customHeight="1">
      <c r="K602" s="5"/>
      <c r="L602" s="5"/>
      <c r="N602" s="5"/>
      <c r="O602" s="6"/>
      <c r="P602" s="6"/>
      <c r="Q602" s="5"/>
    </row>
    <row r="603" spans="11:17" ht="12.75" customHeight="1">
      <c r="K603" s="5"/>
      <c r="L603" s="5"/>
      <c r="N603" s="5"/>
      <c r="O603" s="6"/>
      <c r="P603" s="6"/>
      <c r="Q603" s="5"/>
    </row>
    <row r="604" spans="11:17" ht="12.75" customHeight="1">
      <c r="K604" s="5"/>
      <c r="L604" s="5"/>
      <c r="N604" s="5"/>
      <c r="O604" s="6"/>
      <c r="P604" s="6"/>
      <c r="Q604" s="5"/>
    </row>
    <row r="605" spans="11:17" ht="12.75" customHeight="1">
      <c r="K605" s="5"/>
      <c r="L605" s="5"/>
      <c r="N605" s="5"/>
      <c r="O605" s="6"/>
      <c r="P605" s="6"/>
      <c r="Q605" s="5"/>
    </row>
    <row r="606" spans="11:17" ht="12.75" customHeight="1">
      <c r="K606" s="5"/>
      <c r="L606" s="5"/>
      <c r="N606" s="5"/>
      <c r="O606" s="6"/>
      <c r="P606" s="6"/>
      <c r="Q606" s="5"/>
    </row>
    <row r="607" spans="11:17" ht="12.75" customHeight="1">
      <c r="K607" s="5"/>
      <c r="L607" s="5"/>
      <c r="N607" s="5"/>
      <c r="O607" s="6"/>
      <c r="P607" s="6"/>
      <c r="Q607" s="5"/>
    </row>
    <row r="608" spans="11:17" ht="12.75" customHeight="1">
      <c r="K608" s="5"/>
      <c r="L608" s="5"/>
      <c r="N608" s="5"/>
      <c r="O608" s="6"/>
      <c r="P608" s="6"/>
      <c r="Q608" s="5"/>
    </row>
    <row r="609" spans="11:17" ht="12.75" customHeight="1">
      <c r="K609" s="5"/>
      <c r="L609" s="5"/>
      <c r="N609" s="5"/>
      <c r="O609" s="6"/>
      <c r="P609" s="6"/>
      <c r="Q609" s="5"/>
    </row>
    <row r="610" spans="11:17" ht="12.75" customHeight="1">
      <c r="K610" s="5"/>
      <c r="L610" s="5"/>
      <c r="N610" s="5"/>
      <c r="O610" s="6"/>
      <c r="P610" s="6"/>
      <c r="Q610" s="5"/>
    </row>
    <row r="611" spans="11:17" ht="12.75" customHeight="1">
      <c r="K611" s="5"/>
      <c r="L611" s="5"/>
      <c r="N611" s="5"/>
      <c r="O611" s="6"/>
      <c r="P611" s="6"/>
      <c r="Q611" s="5"/>
    </row>
    <row r="612" spans="11:17" ht="12.75" customHeight="1">
      <c r="K612" s="5"/>
      <c r="L612" s="5"/>
      <c r="N612" s="5"/>
      <c r="O612" s="6"/>
      <c r="P612" s="6"/>
      <c r="Q612" s="5"/>
    </row>
    <row r="613" spans="11:17" ht="12.75" customHeight="1">
      <c r="K613" s="5"/>
      <c r="L613" s="5"/>
      <c r="N613" s="5"/>
      <c r="O613" s="6"/>
      <c r="P613" s="6"/>
      <c r="Q613" s="5"/>
    </row>
    <row r="614" spans="11:17" ht="12.75" customHeight="1">
      <c r="K614" s="5"/>
      <c r="L614" s="5"/>
      <c r="N614" s="5"/>
      <c r="O614" s="6"/>
      <c r="P614" s="6"/>
      <c r="Q614" s="5"/>
    </row>
    <row r="615" spans="11:17" ht="12.75" customHeight="1">
      <c r="K615" s="5"/>
      <c r="L615" s="5"/>
      <c r="N615" s="5"/>
      <c r="O615" s="6"/>
      <c r="P615" s="6"/>
      <c r="Q615" s="5"/>
    </row>
    <row r="616" spans="11:17" ht="12.75" customHeight="1">
      <c r="K616" s="5"/>
      <c r="L616" s="5"/>
      <c r="N616" s="5"/>
      <c r="O616" s="6"/>
      <c r="P616" s="6"/>
      <c r="Q616" s="5"/>
    </row>
    <row r="617" spans="11:17" ht="12.75" customHeight="1">
      <c r="K617" s="5"/>
      <c r="L617" s="5"/>
      <c r="N617" s="5"/>
      <c r="O617" s="6"/>
      <c r="P617" s="6"/>
      <c r="Q617" s="5"/>
    </row>
    <row r="618" spans="11:17" ht="12.75" customHeight="1">
      <c r="K618" s="5"/>
      <c r="L618" s="5"/>
      <c r="N618" s="5"/>
      <c r="O618" s="6"/>
      <c r="P618" s="6"/>
      <c r="Q618" s="5"/>
    </row>
    <row r="619" spans="11:17" ht="12.75" customHeight="1">
      <c r="K619" s="5"/>
      <c r="L619" s="5"/>
      <c r="N619" s="5"/>
      <c r="O619" s="6"/>
      <c r="P619" s="6"/>
      <c r="Q619" s="5"/>
    </row>
    <row r="620" spans="11:17" ht="12.75" customHeight="1">
      <c r="K620" s="5"/>
      <c r="L620" s="5"/>
      <c r="N620" s="5"/>
      <c r="O620" s="6"/>
      <c r="P620" s="6"/>
      <c r="Q620" s="5"/>
    </row>
    <row r="621" spans="11:17" ht="12.75" customHeight="1">
      <c r="K621" s="5"/>
      <c r="L621" s="5"/>
      <c r="N621" s="5"/>
      <c r="O621" s="6"/>
      <c r="P621" s="6"/>
      <c r="Q621" s="5"/>
    </row>
    <row r="622" spans="11:17" ht="12.75" customHeight="1">
      <c r="K622" s="5"/>
      <c r="L622" s="5"/>
      <c r="N622" s="5"/>
      <c r="O622" s="6"/>
      <c r="P622" s="6"/>
      <c r="Q622" s="5"/>
    </row>
    <row r="623" spans="11:17" ht="12.75" customHeight="1">
      <c r="K623" s="5"/>
      <c r="L623" s="5"/>
      <c r="N623" s="5"/>
      <c r="O623" s="6"/>
      <c r="P623" s="6"/>
      <c r="Q623" s="5"/>
    </row>
    <row r="624" spans="11:17" ht="12.75" customHeight="1">
      <c r="K624" s="5"/>
      <c r="L624" s="5"/>
      <c r="N624" s="5"/>
      <c r="O624" s="6"/>
      <c r="P624" s="6"/>
      <c r="Q624" s="5"/>
    </row>
    <row r="625" spans="11:17" ht="12.75" customHeight="1">
      <c r="K625" s="5"/>
      <c r="L625" s="5"/>
      <c r="N625" s="5"/>
      <c r="O625" s="6"/>
      <c r="P625" s="6"/>
      <c r="Q625" s="5"/>
    </row>
    <row r="626" spans="11:17" ht="12.75" customHeight="1">
      <c r="K626" s="5"/>
      <c r="L626" s="5"/>
      <c r="N626" s="5"/>
      <c r="O626" s="6"/>
      <c r="P626" s="6"/>
      <c r="Q626" s="5"/>
    </row>
    <row r="627" spans="11:17" ht="12.75" customHeight="1">
      <c r="K627" s="5"/>
      <c r="L627" s="5"/>
      <c r="N627" s="5"/>
      <c r="O627" s="6"/>
      <c r="P627" s="6"/>
      <c r="Q627" s="5"/>
    </row>
    <row r="628" spans="11:17" ht="12.75" customHeight="1">
      <c r="K628" s="5"/>
      <c r="L628" s="5"/>
      <c r="N628" s="5"/>
      <c r="O628" s="6"/>
      <c r="P628" s="6"/>
      <c r="Q628" s="5"/>
    </row>
    <row r="629" spans="11:17" ht="12.75" customHeight="1">
      <c r="K629" s="5"/>
      <c r="L629" s="5"/>
      <c r="N629" s="5"/>
      <c r="O629" s="6"/>
      <c r="P629" s="6"/>
      <c r="Q629" s="5"/>
    </row>
    <row r="630" spans="11:17" ht="12.75" customHeight="1">
      <c r="K630" s="5"/>
      <c r="L630" s="5"/>
      <c r="N630" s="5"/>
      <c r="O630" s="6"/>
      <c r="P630" s="6"/>
      <c r="Q630" s="5"/>
    </row>
    <row r="631" spans="11:17" ht="12.75" customHeight="1">
      <c r="K631" s="5"/>
      <c r="L631" s="5"/>
      <c r="N631" s="5"/>
      <c r="O631" s="6"/>
      <c r="P631" s="6"/>
      <c r="Q631" s="5"/>
    </row>
    <row r="632" spans="11:17" ht="12.75" customHeight="1">
      <c r="K632" s="5"/>
      <c r="L632" s="5"/>
      <c r="N632" s="5"/>
      <c r="O632" s="6"/>
      <c r="P632" s="6"/>
      <c r="Q632" s="5"/>
    </row>
    <row r="633" spans="11:17" ht="12.75" customHeight="1">
      <c r="K633" s="5"/>
      <c r="L633" s="5"/>
      <c r="N633" s="5"/>
      <c r="O633" s="6"/>
      <c r="P633" s="6"/>
      <c r="Q633" s="5"/>
    </row>
    <row r="634" spans="11:17" ht="12.75" customHeight="1">
      <c r="K634" s="5"/>
      <c r="L634" s="5"/>
      <c r="N634" s="5"/>
      <c r="O634" s="6"/>
      <c r="P634" s="6"/>
      <c r="Q634" s="5"/>
    </row>
    <row r="635" spans="11:17" ht="12.75" customHeight="1">
      <c r="K635" s="5"/>
      <c r="L635" s="5"/>
      <c r="N635" s="5"/>
      <c r="O635" s="6"/>
      <c r="P635" s="6"/>
      <c r="Q635" s="5"/>
    </row>
    <row r="636" spans="11:17" ht="12.75" customHeight="1">
      <c r="K636" s="5"/>
      <c r="L636" s="5"/>
      <c r="N636" s="5"/>
      <c r="O636" s="6"/>
      <c r="P636" s="6"/>
      <c r="Q636" s="5"/>
    </row>
    <row r="637" spans="11:17" ht="12.75" customHeight="1">
      <c r="K637" s="5"/>
      <c r="L637" s="5"/>
      <c r="N637" s="5"/>
      <c r="O637" s="6"/>
      <c r="P637" s="6"/>
      <c r="Q637" s="5"/>
    </row>
    <row r="638" spans="11:17" ht="12.75" customHeight="1">
      <c r="K638" s="5"/>
      <c r="L638" s="5"/>
      <c r="N638" s="5"/>
      <c r="O638" s="6"/>
      <c r="P638" s="6"/>
      <c r="Q638" s="5"/>
    </row>
    <row r="639" spans="11:17" ht="12.75" customHeight="1">
      <c r="K639" s="5"/>
      <c r="L639" s="5"/>
      <c r="N639" s="5"/>
      <c r="O639" s="6"/>
      <c r="P639" s="6"/>
      <c r="Q639" s="5"/>
    </row>
    <row r="640" spans="11:17" ht="12.75" customHeight="1">
      <c r="K640" s="5"/>
      <c r="L640" s="5"/>
      <c r="N640" s="5"/>
      <c r="O640" s="6"/>
      <c r="P640" s="6"/>
      <c r="Q640" s="5"/>
    </row>
    <row r="641" spans="11:17" ht="12.75" customHeight="1">
      <c r="K641" s="5"/>
      <c r="L641" s="5"/>
      <c r="N641" s="5"/>
      <c r="O641" s="6"/>
      <c r="P641" s="6"/>
      <c r="Q641" s="5"/>
    </row>
    <row r="642" spans="11:17" ht="12.75" customHeight="1">
      <c r="K642" s="5"/>
      <c r="L642" s="5"/>
      <c r="N642" s="5"/>
      <c r="O642" s="6"/>
      <c r="P642" s="6"/>
      <c r="Q642" s="5"/>
    </row>
    <row r="643" spans="11:17" ht="12.75" customHeight="1">
      <c r="K643" s="5"/>
      <c r="L643" s="5"/>
      <c r="N643" s="5"/>
      <c r="O643" s="6"/>
      <c r="P643" s="6"/>
      <c r="Q643" s="5"/>
    </row>
    <row r="644" spans="11:17" ht="12.75" customHeight="1">
      <c r="K644" s="5"/>
      <c r="L644" s="5"/>
      <c r="N644" s="5"/>
      <c r="O644" s="6"/>
      <c r="P644" s="6"/>
      <c r="Q644" s="5"/>
    </row>
    <row r="645" spans="11:17" ht="12.75" customHeight="1">
      <c r="K645" s="5"/>
      <c r="L645" s="5"/>
      <c r="N645" s="5"/>
      <c r="O645" s="6"/>
      <c r="P645" s="6"/>
      <c r="Q645" s="5"/>
    </row>
    <row r="646" spans="11:17" ht="12.75" customHeight="1">
      <c r="K646" s="5"/>
      <c r="L646" s="5"/>
      <c r="N646" s="5"/>
      <c r="O646" s="6"/>
      <c r="P646" s="6"/>
      <c r="Q646" s="5"/>
    </row>
    <row r="647" spans="11:17" ht="12.75" customHeight="1">
      <c r="K647" s="5"/>
      <c r="L647" s="5"/>
      <c r="N647" s="5"/>
      <c r="O647" s="6"/>
      <c r="P647" s="6"/>
      <c r="Q647" s="5"/>
    </row>
    <row r="648" spans="11:17" ht="12.75" customHeight="1">
      <c r="K648" s="5"/>
      <c r="L648" s="5"/>
      <c r="N648" s="5"/>
      <c r="O648" s="6"/>
      <c r="P648" s="6"/>
      <c r="Q648" s="5"/>
    </row>
    <row r="649" spans="11:17" ht="12.75" customHeight="1">
      <c r="K649" s="5"/>
      <c r="L649" s="5"/>
      <c r="N649" s="5"/>
      <c r="O649" s="6"/>
      <c r="P649" s="6"/>
      <c r="Q649" s="5"/>
    </row>
    <row r="650" spans="11:17" ht="12.75" customHeight="1">
      <c r="K650" s="5"/>
      <c r="L650" s="5"/>
      <c r="N650" s="5"/>
      <c r="O650" s="6"/>
      <c r="P650" s="6"/>
      <c r="Q650" s="5"/>
    </row>
    <row r="651" spans="11:17" ht="12.75" customHeight="1">
      <c r="K651" s="5"/>
      <c r="L651" s="5"/>
      <c r="N651" s="5"/>
      <c r="O651" s="6"/>
      <c r="P651" s="6"/>
      <c r="Q651" s="5"/>
    </row>
    <row r="652" spans="11:17" ht="12.75" customHeight="1">
      <c r="K652" s="5"/>
      <c r="L652" s="5"/>
      <c r="N652" s="5"/>
      <c r="O652" s="6"/>
      <c r="P652" s="6"/>
      <c r="Q652" s="5"/>
    </row>
    <row r="653" spans="11:17" ht="12.75" customHeight="1">
      <c r="K653" s="5"/>
      <c r="L653" s="5"/>
      <c r="N653" s="5"/>
      <c r="O653" s="6"/>
      <c r="P653" s="6"/>
      <c r="Q653" s="5"/>
    </row>
    <row r="654" spans="11:17" ht="12.75" customHeight="1">
      <c r="K654" s="5"/>
      <c r="L654" s="5"/>
      <c r="N654" s="5"/>
      <c r="O654" s="6"/>
      <c r="P654" s="6"/>
      <c r="Q654" s="5"/>
    </row>
    <row r="655" spans="11:17" ht="12.75" customHeight="1">
      <c r="K655" s="5"/>
      <c r="L655" s="5"/>
      <c r="N655" s="5"/>
      <c r="O655" s="6"/>
      <c r="P655" s="6"/>
      <c r="Q655" s="5"/>
    </row>
    <row r="656" spans="11:17" ht="12.75" customHeight="1">
      <c r="K656" s="5"/>
      <c r="L656" s="5"/>
      <c r="N656" s="5"/>
      <c r="O656" s="6"/>
      <c r="P656" s="6"/>
      <c r="Q656" s="5"/>
    </row>
    <row r="657" spans="11:17" ht="12.75" customHeight="1">
      <c r="K657" s="5"/>
      <c r="L657" s="5"/>
      <c r="N657" s="5"/>
      <c r="O657" s="6"/>
      <c r="P657" s="6"/>
      <c r="Q657" s="5"/>
    </row>
    <row r="658" spans="11:17" ht="12.75" customHeight="1">
      <c r="K658" s="5"/>
      <c r="L658" s="5"/>
      <c r="N658" s="5"/>
      <c r="O658" s="6"/>
      <c r="P658" s="6"/>
      <c r="Q658" s="5"/>
    </row>
    <row r="659" spans="11:17" ht="12.75" customHeight="1">
      <c r="K659" s="5"/>
      <c r="L659" s="5"/>
      <c r="N659" s="5"/>
      <c r="O659" s="6"/>
      <c r="P659" s="6"/>
      <c r="Q659" s="5"/>
    </row>
    <row r="660" spans="11:17" ht="12.75" customHeight="1">
      <c r="K660" s="5"/>
      <c r="L660" s="5"/>
      <c r="N660" s="5"/>
      <c r="O660" s="6"/>
      <c r="P660" s="6"/>
      <c r="Q660" s="5"/>
    </row>
    <row r="661" spans="11:17" ht="12.75" customHeight="1">
      <c r="K661" s="5"/>
      <c r="L661" s="5"/>
      <c r="N661" s="5"/>
      <c r="O661" s="6"/>
      <c r="P661" s="6"/>
      <c r="Q661" s="5"/>
    </row>
    <row r="662" spans="11:17" ht="12.75" customHeight="1">
      <c r="K662" s="5"/>
      <c r="L662" s="5"/>
      <c r="N662" s="5"/>
      <c r="O662" s="6"/>
      <c r="P662" s="6"/>
      <c r="Q662" s="5"/>
    </row>
    <row r="663" spans="11:17" ht="12.75" customHeight="1">
      <c r="K663" s="5"/>
      <c r="L663" s="5"/>
      <c r="N663" s="5"/>
      <c r="O663" s="6"/>
      <c r="P663" s="6"/>
      <c r="Q663" s="5"/>
    </row>
    <row r="664" spans="11:17" ht="12.75" customHeight="1">
      <c r="K664" s="5"/>
      <c r="L664" s="5"/>
      <c r="N664" s="5"/>
      <c r="O664" s="6"/>
      <c r="P664" s="6"/>
      <c r="Q664" s="5"/>
    </row>
    <row r="665" spans="11:17" ht="12.75" customHeight="1">
      <c r="K665" s="5"/>
      <c r="L665" s="5"/>
      <c r="N665" s="5"/>
      <c r="O665" s="6"/>
      <c r="P665" s="6"/>
      <c r="Q665" s="5"/>
    </row>
    <row r="666" spans="11:17" ht="12.75" customHeight="1">
      <c r="K666" s="5"/>
      <c r="L666" s="5"/>
      <c r="N666" s="5"/>
      <c r="O666" s="6"/>
      <c r="P666" s="6"/>
      <c r="Q666" s="5"/>
    </row>
    <row r="667" spans="11:17" ht="12.75" customHeight="1">
      <c r="K667" s="5"/>
      <c r="L667" s="5"/>
      <c r="N667" s="5"/>
      <c r="O667" s="6"/>
      <c r="P667" s="6"/>
      <c r="Q667" s="5"/>
    </row>
    <row r="668" spans="11:17" ht="12.75" customHeight="1">
      <c r="K668" s="5"/>
      <c r="L668" s="5"/>
      <c r="N668" s="5"/>
      <c r="O668" s="6"/>
      <c r="P668" s="6"/>
      <c r="Q668" s="5"/>
    </row>
    <row r="669" spans="11:17" ht="12.75" customHeight="1">
      <c r="K669" s="5"/>
      <c r="L669" s="5"/>
      <c r="N669" s="5"/>
      <c r="O669" s="6"/>
      <c r="P669" s="6"/>
      <c r="Q669" s="5"/>
    </row>
    <row r="670" spans="11:17" ht="12.75" customHeight="1">
      <c r="K670" s="5"/>
      <c r="L670" s="5"/>
      <c r="N670" s="5"/>
      <c r="O670" s="6"/>
      <c r="P670" s="6"/>
      <c r="Q670" s="5"/>
    </row>
    <row r="671" spans="11:17" ht="12.75" customHeight="1">
      <c r="K671" s="5"/>
      <c r="L671" s="5"/>
      <c r="N671" s="5"/>
      <c r="O671" s="6"/>
      <c r="P671" s="6"/>
      <c r="Q671" s="5"/>
    </row>
    <row r="672" spans="11:17" ht="12.75" customHeight="1">
      <c r="K672" s="5"/>
      <c r="L672" s="5"/>
      <c r="N672" s="5"/>
      <c r="O672" s="6"/>
      <c r="P672" s="6"/>
      <c r="Q672" s="5"/>
    </row>
    <row r="673" spans="11:17" ht="12.75" customHeight="1">
      <c r="K673" s="5"/>
      <c r="L673" s="5"/>
      <c r="N673" s="5"/>
      <c r="O673" s="6"/>
      <c r="P673" s="6"/>
      <c r="Q673" s="5"/>
    </row>
    <row r="674" spans="11:17" ht="12.75" customHeight="1">
      <c r="K674" s="5"/>
      <c r="L674" s="5"/>
      <c r="N674" s="5"/>
      <c r="O674" s="6"/>
      <c r="P674" s="6"/>
      <c r="Q674" s="5"/>
    </row>
    <row r="675" spans="11:17" ht="12.75" customHeight="1">
      <c r="K675" s="5"/>
      <c r="L675" s="5"/>
      <c r="N675" s="5"/>
      <c r="O675" s="6"/>
      <c r="P675" s="6"/>
      <c r="Q675" s="5"/>
    </row>
    <row r="676" spans="11:17" ht="12.75" customHeight="1">
      <c r="K676" s="5"/>
      <c r="L676" s="5"/>
      <c r="N676" s="5"/>
      <c r="O676" s="6"/>
      <c r="P676" s="6"/>
      <c r="Q676" s="5"/>
    </row>
    <row r="677" spans="11:17" ht="12.75" customHeight="1">
      <c r="K677" s="5"/>
      <c r="L677" s="5"/>
      <c r="N677" s="5"/>
      <c r="O677" s="6"/>
      <c r="P677" s="6"/>
      <c r="Q677" s="5"/>
    </row>
    <row r="678" spans="11:17" ht="12.75" customHeight="1">
      <c r="K678" s="5"/>
      <c r="L678" s="5"/>
      <c r="N678" s="5"/>
      <c r="O678" s="6"/>
      <c r="P678" s="6"/>
      <c r="Q678" s="5"/>
    </row>
    <row r="679" spans="11:17" ht="12.75" customHeight="1">
      <c r="K679" s="5"/>
      <c r="L679" s="5"/>
      <c r="N679" s="5"/>
      <c r="O679" s="6"/>
      <c r="P679" s="6"/>
      <c r="Q679" s="5"/>
    </row>
    <row r="680" spans="11:17" ht="12.75" customHeight="1">
      <c r="K680" s="5"/>
      <c r="L680" s="5"/>
      <c r="N680" s="5"/>
      <c r="O680" s="6"/>
      <c r="P680" s="6"/>
      <c r="Q680" s="5"/>
    </row>
    <row r="681" spans="11:17" ht="12.75" customHeight="1">
      <c r="K681" s="5"/>
      <c r="L681" s="5"/>
      <c r="N681" s="5"/>
      <c r="O681" s="6"/>
      <c r="P681" s="6"/>
      <c r="Q681" s="5"/>
    </row>
    <row r="682" spans="11:17" ht="12.75" customHeight="1">
      <c r="K682" s="5"/>
      <c r="L682" s="5"/>
      <c r="N682" s="5"/>
      <c r="O682" s="6"/>
      <c r="P682" s="6"/>
      <c r="Q682" s="5"/>
    </row>
    <row r="683" spans="11:17" ht="12.75" customHeight="1">
      <c r="K683" s="5"/>
      <c r="L683" s="5"/>
      <c r="N683" s="5"/>
      <c r="O683" s="6"/>
      <c r="P683" s="6"/>
      <c r="Q683" s="5"/>
    </row>
    <row r="684" spans="11:17" ht="12.75" customHeight="1">
      <c r="K684" s="5"/>
      <c r="L684" s="5"/>
      <c r="N684" s="5"/>
      <c r="O684" s="6"/>
      <c r="P684" s="6"/>
      <c r="Q684" s="5"/>
    </row>
    <row r="685" spans="11:17" ht="12.75" customHeight="1">
      <c r="K685" s="5"/>
      <c r="L685" s="5"/>
      <c r="N685" s="5"/>
      <c r="O685" s="6"/>
      <c r="P685" s="6"/>
      <c r="Q685" s="5"/>
    </row>
    <row r="686" spans="11:17" ht="12.75" customHeight="1">
      <c r="K686" s="5"/>
      <c r="L686" s="5"/>
      <c r="N686" s="5"/>
      <c r="O686" s="6"/>
      <c r="P686" s="6"/>
      <c r="Q686" s="5"/>
    </row>
    <row r="687" spans="11:17" ht="12.75" customHeight="1">
      <c r="K687" s="5"/>
      <c r="L687" s="5"/>
      <c r="N687" s="5"/>
      <c r="O687" s="6"/>
      <c r="P687" s="6"/>
      <c r="Q687" s="5"/>
    </row>
    <row r="688" spans="11:17" ht="12.75" customHeight="1">
      <c r="K688" s="5"/>
      <c r="L688" s="5"/>
      <c r="N688" s="5"/>
      <c r="O688" s="6"/>
      <c r="P688" s="6"/>
      <c r="Q688" s="5"/>
    </row>
    <row r="689" spans="11:17" ht="12.75" customHeight="1">
      <c r="K689" s="5"/>
      <c r="L689" s="5"/>
      <c r="N689" s="5"/>
      <c r="O689" s="6"/>
      <c r="P689" s="6"/>
      <c r="Q689" s="5"/>
    </row>
    <row r="690" spans="11:17" ht="12.75" customHeight="1">
      <c r="K690" s="5"/>
      <c r="L690" s="5"/>
      <c r="N690" s="5"/>
      <c r="O690" s="6"/>
      <c r="P690" s="6"/>
      <c r="Q690" s="5"/>
    </row>
    <row r="691" spans="11:17" ht="12.75" customHeight="1">
      <c r="K691" s="5"/>
      <c r="L691" s="5"/>
      <c r="N691" s="5"/>
      <c r="O691" s="6"/>
      <c r="P691" s="6"/>
      <c r="Q691" s="5"/>
    </row>
    <row r="692" spans="11:17" ht="12.75" customHeight="1">
      <c r="K692" s="5"/>
      <c r="L692" s="5"/>
      <c r="N692" s="5"/>
      <c r="O692" s="6"/>
      <c r="P692" s="6"/>
      <c r="Q692" s="5"/>
    </row>
    <row r="693" spans="11:17" ht="12.75" customHeight="1">
      <c r="K693" s="5"/>
      <c r="L693" s="5"/>
      <c r="N693" s="5"/>
      <c r="O693" s="6"/>
      <c r="P693" s="6"/>
      <c r="Q693" s="5"/>
    </row>
    <row r="694" spans="11:17" ht="12.75" customHeight="1">
      <c r="K694" s="5"/>
      <c r="L694" s="5"/>
      <c r="N694" s="5"/>
      <c r="O694" s="6"/>
      <c r="P694" s="6"/>
      <c r="Q694" s="5"/>
    </row>
    <row r="695" spans="11:17" ht="12.75" customHeight="1">
      <c r="K695" s="5"/>
      <c r="L695" s="5"/>
      <c r="N695" s="5"/>
      <c r="O695" s="6"/>
      <c r="P695" s="6"/>
      <c r="Q695" s="5"/>
    </row>
    <row r="696" spans="11:17" ht="12.75" customHeight="1">
      <c r="K696" s="5"/>
      <c r="L696" s="5"/>
      <c r="N696" s="5"/>
      <c r="O696" s="6"/>
      <c r="P696" s="6"/>
      <c r="Q696" s="5"/>
    </row>
    <row r="697" spans="11:17" ht="12.75" customHeight="1">
      <c r="K697" s="5"/>
      <c r="L697" s="5"/>
      <c r="N697" s="5"/>
      <c r="O697" s="6"/>
      <c r="P697" s="6"/>
      <c r="Q697" s="5"/>
    </row>
    <row r="698" spans="11:17" ht="12.75" customHeight="1">
      <c r="K698" s="5"/>
      <c r="L698" s="5"/>
      <c r="N698" s="5"/>
      <c r="O698" s="6"/>
      <c r="P698" s="6"/>
      <c r="Q698" s="5"/>
    </row>
    <row r="699" spans="11:17" ht="12.75" customHeight="1">
      <c r="K699" s="5"/>
      <c r="L699" s="5"/>
      <c r="N699" s="5"/>
      <c r="O699" s="6"/>
      <c r="P699" s="6"/>
      <c r="Q699" s="5"/>
    </row>
    <row r="700" spans="11:17" ht="12.75" customHeight="1">
      <c r="K700" s="5"/>
      <c r="L700" s="5"/>
      <c r="N700" s="5"/>
      <c r="O700" s="6"/>
      <c r="P700" s="6"/>
      <c r="Q700" s="5"/>
    </row>
    <row r="701" spans="11:17" ht="12.75" customHeight="1">
      <c r="K701" s="5"/>
      <c r="L701" s="5"/>
      <c r="N701" s="5"/>
      <c r="O701" s="6"/>
      <c r="P701" s="6"/>
      <c r="Q701" s="5"/>
    </row>
    <row r="702" spans="11:17" ht="12.75" customHeight="1">
      <c r="K702" s="5"/>
      <c r="L702" s="5"/>
      <c r="N702" s="5"/>
      <c r="O702" s="6"/>
      <c r="P702" s="6"/>
      <c r="Q702" s="5"/>
    </row>
    <row r="703" spans="11:17" ht="12.75" customHeight="1">
      <c r="K703" s="5"/>
      <c r="L703" s="5"/>
      <c r="N703" s="5"/>
      <c r="O703" s="6"/>
      <c r="P703" s="6"/>
      <c r="Q703" s="5"/>
    </row>
    <row r="704" spans="11:17" ht="12.75" customHeight="1">
      <c r="K704" s="5"/>
      <c r="L704" s="5"/>
      <c r="N704" s="5"/>
      <c r="O704" s="6"/>
      <c r="P704" s="6"/>
      <c r="Q704" s="5"/>
    </row>
    <row r="705" spans="11:17" ht="12.75" customHeight="1">
      <c r="K705" s="5"/>
      <c r="L705" s="5"/>
      <c r="N705" s="5"/>
      <c r="O705" s="6"/>
      <c r="P705" s="6"/>
      <c r="Q705" s="5"/>
    </row>
    <row r="706" spans="11:17" ht="12.75" customHeight="1">
      <c r="K706" s="5"/>
      <c r="L706" s="5"/>
      <c r="N706" s="5"/>
      <c r="O706" s="6"/>
      <c r="P706" s="6"/>
      <c r="Q706" s="5"/>
    </row>
    <row r="707" spans="11:17" ht="12.75" customHeight="1">
      <c r="K707" s="5"/>
      <c r="L707" s="5"/>
      <c r="N707" s="5"/>
      <c r="O707" s="6"/>
      <c r="P707" s="6"/>
      <c r="Q707" s="5"/>
    </row>
    <row r="708" spans="11:17" ht="12.75" customHeight="1">
      <c r="K708" s="5"/>
      <c r="L708" s="5"/>
      <c r="N708" s="5"/>
      <c r="O708" s="6"/>
      <c r="P708" s="6"/>
      <c r="Q708" s="5"/>
    </row>
    <row r="709" spans="11:17" ht="12.75" customHeight="1">
      <c r="K709" s="5"/>
      <c r="L709" s="5"/>
      <c r="N709" s="5"/>
      <c r="O709" s="6"/>
      <c r="P709" s="6"/>
      <c r="Q709" s="5"/>
    </row>
    <row r="710" spans="11:17" ht="12.75" customHeight="1">
      <c r="K710" s="5"/>
      <c r="L710" s="5"/>
      <c r="N710" s="5"/>
      <c r="O710" s="6"/>
      <c r="P710" s="6"/>
      <c r="Q710" s="5"/>
    </row>
    <row r="711" spans="11:17" ht="12.75" customHeight="1">
      <c r="K711" s="5"/>
      <c r="L711" s="5"/>
      <c r="N711" s="5"/>
      <c r="O711" s="6"/>
      <c r="P711" s="6"/>
      <c r="Q711" s="5"/>
    </row>
    <row r="712" spans="11:17" ht="12.75" customHeight="1">
      <c r="K712" s="5"/>
      <c r="L712" s="5"/>
      <c r="N712" s="5"/>
      <c r="O712" s="6"/>
      <c r="P712" s="6"/>
      <c r="Q712" s="5"/>
    </row>
    <row r="713" spans="11:17" ht="12.75" customHeight="1">
      <c r="K713" s="5"/>
      <c r="L713" s="5"/>
      <c r="N713" s="5"/>
      <c r="O713" s="6"/>
      <c r="P713" s="6"/>
      <c r="Q713" s="5"/>
    </row>
    <row r="714" spans="11:17" ht="12.75" customHeight="1">
      <c r="K714" s="5"/>
      <c r="L714" s="5"/>
      <c r="N714" s="5"/>
      <c r="O714" s="6"/>
      <c r="P714" s="6"/>
      <c r="Q714" s="5"/>
    </row>
    <row r="715" spans="11:17" ht="12.75" customHeight="1">
      <c r="K715" s="5"/>
      <c r="L715" s="5"/>
      <c r="N715" s="5"/>
      <c r="O715" s="6"/>
      <c r="P715" s="6"/>
      <c r="Q715" s="5"/>
    </row>
    <row r="716" spans="11:17" ht="12.75" customHeight="1">
      <c r="K716" s="5"/>
      <c r="L716" s="5"/>
      <c r="N716" s="5"/>
      <c r="O716" s="6"/>
      <c r="P716" s="6"/>
      <c r="Q716" s="5"/>
    </row>
    <row r="717" spans="11:17" ht="12.75" customHeight="1">
      <c r="K717" s="5"/>
      <c r="L717" s="5"/>
      <c r="N717" s="5"/>
      <c r="O717" s="6"/>
      <c r="P717" s="6"/>
      <c r="Q717" s="5"/>
    </row>
    <row r="718" spans="11:17" ht="12.75" customHeight="1">
      <c r="K718" s="5"/>
      <c r="L718" s="5"/>
      <c r="N718" s="5"/>
      <c r="O718" s="6"/>
      <c r="P718" s="6"/>
      <c r="Q718" s="5"/>
    </row>
    <row r="719" spans="11:17" ht="12.75" customHeight="1">
      <c r="K719" s="5"/>
      <c r="L719" s="5"/>
      <c r="N719" s="5"/>
      <c r="O719" s="6"/>
      <c r="P719" s="6"/>
      <c r="Q719" s="5"/>
    </row>
    <row r="720" spans="11:17" ht="12.75" customHeight="1">
      <c r="K720" s="5"/>
      <c r="L720" s="5"/>
      <c r="N720" s="5"/>
      <c r="O720" s="6"/>
      <c r="P720" s="6"/>
      <c r="Q720" s="5"/>
    </row>
    <row r="721" spans="11:17" ht="12.75" customHeight="1">
      <c r="K721" s="5"/>
      <c r="L721" s="5"/>
      <c r="N721" s="5"/>
      <c r="O721" s="6"/>
      <c r="P721" s="6"/>
      <c r="Q721" s="5"/>
    </row>
    <row r="722" spans="11:17" ht="12.75" customHeight="1">
      <c r="K722" s="5"/>
      <c r="L722" s="5"/>
      <c r="N722" s="5"/>
      <c r="O722" s="6"/>
      <c r="P722" s="6"/>
      <c r="Q722" s="5"/>
    </row>
    <row r="723" spans="11:17" ht="12.75" customHeight="1">
      <c r="K723" s="5"/>
      <c r="L723" s="5"/>
      <c r="N723" s="5"/>
      <c r="O723" s="6"/>
      <c r="P723" s="6"/>
      <c r="Q723" s="5"/>
    </row>
    <row r="724" spans="11:17" ht="12.75" customHeight="1">
      <c r="K724" s="5"/>
      <c r="L724" s="5"/>
      <c r="N724" s="5"/>
      <c r="O724" s="6"/>
      <c r="P724" s="6"/>
      <c r="Q724" s="5"/>
    </row>
    <row r="725" spans="11:17" ht="12.75" customHeight="1">
      <c r="K725" s="5"/>
      <c r="L725" s="5"/>
      <c r="N725" s="5"/>
      <c r="O725" s="6"/>
      <c r="P725" s="6"/>
      <c r="Q725" s="5"/>
    </row>
    <row r="726" spans="11:17" ht="12.75" customHeight="1">
      <c r="K726" s="5"/>
      <c r="L726" s="5"/>
      <c r="N726" s="5"/>
      <c r="O726" s="6"/>
      <c r="P726" s="6"/>
      <c r="Q726" s="5"/>
    </row>
    <row r="727" spans="11:17" ht="12.75" customHeight="1">
      <c r="K727" s="5"/>
      <c r="L727" s="5"/>
      <c r="N727" s="5"/>
      <c r="O727" s="6"/>
      <c r="P727" s="6"/>
      <c r="Q727" s="5"/>
    </row>
    <row r="728" spans="11:17" ht="12.75" customHeight="1">
      <c r="K728" s="5"/>
      <c r="L728" s="5"/>
      <c r="N728" s="5"/>
      <c r="O728" s="6"/>
      <c r="P728" s="6"/>
      <c r="Q728" s="5"/>
    </row>
    <row r="729" spans="11:17" ht="12.75" customHeight="1">
      <c r="K729" s="5"/>
      <c r="L729" s="5"/>
      <c r="N729" s="5"/>
      <c r="O729" s="6"/>
      <c r="P729" s="6"/>
      <c r="Q729" s="5"/>
    </row>
    <row r="730" spans="11:17" ht="12.75" customHeight="1">
      <c r="K730" s="5"/>
      <c r="L730" s="5"/>
      <c r="N730" s="5"/>
      <c r="O730" s="6"/>
      <c r="P730" s="6"/>
      <c r="Q730" s="5"/>
    </row>
    <row r="731" spans="11:17" ht="12.75" customHeight="1">
      <c r="K731" s="5"/>
      <c r="L731" s="5"/>
      <c r="N731" s="5"/>
      <c r="O731" s="6"/>
      <c r="P731" s="6"/>
      <c r="Q731" s="5"/>
    </row>
    <row r="732" spans="11:17" ht="12.75" customHeight="1">
      <c r="K732" s="5"/>
      <c r="L732" s="5"/>
      <c r="N732" s="5"/>
      <c r="O732" s="6"/>
      <c r="P732" s="6"/>
      <c r="Q732" s="5"/>
    </row>
    <row r="733" spans="11:17" ht="12.75" customHeight="1">
      <c r="K733" s="5"/>
      <c r="L733" s="5"/>
      <c r="N733" s="5"/>
      <c r="O733" s="6"/>
      <c r="P733" s="6"/>
      <c r="Q733" s="5"/>
    </row>
    <row r="734" spans="11:17" ht="12.75" customHeight="1">
      <c r="K734" s="5"/>
      <c r="L734" s="5"/>
      <c r="N734" s="5"/>
      <c r="O734" s="6"/>
      <c r="P734" s="6"/>
      <c r="Q734" s="5"/>
    </row>
    <row r="735" spans="11:17" ht="12.75" customHeight="1">
      <c r="K735" s="5"/>
      <c r="L735" s="5"/>
      <c r="N735" s="5"/>
      <c r="O735" s="6"/>
      <c r="P735" s="6"/>
      <c r="Q735" s="5"/>
    </row>
    <row r="736" spans="11:17" ht="12.75" customHeight="1">
      <c r="K736" s="5"/>
      <c r="L736" s="5"/>
      <c r="N736" s="5"/>
      <c r="O736" s="6"/>
      <c r="P736" s="6"/>
      <c r="Q736" s="5"/>
    </row>
    <row r="737" spans="11:17" ht="12.75" customHeight="1">
      <c r="K737" s="5"/>
      <c r="L737" s="5"/>
      <c r="N737" s="5"/>
      <c r="O737" s="6"/>
      <c r="P737" s="6"/>
      <c r="Q737" s="5"/>
    </row>
    <row r="738" spans="11:17" ht="12.75" customHeight="1">
      <c r="K738" s="5"/>
      <c r="L738" s="5"/>
      <c r="N738" s="5"/>
      <c r="O738" s="6"/>
      <c r="P738" s="6"/>
      <c r="Q738" s="5"/>
    </row>
    <row r="739" spans="11:17" ht="12.75" customHeight="1">
      <c r="K739" s="5"/>
      <c r="L739" s="5"/>
      <c r="N739" s="5"/>
      <c r="O739" s="6"/>
      <c r="P739" s="6"/>
      <c r="Q739" s="5"/>
    </row>
    <row r="740" spans="11:17" ht="12.75" customHeight="1">
      <c r="K740" s="5"/>
      <c r="L740" s="5"/>
      <c r="N740" s="5"/>
      <c r="O740" s="6"/>
      <c r="P740" s="6"/>
      <c r="Q740" s="5"/>
    </row>
    <row r="741" spans="11:17" ht="12.75" customHeight="1">
      <c r="K741" s="5"/>
      <c r="L741" s="5"/>
      <c r="N741" s="5"/>
      <c r="O741" s="6"/>
      <c r="P741" s="6"/>
      <c r="Q741" s="5"/>
    </row>
    <row r="742" spans="11:17" ht="12.75" customHeight="1">
      <c r="K742" s="5"/>
      <c r="L742" s="5"/>
      <c r="N742" s="5"/>
      <c r="O742" s="6"/>
      <c r="P742" s="6"/>
      <c r="Q742" s="5"/>
    </row>
    <row r="743" spans="11:17" ht="12.75" customHeight="1">
      <c r="K743" s="5"/>
      <c r="L743" s="5"/>
      <c r="N743" s="5"/>
      <c r="O743" s="6"/>
      <c r="P743" s="6"/>
      <c r="Q743" s="5"/>
    </row>
    <row r="744" spans="11:17" ht="12.75" customHeight="1">
      <c r="K744" s="5"/>
      <c r="L744" s="5"/>
      <c r="N744" s="5"/>
      <c r="O744" s="6"/>
      <c r="P744" s="6"/>
      <c r="Q744" s="5"/>
    </row>
    <row r="745" spans="11:17" ht="12.75" customHeight="1">
      <c r="K745" s="5"/>
      <c r="L745" s="5"/>
      <c r="N745" s="5"/>
      <c r="O745" s="6"/>
      <c r="P745" s="6"/>
      <c r="Q745" s="5"/>
    </row>
    <row r="746" spans="11:17" ht="12.75" customHeight="1">
      <c r="K746" s="5"/>
      <c r="L746" s="5"/>
      <c r="N746" s="5"/>
      <c r="O746" s="6"/>
      <c r="P746" s="6"/>
      <c r="Q746" s="5"/>
    </row>
    <row r="747" spans="11:17" ht="12.75" customHeight="1">
      <c r="K747" s="5"/>
      <c r="L747" s="5"/>
      <c r="N747" s="5"/>
      <c r="O747" s="6"/>
      <c r="P747" s="6"/>
      <c r="Q747" s="5"/>
    </row>
    <row r="748" spans="11:17" ht="12.75" customHeight="1">
      <c r="K748" s="5"/>
      <c r="L748" s="5"/>
      <c r="N748" s="5"/>
      <c r="O748" s="6"/>
      <c r="P748" s="6"/>
      <c r="Q748" s="5"/>
    </row>
    <row r="749" spans="11:17" ht="12.75" customHeight="1">
      <c r="K749" s="5"/>
      <c r="L749" s="5"/>
      <c r="N749" s="5"/>
      <c r="O749" s="6"/>
      <c r="P749" s="6"/>
      <c r="Q749" s="5"/>
    </row>
    <row r="750" spans="11:17" ht="12.75" customHeight="1">
      <c r="K750" s="5"/>
      <c r="L750" s="5"/>
      <c r="N750" s="5"/>
      <c r="O750" s="6"/>
      <c r="P750" s="6"/>
      <c r="Q750" s="5"/>
    </row>
    <row r="751" spans="11:17" ht="12.75" customHeight="1">
      <c r="K751" s="5"/>
      <c r="L751" s="5"/>
      <c r="N751" s="5"/>
      <c r="O751" s="6"/>
      <c r="P751" s="6"/>
      <c r="Q751" s="5"/>
    </row>
    <row r="752" spans="11:17" ht="12.75" customHeight="1">
      <c r="K752" s="5"/>
      <c r="L752" s="5"/>
      <c r="N752" s="5"/>
      <c r="O752" s="6"/>
      <c r="P752" s="6"/>
      <c r="Q752" s="5"/>
    </row>
    <row r="753" spans="11:17" ht="12.75" customHeight="1">
      <c r="K753" s="5"/>
      <c r="L753" s="5"/>
      <c r="N753" s="5"/>
      <c r="O753" s="6"/>
      <c r="P753" s="6"/>
      <c r="Q753" s="5"/>
    </row>
    <row r="754" spans="11:17" ht="12.75" customHeight="1">
      <c r="K754" s="5"/>
      <c r="L754" s="5"/>
      <c r="N754" s="5"/>
      <c r="O754" s="6"/>
      <c r="P754" s="6"/>
      <c r="Q754" s="5"/>
    </row>
    <row r="755" spans="11:17" ht="12.75" customHeight="1">
      <c r="K755" s="5"/>
      <c r="L755" s="5"/>
      <c r="N755" s="5"/>
      <c r="O755" s="6"/>
      <c r="P755" s="6"/>
      <c r="Q755" s="5"/>
    </row>
    <row r="756" spans="11:17" ht="12.75" customHeight="1">
      <c r="K756" s="5"/>
      <c r="L756" s="5"/>
      <c r="N756" s="5"/>
      <c r="O756" s="6"/>
      <c r="P756" s="6"/>
      <c r="Q756" s="5"/>
    </row>
    <row r="757" spans="11:17" ht="12.75" customHeight="1">
      <c r="K757" s="5"/>
      <c r="L757" s="5"/>
      <c r="N757" s="5"/>
      <c r="O757" s="6"/>
      <c r="P757" s="6"/>
      <c r="Q757" s="5"/>
    </row>
    <row r="758" spans="11:17" ht="12.75" customHeight="1">
      <c r="K758" s="5"/>
      <c r="L758" s="5"/>
      <c r="N758" s="5"/>
      <c r="O758" s="6"/>
      <c r="P758" s="6"/>
      <c r="Q758" s="5"/>
    </row>
    <row r="759" spans="11:17" ht="12.75" customHeight="1">
      <c r="K759" s="5"/>
      <c r="L759" s="5"/>
      <c r="N759" s="5"/>
      <c r="O759" s="6"/>
      <c r="P759" s="6"/>
      <c r="Q759" s="5"/>
    </row>
    <row r="760" spans="11:17" ht="12.75" customHeight="1">
      <c r="K760" s="5"/>
      <c r="L760" s="5"/>
      <c r="N760" s="5"/>
      <c r="O760" s="6"/>
      <c r="P760" s="6"/>
      <c r="Q760" s="5"/>
    </row>
    <row r="761" spans="11:17" ht="12.75" customHeight="1">
      <c r="K761" s="5"/>
      <c r="L761" s="5"/>
      <c r="N761" s="5"/>
      <c r="O761" s="6"/>
      <c r="P761" s="6"/>
      <c r="Q761" s="5"/>
    </row>
    <row r="762" spans="11:17" ht="12.75" customHeight="1">
      <c r="K762" s="5"/>
      <c r="L762" s="5"/>
      <c r="N762" s="5"/>
      <c r="O762" s="6"/>
      <c r="P762" s="6"/>
      <c r="Q762" s="5"/>
    </row>
    <row r="763" spans="11:17" ht="12.75" customHeight="1">
      <c r="K763" s="5"/>
      <c r="L763" s="5"/>
      <c r="N763" s="5"/>
      <c r="O763" s="6"/>
      <c r="P763" s="6"/>
      <c r="Q763" s="5"/>
    </row>
    <row r="764" spans="11:17" ht="12.75" customHeight="1">
      <c r="K764" s="5"/>
      <c r="L764" s="5"/>
      <c r="N764" s="5"/>
      <c r="O764" s="6"/>
      <c r="P764" s="6"/>
      <c r="Q764" s="5"/>
    </row>
    <row r="765" spans="11:17" ht="12.75" customHeight="1">
      <c r="K765" s="5"/>
      <c r="L765" s="5"/>
      <c r="N765" s="5"/>
      <c r="O765" s="6"/>
      <c r="P765" s="6"/>
      <c r="Q765" s="5"/>
    </row>
    <row r="766" spans="11:17" ht="12.75" customHeight="1">
      <c r="K766" s="5"/>
      <c r="L766" s="5"/>
      <c r="N766" s="5"/>
      <c r="O766" s="6"/>
      <c r="P766" s="6"/>
      <c r="Q766" s="5"/>
    </row>
    <row r="767" spans="11:17" ht="12.75" customHeight="1">
      <c r="K767" s="5"/>
      <c r="L767" s="5"/>
      <c r="N767" s="5"/>
      <c r="O767" s="6"/>
      <c r="P767" s="6"/>
      <c r="Q767" s="5"/>
    </row>
    <row r="768" spans="11:17" ht="12.75" customHeight="1">
      <c r="K768" s="5"/>
      <c r="L768" s="5"/>
      <c r="N768" s="5"/>
      <c r="O768" s="6"/>
      <c r="P768" s="6"/>
      <c r="Q768" s="5"/>
    </row>
    <row r="769" spans="11:17" ht="12.75" customHeight="1">
      <c r="K769" s="5"/>
      <c r="L769" s="5"/>
      <c r="N769" s="5"/>
      <c r="O769" s="6"/>
      <c r="P769" s="6"/>
      <c r="Q769" s="5"/>
    </row>
    <row r="770" spans="11:17" ht="12.75" customHeight="1">
      <c r="K770" s="5"/>
      <c r="L770" s="5"/>
      <c r="N770" s="5"/>
      <c r="O770" s="6"/>
      <c r="P770" s="6"/>
      <c r="Q770" s="5"/>
    </row>
    <row r="771" spans="11:17" ht="12.75" customHeight="1">
      <c r="K771" s="5"/>
      <c r="L771" s="5"/>
      <c r="N771" s="5"/>
      <c r="O771" s="6"/>
      <c r="P771" s="6"/>
      <c r="Q771" s="5"/>
    </row>
    <row r="772" spans="11:17" ht="12.75" customHeight="1">
      <c r="K772" s="5"/>
      <c r="L772" s="5"/>
      <c r="N772" s="5"/>
      <c r="O772" s="6"/>
      <c r="P772" s="6"/>
      <c r="Q772" s="5"/>
    </row>
    <row r="773" spans="11:17" ht="12.75" customHeight="1">
      <c r="K773" s="5"/>
      <c r="L773" s="5"/>
      <c r="N773" s="5"/>
      <c r="O773" s="6"/>
      <c r="P773" s="6"/>
      <c r="Q773" s="5"/>
    </row>
    <row r="774" spans="11:17" ht="12.75" customHeight="1">
      <c r="K774" s="5"/>
      <c r="L774" s="5"/>
      <c r="N774" s="5"/>
      <c r="O774" s="6"/>
      <c r="P774" s="6"/>
      <c r="Q774" s="5"/>
    </row>
    <row r="775" spans="11:17" ht="12.75" customHeight="1">
      <c r="K775" s="5"/>
      <c r="L775" s="5"/>
      <c r="N775" s="5"/>
      <c r="O775" s="6"/>
      <c r="P775" s="6"/>
      <c r="Q775" s="5"/>
    </row>
    <row r="776" spans="11:17" ht="12.75" customHeight="1">
      <c r="K776" s="5"/>
      <c r="L776" s="5"/>
      <c r="N776" s="5"/>
      <c r="O776" s="6"/>
      <c r="P776" s="6"/>
      <c r="Q776" s="5"/>
    </row>
    <row r="777" spans="11:17" ht="12.75" customHeight="1">
      <c r="K777" s="5"/>
      <c r="L777" s="5"/>
      <c r="N777" s="5"/>
      <c r="O777" s="6"/>
      <c r="P777" s="6"/>
      <c r="Q777" s="5"/>
    </row>
    <row r="778" spans="11:17" ht="12.75" customHeight="1">
      <c r="K778" s="5"/>
      <c r="L778" s="5"/>
      <c r="N778" s="5"/>
      <c r="O778" s="6"/>
      <c r="P778" s="6"/>
      <c r="Q778" s="5"/>
    </row>
    <row r="779" spans="11:17" ht="12.75" customHeight="1">
      <c r="K779" s="5"/>
      <c r="L779" s="5"/>
      <c r="N779" s="5"/>
      <c r="O779" s="6"/>
      <c r="P779" s="6"/>
      <c r="Q779" s="5"/>
    </row>
    <row r="780" spans="11:17" ht="12.75" customHeight="1">
      <c r="K780" s="5"/>
      <c r="L780" s="5"/>
      <c r="N780" s="5"/>
      <c r="O780" s="6"/>
      <c r="P780" s="6"/>
      <c r="Q780" s="5"/>
    </row>
    <row r="781" spans="11:17" ht="12.75" customHeight="1">
      <c r="K781" s="5"/>
      <c r="L781" s="5"/>
      <c r="N781" s="5"/>
      <c r="O781" s="6"/>
      <c r="P781" s="6"/>
      <c r="Q781" s="5"/>
    </row>
    <row r="782" spans="11:17" ht="12.75" customHeight="1">
      <c r="K782" s="5"/>
      <c r="L782" s="5"/>
      <c r="N782" s="5"/>
      <c r="O782" s="6"/>
      <c r="P782" s="6"/>
      <c r="Q782" s="5"/>
    </row>
    <row r="783" spans="11:17" ht="12.75" customHeight="1">
      <c r="K783" s="5"/>
      <c r="L783" s="5"/>
      <c r="N783" s="5"/>
      <c r="O783" s="6"/>
      <c r="P783" s="6"/>
      <c r="Q783" s="5"/>
    </row>
    <row r="784" spans="11:17" ht="12.75" customHeight="1">
      <c r="K784" s="5"/>
      <c r="L784" s="5"/>
      <c r="N784" s="5"/>
      <c r="O784" s="6"/>
      <c r="P784" s="6"/>
      <c r="Q784" s="5"/>
    </row>
    <row r="785" spans="11:17" ht="12.75" customHeight="1">
      <c r="K785" s="5"/>
      <c r="L785" s="5"/>
      <c r="N785" s="5"/>
      <c r="O785" s="6"/>
      <c r="P785" s="6"/>
      <c r="Q785" s="5"/>
    </row>
    <row r="786" spans="11:17" ht="12.75" customHeight="1">
      <c r="K786" s="5"/>
      <c r="L786" s="5"/>
      <c r="N786" s="5"/>
      <c r="O786" s="6"/>
      <c r="P786" s="6"/>
      <c r="Q786" s="5"/>
    </row>
    <row r="787" spans="11:17" ht="12.75" customHeight="1">
      <c r="K787" s="5"/>
      <c r="L787" s="5"/>
      <c r="N787" s="5"/>
      <c r="O787" s="6"/>
      <c r="P787" s="6"/>
      <c r="Q787" s="5"/>
    </row>
    <row r="788" spans="11:17" ht="12.75" customHeight="1">
      <c r="K788" s="5"/>
      <c r="L788" s="5"/>
      <c r="N788" s="5"/>
      <c r="O788" s="6"/>
      <c r="P788" s="6"/>
      <c r="Q788" s="5"/>
    </row>
    <row r="789" spans="11:17" ht="12.75" customHeight="1">
      <c r="K789" s="5"/>
      <c r="L789" s="5"/>
      <c r="N789" s="5"/>
      <c r="O789" s="6"/>
      <c r="P789" s="6"/>
      <c r="Q789" s="5"/>
    </row>
    <row r="790" spans="11:17" ht="12.75" customHeight="1">
      <c r="K790" s="5"/>
      <c r="L790" s="5"/>
      <c r="N790" s="5"/>
      <c r="O790" s="6"/>
      <c r="P790" s="6"/>
      <c r="Q790" s="5"/>
    </row>
    <row r="791" spans="11:17" ht="12.75" customHeight="1">
      <c r="K791" s="5"/>
      <c r="L791" s="5"/>
      <c r="N791" s="5"/>
      <c r="O791" s="6"/>
      <c r="P791" s="6"/>
      <c r="Q791" s="5"/>
    </row>
    <row r="792" spans="11:17" ht="12.75" customHeight="1">
      <c r="K792" s="5"/>
      <c r="L792" s="5"/>
      <c r="N792" s="5"/>
      <c r="O792" s="6"/>
      <c r="P792" s="6"/>
      <c r="Q792" s="5"/>
    </row>
    <row r="793" spans="11:17" ht="12.75" customHeight="1">
      <c r="K793" s="5"/>
      <c r="L793" s="5"/>
      <c r="N793" s="5"/>
      <c r="O793" s="6"/>
      <c r="P793" s="6"/>
      <c r="Q793" s="5"/>
    </row>
    <row r="794" spans="11:17" ht="12.75" customHeight="1">
      <c r="K794" s="5"/>
      <c r="L794" s="5"/>
      <c r="N794" s="5"/>
      <c r="O794" s="6"/>
      <c r="P794" s="6"/>
      <c r="Q794" s="5"/>
    </row>
    <row r="795" spans="11:17" ht="12.75" customHeight="1">
      <c r="K795" s="5"/>
      <c r="L795" s="5"/>
      <c r="N795" s="5"/>
      <c r="O795" s="6"/>
      <c r="P795" s="6"/>
      <c r="Q795" s="5"/>
    </row>
    <row r="796" spans="11:17" ht="12.75" customHeight="1">
      <c r="K796" s="5"/>
      <c r="L796" s="5"/>
      <c r="N796" s="5"/>
      <c r="O796" s="6"/>
      <c r="P796" s="6"/>
      <c r="Q796" s="5"/>
    </row>
    <row r="797" spans="11:17" ht="12.75" customHeight="1">
      <c r="K797" s="5"/>
      <c r="L797" s="5"/>
      <c r="N797" s="5"/>
      <c r="O797" s="6"/>
      <c r="P797" s="6"/>
      <c r="Q797" s="5"/>
    </row>
    <row r="798" spans="11:17" ht="12.75" customHeight="1">
      <c r="K798" s="5"/>
      <c r="L798" s="5"/>
      <c r="N798" s="5"/>
      <c r="O798" s="6"/>
      <c r="P798" s="6"/>
      <c r="Q798" s="5"/>
    </row>
    <row r="799" spans="11:17" ht="12.75" customHeight="1">
      <c r="K799" s="5"/>
      <c r="L799" s="5"/>
      <c r="N799" s="5"/>
      <c r="O799" s="6"/>
      <c r="P799" s="6"/>
      <c r="Q799" s="5"/>
    </row>
    <row r="800" spans="11:17" ht="12.75" customHeight="1">
      <c r="K800" s="5"/>
      <c r="L800" s="5"/>
      <c r="N800" s="5"/>
      <c r="O800" s="6"/>
      <c r="P800" s="6"/>
      <c r="Q800" s="5"/>
    </row>
    <row r="801" spans="11:17" ht="12.75" customHeight="1">
      <c r="K801" s="5"/>
      <c r="L801" s="5"/>
      <c r="N801" s="5"/>
      <c r="O801" s="6"/>
      <c r="P801" s="6"/>
      <c r="Q801" s="5"/>
    </row>
    <row r="802" spans="11:17" ht="12.75" customHeight="1">
      <c r="K802" s="5"/>
      <c r="L802" s="5"/>
      <c r="N802" s="5"/>
      <c r="O802" s="6"/>
      <c r="P802" s="6"/>
      <c r="Q802" s="5"/>
    </row>
    <row r="803" spans="11:17" ht="12.75" customHeight="1">
      <c r="K803" s="5"/>
      <c r="L803" s="5"/>
      <c r="N803" s="5"/>
      <c r="O803" s="6"/>
      <c r="P803" s="6"/>
      <c r="Q803" s="5"/>
    </row>
    <row r="804" spans="11:17" ht="12.75" customHeight="1">
      <c r="K804" s="5"/>
      <c r="L804" s="5"/>
      <c r="N804" s="5"/>
      <c r="O804" s="6"/>
      <c r="P804" s="6"/>
      <c r="Q804" s="5"/>
    </row>
    <row r="805" spans="11:17" ht="12.75" customHeight="1">
      <c r="K805" s="5"/>
      <c r="L805" s="5"/>
      <c r="N805" s="5"/>
      <c r="O805" s="6"/>
      <c r="P805" s="6"/>
      <c r="Q805" s="5"/>
    </row>
    <row r="806" spans="11:17" ht="12.75" customHeight="1">
      <c r="K806" s="5"/>
      <c r="L806" s="5"/>
      <c r="N806" s="5"/>
      <c r="O806" s="6"/>
      <c r="P806" s="6"/>
      <c r="Q806" s="5"/>
    </row>
    <row r="807" spans="11:17" ht="12.75" customHeight="1">
      <c r="K807" s="5"/>
      <c r="L807" s="5"/>
      <c r="N807" s="5"/>
      <c r="O807" s="6"/>
      <c r="P807" s="6"/>
      <c r="Q807" s="5"/>
    </row>
    <row r="808" spans="11:17" ht="12.75" customHeight="1">
      <c r="K808" s="5"/>
      <c r="L808" s="5"/>
      <c r="N808" s="5"/>
      <c r="O808" s="6"/>
      <c r="P808" s="6"/>
      <c r="Q808" s="5"/>
    </row>
    <row r="809" spans="11:17" ht="12.75" customHeight="1">
      <c r="K809" s="5"/>
      <c r="L809" s="5"/>
      <c r="N809" s="5"/>
      <c r="O809" s="6"/>
      <c r="P809" s="6"/>
      <c r="Q809" s="5"/>
    </row>
    <row r="810" spans="11:17" ht="12.75" customHeight="1">
      <c r="K810" s="5"/>
      <c r="L810" s="5"/>
      <c r="N810" s="5"/>
      <c r="O810" s="6"/>
      <c r="P810" s="6"/>
      <c r="Q810" s="5"/>
    </row>
    <row r="811" spans="11:17" ht="12.75" customHeight="1">
      <c r="K811" s="5"/>
      <c r="L811" s="5"/>
      <c r="N811" s="5"/>
      <c r="O811" s="6"/>
      <c r="P811" s="6"/>
      <c r="Q811" s="5"/>
    </row>
    <row r="812" spans="11:17" ht="12.75" customHeight="1">
      <c r="K812" s="5"/>
      <c r="L812" s="5"/>
      <c r="N812" s="5"/>
      <c r="O812" s="6"/>
      <c r="P812" s="6"/>
      <c r="Q812" s="5"/>
    </row>
    <row r="813" spans="11:17" ht="12.75" customHeight="1">
      <c r="K813" s="5"/>
      <c r="L813" s="5"/>
      <c r="N813" s="5"/>
      <c r="O813" s="6"/>
      <c r="P813" s="6"/>
      <c r="Q813" s="5"/>
    </row>
    <row r="814" spans="11:17" ht="12.75" customHeight="1">
      <c r="K814" s="5"/>
      <c r="L814" s="5"/>
      <c r="N814" s="5"/>
      <c r="O814" s="6"/>
      <c r="P814" s="6"/>
      <c r="Q814" s="5"/>
    </row>
    <row r="815" spans="11:17" ht="12.75" customHeight="1">
      <c r="K815" s="5"/>
      <c r="L815" s="5"/>
      <c r="N815" s="5"/>
      <c r="O815" s="6"/>
      <c r="P815" s="6"/>
      <c r="Q815" s="5"/>
    </row>
    <row r="816" spans="11:17" ht="12.75" customHeight="1">
      <c r="K816" s="5"/>
      <c r="L816" s="5"/>
      <c r="N816" s="5"/>
      <c r="O816" s="6"/>
      <c r="P816" s="6"/>
      <c r="Q816" s="5"/>
    </row>
    <row r="817" spans="11:17" ht="12.75" customHeight="1">
      <c r="K817" s="5"/>
      <c r="L817" s="5"/>
      <c r="N817" s="5"/>
      <c r="O817" s="6"/>
      <c r="P817" s="6"/>
      <c r="Q817" s="5"/>
    </row>
    <row r="818" spans="11:17" ht="12.75" customHeight="1">
      <c r="K818" s="5"/>
      <c r="L818" s="5"/>
      <c r="N818" s="5"/>
      <c r="O818" s="6"/>
      <c r="P818" s="6"/>
      <c r="Q818" s="5"/>
    </row>
    <row r="819" spans="11:17" ht="12.75" customHeight="1">
      <c r="K819" s="5"/>
      <c r="L819" s="5"/>
      <c r="N819" s="5"/>
      <c r="O819" s="6"/>
      <c r="P819" s="6"/>
      <c r="Q819" s="5"/>
    </row>
    <row r="820" spans="11:17" ht="12.75" customHeight="1">
      <c r="K820" s="5"/>
      <c r="L820" s="5"/>
      <c r="N820" s="5"/>
      <c r="O820" s="6"/>
      <c r="P820" s="6"/>
      <c r="Q820" s="5"/>
    </row>
    <row r="821" spans="11:17" ht="12.75" customHeight="1">
      <c r="K821" s="5"/>
      <c r="L821" s="5"/>
      <c r="N821" s="5"/>
      <c r="O821" s="6"/>
      <c r="P821" s="6"/>
      <c r="Q821" s="5"/>
    </row>
    <row r="822" spans="11:17" ht="12.75" customHeight="1">
      <c r="K822" s="5"/>
      <c r="L822" s="5"/>
      <c r="N822" s="5"/>
      <c r="O822" s="6"/>
      <c r="P822" s="6"/>
      <c r="Q822" s="5"/>
    </row>
    <row r="823" spans="11:17" ht="12.75" customHeight="1">
      <c r="K823" s="5"/>
      <c r="L823" s="5"/>
      <c r="N823" s="5"/>
      <c r="O823" s="6"/>
      <c r="P823" s="6"/>
      <c r="Q823" s="5"/>
    </row>
    <row r="824" spans="11:17" ht="12.75" customHeight="1">
      <c r="K824" s="5"/>
      <c r="L824" s="5"/>
      <c r="N824" s="5"/>
      <c r="O824" s="6"/>
      <c r="P824" s="6"/>
      <c r="Q824" s="5"/>
    </row>
    <row r="825" spans="11:17" ht="12.75" customHeight="1">
      <c r="K825" s="5"/>
      <c r="L825" s="5"/>
      <c r="N825" s="5"/>
      <c r="O825" s="6"/>
      <c r="P825" s="6"/>
      <c r="Q825" s="5"/>
    </row>
    <row r="826" spans="11:17" ht="12.75" customHeight="1">
      <c r="K826" s="5"/>
      <c r="L826" s="5"/>
      <c r="N826" s="5"/>
      <c r="O826" s="6"/>
      <c r="P826" s="6"/>
      <c r="Q826" s="5"/>
    </row>
    <row r="827" spans="11:17" ht="12.75" customHeight="1">
      <c r="K827" s="5"/>
      <c r="L827" s="5"/>
      <c r="N827" s="5"/>
      <c r="O827" s="6"/>
      <c r="P827" s="6"/>
      <c r="Q827" s="5"/>
    </row>
    <row r="828" spans="11:17" ht="12.75" customHeight="1">
      <c r="K828" s="5"/>
      <c r="L828" s="5"/>
      <c r="N828" s="5"/>
      <c r="O828" s="6"/>
      <c r="P828" s="6"/>
      <c r="Q828" s="5"/>
    </row>
    <row r="829" spans="11:17" ht="12.75" customHeight="1">
      <c r="K829" s="5"/>
      <c r="L829" s="5"/>
      <c r="N829" s="5"/>
      <c r="O829" s="6"/>
      <c r="P829" s="6"/>
      <c r="Q829" s="5"/>
    </row>
    <row r="830" spans="11:17" ht="12.75" customHeight="1">
      <c r="K830" s="5"/>
      <c r="L830" s="5"/>
      <c r="N830" s="5"/>
      <c r="O830" s="6"/>
      <c r="P830" s="6"/>
      <c r="Q830" s="5"/>
    </row>
    <row r="831" spans="11:17" ht="12.75" customHeight="1">
      <c r="K831" s="5"/>
      <c r="L831" s="5"/>
      <c r="N831" s="5"/>
      <c r="O831" s="6"/>
      <c r="P831" s="6"/>
      <c r="Q831" s="5"/>
    </row>
    <row r="832" spans="11:17" ht="12.75" customHeight="1">
      <c r="K832" s="5"/>
      <c r="L832" s="5"/>
      <c r="N832" s="5"/>
      <c r="O832" s="6"/>
      <c r="P832" s="6"/>
      <c r="Q832" s="5"/>
    </row>
    <row r="833" spans="11:17" ht="12.75" customHeight="1">
      <c r="K833" s="5"/>
      <c r="L833" s="5"/>
      <c r="N833" s="5"/>
      <c r="O833" s="6"/>
      <c r="P833" s="6"/>
      <c r="Q833" s="5"/>
    </row>
    <row r="834" spans="11:17" ht="12.75" customHeight="1">
      <c r="K834" s="5"/>
      <c r="L834" s="5"/>
      <c r="N834" s="5"/>
      <c r="O834" s="6"/>
      <c r="P834" s="6"/>
      <c r="Q834" s="5"/>
    </row>
    <row r="835" spans="11:17" ht="12.75" customHeight="1">
      <c r="K835" s="5"/>
      <c r="L835" s="5"/>
      <c r="N835" s="5"/>
      <c r="O835" s="6"/>
      <c r="P835" s="6"/>
      <c r="Q835" s="5"/>
    </row>
    <row r="836" spans="11:17" ht="12.75" customHeight="1">
      <c r="K836" s="5"/>
      <c r="L836" s="5"/>
      <c r="N836" s="5"/>
      <c r="O836" s="6"/>
      <c r="P836" s="6"/>
      <c r="Q836" s="5"/>
    </row>
    <row r="837" spans="11:17" ht="12.75" customHeight="1">
      <c r="K837" s="5"/>
      <c r="L837" s="5"/>
      <c r="N837" s="5"/>
      <c r="O837" s="6"/>
      <c r="P837" s="6"/>
      <c r="Q837" s="5"/>
    </row>
    <row r="838" spans="11:17" ht="12.75" customHeight="1">
      <c r="K838" s="5"/>
      <c r="L838" s="5"/>
      <c r="N838" s="5"/>
      <c r="O838" s="6"/>
      <c r="P838" s="6"/>
      <c r="Q838" s="5"/>
    </row>
    <row r="839" spans="11:17" ht="12.75" customHeight="1">
      <c r="K839" s="5"/>
      <c r="L839" s="5"/>
      <c r="N839" s="5"/>
      <c r="O839" s="6"/>
      <c r="P839" s="6"/>
      <c r="Q839" s="5"/>
    </row>
    <row r="840" spans="11:17" ht="12.75" customHeight="1">
      <c r="K840" s="5"/>
      <c r="L840" s="5"/>
      <c r="N840" s="5"/>
      <c r="O840" s="6"/>
      <c r="P840" s="6"/>
      <c r="Q840" s="5"/>
    </row>
    <row r="841" spans="11:17" ht="12.75" customHeight="1">
      <c r="K841" s="5"/>
      <c r="L841" s="5"/>
      <c r="N841" s="5"/>
      <c r="O841" s="6"/>
      <c r="P841" s="6"/>
      <c r="Q841" s="5"/>
    </row>
    <row r="842" spans="11:17" ht="12.75" customHeight="1">
      <c r="K842" s="5"/>
      <c r="L842" s="5"/>
      <c r="N842" s="5"/>
      <c r="O842" s="6"/>
      <c r="P842" s="6"/>
      <c r="Q842" s="5"/>
    </row>
    <row r="843" spans="11:17" ht="12.75" customHeight="1">
      <c r="K843" s="5"/>
      <c r="L843" s="5"/>
      <c r="N843" s="5"/>
      <c r="O843" s="6"/>
      <c r="P843" s="6"/>
      <c r="Q843" s="5"/>
    </row>
    <row r="844" spans="11:17" ht="12.75" customHeight="1">
      <c r="K844" s="5"/>
      <c r="L844" s="5"/>
      <c r="N844" s="5"/>
      <c r="O844" s="6"/>
      <c r="P844" s="6"/>
      <c r="Q844" s="5"/>
    </row>
    <row r="845" spans="11:17" ht="12.75" customHeight="1">
      <c r="K845" s="5"/>
      <c r="L845" s="5"/>
      <c r="N845" s="5"/>
      <c r="O845" s="6"/>
      <c r="P845" s="6"/>
      <c r="Q845" s="5"/>
    </row>
    <row r="846" spans="11:17" ht="12.75" customHeight="1">
      <c r="K846" s="5"/>
      <c r="L846" s="5"/>
      <c r="N846" s="5"/>
      <c r="O846" s="6"/>
      <c r="P846" s="6"/>
      <c r="Q846" s="5"/>
    </row>
    <row r="847" spans="11:17" ht="12.75" customHeight="1">
      <c r="K847" s="5"/>
      <c r="L847" s="5"/>
      <c r="N847" s="5"/>
      <c r="O847" s="6"/>
      <c r="P847" s="6"/>
      <c r="Q847" s="5"/>
    </row>
    <row r="848" spans="11:17" ht="12.75" customHeight="1">
      <c r="K848" s="5"/>
      <c r="L848" s="5"/>
      <c r="N848" s="5"/>
      <c r="O848" s="6"/>
      <c r="P848" s="6"/>
      <c r="Q848" s="5"/>
    </row>
    <row r="849" spans="11:17" ht="12.75" customHeight="1">
      <c r="K849" s="5"/>
      <c r="L849" s="5"/>
      <c r="N849" s="5"/>
      <c r="O849" s="6"/>
      <c r="P849" s="6"/>
      <c r="Q849" s="5"/>
    </row>
    <row r="850" spans="11:17" ht="12.75" customHeight="1">
      <c r="K850" s="5"/>
      <c r="L850" s="5"/>
      <c r="N850" s="5"/>
      <c r="O850" s="6"/>
      <c r="P850" s="6"/>
      <c r="Q850" s="5"/>
    </row>
    <row r="851" spans="11:17" ht="12.75" customHeight="1">
      <c r="K851" s="5"/>
      <c r="L851" s="5"/>
      <c r="N851" s="5"/>
      <c r="O851" s="6"/>
      <c r="P851" s="6"/>
      <c r="Q851" s="5"/>
    </row>
    <row r="852" spans="11:17" ht="12.75" customHeight="1">
      <c r="K852" s="5"/>
      <c r="L852" s="5"/>
      <c r="N852" s="5"/>
      <c r="O852" s="6"/>
      <c r="P852" s="6"/>
      <c r="Q852" s="5"/>
    </row>
    <row r="853" spans="11:17" ht="12.75" customHeight="1">
      <c r="K853" s="5"/>
      <c r="L853" s="5"/>
      <c r="N853" s="5"/>
      <c r="O853" s="6"/>
      <c r="P853" s="6"/>
      <c r="Q853" s="5"/>
    </row>
    <row r="854" spans="11:17" ht="12.75" customHeight="1">
      <c r="K854" s="5"/>
      <c r="L854" s="5"/>
      <c r="N854" s="5"/>
      <c r="O854" s="6"/>
      <c r="P854" s="6"/>
      <c r="Q854" s="5"/>
    </row>
    <row r="855" spans="11:17" ht="12.75" customHeight="1">
      <c r="K855" s="5"/>
      <c r="L855" s="5"/>
      <c r="N855" s="5"/>
      <c r="O855" s="6"/>
      <c r="P855" s="6"/>
      <c r="Q855" s="5"/>
    </row>
    <row r="856" spans="11:17" ht="12.75" customHeight="1">
      <c r="K856" s="5"/>
      <c r="L856" s="5"/>
      <c r="N856" s="5"/>
      <c r="O856" s="6"/>
      <c r="P856" s="6"/>
      <c r="Q856" s="5"/>
    </row>
    <row r="857" spans="11:17" ht="12.75" customHeight="1">
      <c r="K857" s="5"/>
      <c r="L857" s="5"/>
      <c r="N857" s="5"/>
      <c r="O857" s="6"/>
      <c r="P857" s="6"/>
      <c r="Q857" s="5"/>
    </row>
    <row r="858" spans="11:17" ht="12.75" customHeight="1">
      <c r="K858" s="5"/>
      <c r="L858" s="5"/>
      <c r="N858" s="5"/>
      <c r="O858" s="6"/>
      <c r="P858" s="6"/>
      <c r="Q858" s="5"/>
    </row>
    <row r="859" spans="11:17" ht="12.75" customHeight="1">
      <c r="K859" s="5"/>
      <c r="L859" s="5"/>
      <c r="N859" s="5"/>
      <c r="O859" s="6"/>
      <c r="P859" s="6"/>
      <c r="Q859" s="5"/>
    </row>
    <row r="860" spans="11:17" ht="12.75" customHeight="1">
      <c r="K860" s="5"/>
      <c r="L860" s="5"/>
      <c r="N860" s="5"/>
      <c r="O860" s="6"/>
      <c r="P860" s="6"/>
      <c r="Q860" s="5"/>
    </row>
    <row r="861" spans="11:17" ht="12.75" customHeight="1">
      <c r="K861" s="5"/>
      <c r="L861" s="5"/>
      <c r="N861" s="5"/>
      <c r="O861" s="6"/>
      <c r="P861" s="6"/>
      <c r="Q861" s="5"/>
    </row>
    <row r="862" spans="11:17" ht="12.75" customHeight="1">
      <c r="K862" s="5"/>
      <c r="L862" s="5"/>
      <c r="N862" s="5"/>
      <c r="O862" s="6"/>
      <c r="P862" s="6"/>
      <c r="Q862" s="5"/>
    </row>
    <row r="863" spans="11:17" ht="12.75" customHeight="1">
      <c r="K863" s="5"/>
      <c r="L863" s="5"/>
      <c r="N863" s="5"/>
      <c r="O863" s="6"/>
      <c r="P863" s="6"/>
      <c r="Q863" s="5"/>
    </row>
    <row r="864" spans="11:17" ht="12.75" customHeight="1">
      <c r="K864" s="5"/>
      <c r="L864" s="5"/>
      <c r="N864" s="5"/>
      <c r="O864" s="6"/>
      <c r="P864" s="6"/>
      <c r="Q864" s="5"/>
    </row>
    <row r="865" spans="11:17" ht="12.75" customHeight="1">
      <c r="K865" s="5"/>
      <c r="L865" s="5"/>
      <c r="N865" s="5"/>
      <c r="O865" s="6"/>
      <c r="P865" s="6"/>
      <c r="Q865" s="5"/>
    </row>
    <row r="866" spans="11:17" ht="12.75" customHeight="1">
      <c r="K866" s="5"/>
      <c r="L866" s="5"/>
      <c r="N866" s="5"/>
      <c r="O866" s="6"/>
      <c r="P866" s="6"/>
      <c r="Q866" s="5"/>
    </row>
    <row r="867" spans="11:17" ht="12.75" customHeight="1">
      <c r="K867" s="5"/>
      <c r="L867" s="5"/>
      <c r="N867" s="5"/>
      <c r="O867" s="6"/>
      <c r="P867" s="6"/>
      <c r="Q867" s="5"/>
    </row>
    <row r="868" spans="11:17" ht="12.75" customHeight="1">
      <c r="K868" s="5"/>
      <c r="L868" s="5"/>
      <c r="N868" s="5"/>
      <c r="O868" s="6"/>
      <c r="P868" s="6"/>
      <c r="Q868" s="5"/>
    </row>
    <row r="869" spans="11:17" ht="12.75" customHeight="1">
      <c r="K869" s="5"/>
      <c r="L869" s="5"/>
      <c r="N869" s="5"/>
      <c r="O869" s="6"/>
      <c r="P869" s="6"/>
      <c r="Q869" s="5"/>
    </row>
    <row r="870" spans="11:17" ht="12.75" customHeight="1">
      <c r="K870" s="5"/>
      <c r="L870" s="5"/>
      <c r="N870" s="5"/>
      <c r="O870" s="6"/>
      <c r="P870" s="6"/>
      <c r="Q870" s="5"/>
    </row>
    <row r="871" spans="11:17" ht="12.75" customHeight="1">
      <c r="K871" s="5"/>
      <c r="L871" s="5"/>
      <c r="N871" s="5"/>
      <c r="O871" s="6"/>
      <c r="P871" s="6"/>
      <c r="Q871" s="5"/>
    </row>
    <row r="872" spans="11:17" ht="12.75" customHeight="1">
      <c r="K872" s="5"/>
      <c r="L872" s="5"/>
      <c r="N872" s="5"/>
      <c r="O872" s="6"/>
      <c r="P872" s="6"/>
      <c r="Q872" s="5"/>
    </row>
    <row r="873" spans="11:17" ht="12.75" customHeight="1">
      <c r="K873" s="5"/>
      <c r="L873" s="5"/>
      <c r="N873" s="5"/>
      <c r="O873" s="6"/>
      <c r="P873" s="6"/>
      <c r="Q873" s="5"/>
    </row>
    <row r="874" spans="11:17" ht="12.75" customHeight="1">
      <c r="K874" s="5"/>
      <c r="L874" s="5"/>
      <c r="N874" s="5"/>
      <c r="O874" s="6"/>
      <c r="P874" s="6"/>
      <c r="Q874" s="5"/>
    </row>
    <row r="875" spans="11:17" ht="12.75" customHeight="1">
      <c r="K875" s="5"/>
      <c r="L875" s="5"/>
      <c r="N875" s="5"/>
      <c r="O875" s="6"/>
      <c r="P875" s="6"/>
      <c r="Q875" s="5"/>
    </row>
    <row r="876" spans="11:17" ht="12.75" customHeight="1">
      <c r="K876" s="5"/>
      <c r="L876" s="5"/>
      <c r="N876" s="5"/>
      <c r="O876" s="6"/>
      <c r="P876" s="6"/>
      <c r="Q876" s="5"/>
    </row>
    <row r="877" spans="11:17" ht="12.75" customHeight="1">
      <c r="K877" s="5"/>
      <c r="L877" s="5"/>
      <c r="N877" s="5"/>
      <c r="O877" s="6"/>
      <c r="P877" s="6"/>
      <c r="Q877" s="5"/>
    </row>
    <row r="878" spans="11:17" ht="12.75" customHeight="1">
      <c r="K878" s="5"/>
      <c r="L878" s="5"/>
      <c r="N878" s="5"/>
      <c r="O878" s="6"/>
      <c r="P878" s="6"/>
      <c r="Q878" s="5"/>
    </row>
    <row r="879" spans="11:17" ht="12.75" customHeight="1">
      <c r="K879" s="5"/>
      <c r="L879" s="5"/>
      <c r="N879" s="5"/>
      <c r="O879" s="6"/>
      <c r="P879" s="6"/>
      <c r="Q879" s="5"/>
    </row>
    <row r="880" spans="11:17" ht="12.75" customHeight="1">
      <c r="K880" s="5"/>
      <c r="L880" s="5"/>
      <c r="N880" s="5"/>
      <c r="O880" s="6"/>
      <c r="P880" s="6"/>
      <c r="Q880" s="5"/>
    </row>
    <row r="881" spans="11:17" ht="12.75" customHeight="1">
      <c r="K881" s="5"/>
      <c r="L881" s="5"/>
      <c r="N881" s="5"/>
      <c r="O881" s="6"/>
      <c r="P881" s="6"/>
      <c r="Q881" s="5"/>
    </row>
    <row r="882" spans="11:17" ht="12.75" customHeight="1">
      <c r="K882" s="5"/>
      <c r="L882" s="5"/>
      <c r="N882" s="5"/>
      <c r="O882" s="6"/>
      <c r="P882" s="6"/>
      <c r="Q882" s="5"/>
    </row>
    <row r="883" spans="11:17" ht="12.75" customHeight="1">
      <c r="K883" s="5"/>
      <c r="L883" s="5"/>
      <c r="N883" s="5"/>
      <c r="O883" s="6"/>
      <c r="P883" s="6"/>
      <c r="Q883" s="5"/>
    </row>
    <row r="884" spans="11:17" ht="12.75" customHeight="1">
      <c r="K884" s="5"/>
      <c r="L884" s="5"/>
      <c r="N884" s="5"/>
      <c r="O884" s="6"/>
      <c r="P884" s="6"/>
      <c r="Q884" s="5"/>
    </row>
    <row r="885" spans="11:17" ht="12.75" customHeight="1">
      <c r="K885" s="5"/>
      <c r="L885" s="5"/>
      <c r="N885" s="5"/>
      <c r="O885" s="6"/>
      <c r="P885" s="6"/>
      <c r="Q885" s="5"/>
    </row>
    <row r="886" spans="11:17" ht="12.75" customHeight="1">
      <c r="K886" s="5"/>
      <c r="L886" s="5"/>
      <c r="N886" s="5"/>
      <c r="O886" s="6"/>
      <c r="P886" s="6"/>
      <c r="Q886" s="5"/>
    </row>
    <row r="887" spans="11:17" ht="12.75" customHeight="1">
      <c r="K887" s="5"/>
      <c r="L887" s="5"/>
      <c r="N887" s="5"/>
      <c r="O887" s="6"/>
      <c r="P887" s="6"/>
      <c r="Q887" s="5"/>
    </row>
    <row r="888" spans="11:17" ht="12.75" customHeight="1">
      <c r="K888" s="5"/>
      <c r="L888" s="5"/>
      <c r="N888" s="5"/>
      <c r="O888" s="6"/>
      <c r="P888" s="6"/>
      <c r="Q888" s="5"/>
    </row>
    <row r="889" spans="11:17" ht="12.75" customHeight="1">
      <c r="K889" s="5"/>
      <c r="L889" s="5"/>
      <c r="N889" s="5"/>
      <c r="O889" s="6"/>
      <c r="P889" s="6"/>
      <c r="Q889" s="5"/>
    </row>
    <row r="890" spans="11:17" ht="12.75" customHeight="1">
      <c r="K890" s="5"/>
      <c r="L890" s="5"/>
      <c r="N890" s="5"/>
      <c r="O890" s="6"/>
      <c r="P890" s="6"/>
      <c r="Q890" s="5"/>
    </row>
    <row r="891" spans="11:17" ht="12.75" customHeight="1">
      <c r="K891" s="5"/>
      <c r="L891" s="5"/>
      <c r="N891" s="5"/>
      <c r="O891" s="6"/>
      <c r="P891" s="6"/>
      <c r="Q891" s="5"/>
    </row>
    <row r="892" spans="11:17" ht="12.75" customHeight="1">
      <c r="K892" s="5"/>
      <c r="L892" s="5"/>
      <c r="N892" s="5"/>
      <c r="O892" s="6"/>
      <c r="P892" s="6"/>
      <c r="Q892" s="5"/>
    </row>
    <row r="893" spans="11:17" ht="12.75" customHeight="1">
      <c r="K893" s="5"/>
      <c r="L893" s="5"/>
      <c r="N893" s="5"/>
      <c r="O893" s="6"/>
      <c r="P893" s="6"/>
      <c r="Q893" s="5"/>
    </row>
    <row r="894" spans="11:17" ht="12.75" customHeight="1">
      <c r="K894" s="5"/>
      <c r="L894" s="5"/>
      <c r="N894" s="5"/>
      <c r="O894" s="6"/>
      <c r="P894" s="6"/>
      <c r="Q894" s="5"/>
    </row>
    <row r="895" spans="11:17" ht="12.75" customHeight="1">
      <c r="K895" s="5"/>
      <c r="L895" s="5"/>
      <c r="N895" s="5"/>
      <c r="O895" s="6"/>
      <c r="P895" s="6"/>
      <c r="Q895" s="5"/>
    </row>
    <row r="896" spans="11:17" ht="12.75" customHeight="1">
      <c r="K896" s="5"/>
      <c r="L896" s="5"/>
      <c r="N896" s="5"/>
      <c r="O896" s="6"/>
      <c r="P896" s="6"/>
      <c r="Q896" s="5"/>
    </row>
    <row r="897" spans="11:17" ht="12.75" customHeight="1">
      <c r="K897" s="5"/>
      <c r="L897" s="5"/>
      <c r="N897" s="5"/>
      <c r="O897" s="6"/>
      <c r="P897" s="6"/>
      <c r="Q897" s="5"/>
    </row>
    <row r="898" spans="11:17" ht="12.75" customHeight="1">
      <c r="K898" s="5"/>
      <c r="L898" s="5"/>
      <c r="N898" s="5"/>
      <c r="O898" s="6"/>
      <c r="P898" s="6"/>
      <c r="Q898" s="5"/>
    </row>
    <row r="899" spans="11:17" ht="12.75" customHeight="1">
      <c r="K899" s="5"/>
      <c r="L899" s="5"/>
      <c r="N899" s="5"/>
      <c r="O899" s="6"/>
      <c r="P899" s="6"/>
      <c r="Q899" s="5"/>
    </row>
    <row r="900" spans="11:17" ht="12.75" customHeight="1">
      <c r="K900" s="5"/>
      <c r="L900" s="5"/>
      <c r="N900" s="5"/>
      <c r="O900" s="6"/>
      <c r="P900" s="6"/>
      <c r="Q900" s="5"/>
    </row>
    <row r="901" spans="11:17" ht="12.75" customHeight="1">
      <c r="K901" s="5"/>
      <c r="L901" s="5"/>
      <c r="N901" s="5"/>
      <c r="O901" s="6"/>
      <c r="P901" s="6"/>
      <c r="Q901" s="5"/>
    </row>
    <row r="902" spans="11:17" ht="12.75" customHeight="1">
      <c r="K902" s="5"/>
      <c r="L902" s="5"/>
      <c r="N902" s="5"/>
      <c r="O902" s="6"/>
      <c r="P902" s="6"/>
      <c r="Q902" s="5"/>
    </row>
    <row r="903" spans="11:17" ht="12.75" customHeight="1">
      <c r="K903" s="5"/>
      <c r="L903" s="5"/>
      <c r="N903" s="5"/>
      <c r="O903" s="6"/>
      <c r="P903" s="6"/>
      <c r="Q903" s="5"/>
    </row>
    <row r="904" spans="11:17" ht="12.75" customHeight="1">
      <c r="K904" s="5"/>
      <c r="L904" s="5"/>
      <c r="N904" s="5"/>
      <c r="O904" s="6"/>
      <c r="P904" s="6"/>
      <c r="Q904" s="5"/>
    </row>
    <row r="905" spans="11:17" ht="12.75" customHeight="1">
      <c r="K905" s="5"/>
      <c r="L905" s="5"/>
      <c r="N905" s="5"/>
      <c r="O905" s="6"/>
      <c r="P905" s="6"/>
      <c r="Q905" s="5"/>
    </row>
    <row r="906" spans="11:17" ht="12.75" customHeight="1">
      <c r="K906" s="5"/>
      <c r="L906" s="5"/>
      <c r="N906" s="5"/>
      <c r="O906" s="6"/>
      <c r="P906" s="6"/>
      <c r="Q906" s="5"/>
    </row>
    <row r="907" spans="11:17" ht="12.75" customHeight="1">
      <c r="K907" s="5"/>
      <c r="L907" s="5"/>
      <c r="N907" s="5"/>
      <c r="O907" s="6"/>
      <c r="P907" s="6"/>
      <c r="Q907" s="5"/>
    </row>
    <row r="908" spans="11:17" ht="12.75" customHeight="1">
      <c r="K908" s="5"/>
      <c r="L908" s="5"/>
      <c r="N908" s="5"/>
      <c r="O908" s="6"/>
      <c r="P908" s="6"/>
      <c r="Q908" s="5"/>
    </row>
    <row r="909" spans="11:17" ht="12.75" customHeight="1">
      <c r="K909" s="5"/>
      <c r="L909" s="5"/>
      <c r="N909" s="5"/>
      <c r="O909" s="6"/>
      <c r="P909" s="6"/>
      <c r="Q909" s="5"/>
    </row>
    <row r="910" spans="11:17" ht="12.75" customHeight="1">
      <c r="K910" s="5"/>
      <c r="L910" s="5"/>
      <c r="N910" s="5"/>
      <c r="O910" s="6"/>
      <c r="P910" s="6"/>
      <c r="Q910" s="5"/>
    </row>
    <row r="911" spans="11:17" ht="12.75" customHeight="1">
      <c r="K911" s="5"/>
      <c r="L911" s="5"/>
      <c r="N911" s="5"/>
      <c r="O911" s="6"/>
      <c r="P911" s="6"/>
      <c r="Q911" s="5"/>
    </row>
    <row r="912" spans="11:17" ht="12.75" customHeight="1">
      <c r="K912" s="5"/>
      <c r="L912" s="5"/>
      <c r="N912" s="5"/>
      <c r="O912" s="6"/>
      <c r="P912" s="6"/>
      <c r="Q912" s="5"/>
    </row>
    <row r="913" spans="11:17" ht="12.75" customHeight="1">
      <c r="K913" s="5"/>
      <c r="L913" s="5"/>
      <c r="N913" s="5"/>
      <c r="O913" s="6"/>
      <c r="P913" s="6"/>
      <c r="Q913" s="5"/>
    </row>
    <row r="914" spans="11:17" ht="12.75" customHeight="1">
      <c r="K914" s="5"/>
      <c r="L914" s="5"/>
      <c r="N914" s="5"/>
      <c r="O914" s="6"/>
      <c r="P914" s="6"/>
      <c r="Q914" s="5"/>
    </row>
    <row r="915" spans="11:17" ht="12.75" customHeight="1">
      <c r="K915" s="5"/>
      <c r="L915" s="5"/>
      <c r="N915" s="5"/>
      <c r="O915" s="6"/>
      <c r="P915" s="6"/>
      <c r="Q915" s="5"/>
    </row>
    <row r="916" spans="11:17" ht="12.75" customHeight="1">
      <c r="K916" s="5"/>
      <c r="L916" s="5"/>
      <c r="N916" s="5"/>
      <c r="O916" s="6"/>
      <c r="P916" s="6"/>
      <c r="Q916" s="5"/>
    </row>
    <row r="917" spans="11:17" ht="12.75" customHeight="1">
      <c r="K917" s="5"/>
      <c r="L917" s="5"/>
      <c r="N917" s="5"/>
      <c r="O917" s="6"/>
      <c r="P917" s="6"/>
      <c r="Q917" s="5"/>
    </row>
    <row r="918" spans="11:17" ht="12.75" customHeight="1">
      <c r="K918" s="5"/>
      <c r="L918" s="5"/>
      <c r="N918" s="5"/>
      <c r="O918" s="6"/>
      <c r="P918" s="6"/>
      <c r="Q918" s="5"/>
    </row>
    <row r="919" spans="11:17" ht="12.75" customHeight="1">
      <c r="K919" s="5"/>
      <c r="L919" s="5"/>
      <c r="N919" s="5"/>
      <c r="O919" s="6"/>
      <c r="P919" s="6"/>
      <c r="Q919" s="5"/>
    </row>
    <row r="920" spans="11:17" ht="12.75" customHeight="1">
      <c r="K920" s="5"/>
      <c r="L920" s="5"/>
      <c r="N920" s="5"/>
      <c r="O920" s="6"/>
      <c r="P920" s="6"/>
      <c r="Q920" s="5"/>
    </row>
    <row r="921" spans="11:17" ht="12.75" customHeight="1">
      <c r="K921" s="5"/>
      <c r="L921" s="5"/>
      <c r="N921" s="5"/>
      <c r="O921" s="6"/>
      <c r="P921" s="6"/>
      <c r="Q921" s="5"/>
    </row>
    <row r="922" spans="11:17" ht="12.75" customHeight="1">
      <c r="K922" s="5"/>
      <c r="L922" s="5"/>
      <c r="N922" s="5"/>
      <c r="O922" s="6"/>
      <c r="P922" s="6"/>
      <c r="Q922" s="5"/>
    </row>
    <row r="923" spans="11:17" ht="12.75" customHeight="1">
      <c r="K923" s="5"/>
      <c r="L923" s="5"/>
      <c r="N923" s="5"/>
      <c r="O923" s="6"/>
      <c r="P923" s="6"/>
      <c r="Q923" s="5"/>
    </row>
    <row r="924" spans="11:17" ht="12.75" customHeight="1">
      <c r="K924" s="5"/>
      <c r="L924" s="5"/>
      <c r="N924" s="5"/>
      <c r="O924" s="6"/>
      <c r="P924" s="6"/>
      <c r="Q924" s="5"/>
    </row>
    <row r="925" spans="11:17" ht="12.75" customHeight="1">
      <c r="K925" s="5"/>
      <c r="L925" s="5"/>
      <c r="N925" s="5"/>
      <c r="O925" s="6"/>
      <c r="P925" s="6"/>
      <c r="Q925" s="5"/>
    </row>
    <row r="926" spans="11:17" ht="12.75" customHeight="1">
      <c r="K926" s="5"/>
      <c r="L926" s="5"/>
      <c r="N926" s="5"/>
      <c r="O926" s="6"/>
      <c r="P926" s="6"/>
      <c r="Q926" s="5"/>
    </row>
    <row r="927" spans="11:17" ht="12.75" customHeight="1">
      <c r="K927" s="5"/>
      <c r="L927" s="5"/>
      <c r="N927" s="5"/>
      <c r="O927" s="6"/>
      <c r="P927" s="6"/>
      <c r="Q927" s="5"/>
    </row>
    <row r="928" spans="11:17" ht="12.75" customHeight="1">
      <c r="K928" s="5"/>
      <c r="L928" s="5"/>
      <c r="N928" s="5"/>
      <c r="O928" s="6"/>
      <c r="P928" s="6"/>
      <c r="Q928" s="5"/>
    </row>
    <row r="929" spans="11:17" ht="12.75" customHeight="1">
      <c r="K929" s="5"/>
      <c r="L929" s="5"/>
      <c r="N929" s="5"/>
      <c r="O929" s="6"/>
      <c r="P929" s="6"/>
      <c r="Q929" s="5"/>
    </row>
    <row r="930" spans="11:17" ht="12.75" customHeight="1">
      <c r="K930" s="5"/>
      <c r="L930" s="5"/>
      <c r="N930" s="5"/>
      <c r="O930" s="6"/>
      <c r="P930" s="6"/>
      <c r="Q930" s="5"/>
    </row>
    <row r="931" spans="11:17" ht="12.75" customHeight="1">
      <c r="K931" s="5"/>
      <c r="L931" s="5"/>
      <c r="N931" s="5"/>
      <c r="O931" s="6"/>
      <c r="P931" s="6"/>
      <c r="Q931" s="5"/>
    </row>
    <row r="932" spans="11:17" ht="12.75" customHeight="1">
      <c r="K932" s="5"/>
      <c r="L932" s="5"/>
      <c r="N932" s="5"/>
      <c r="O932" s="6"/>
      <c r="P932" s="6"/>
      <c r="Q932" s="5"/>
    </row>
    <row r="933" spans="11:17" ht="12.75" customHeight="1">
      <c r="K933" s="5"/>
      <c r="L933" s="5"/>
      <c r="N933" s="5"/>
      <c r="O933" s="6"/>
      <c r="P933" s="6"/>
      <c r="Q933" s="5"/>
    </row>
    <row r="934" spans="11:17" ht="12.75" customHeight="1">
      <c r="K934" s="5"/>
      <c r="L934" s="5"/>
      <c r="N934" s="5"/>
      <c r="O934" s="6"/>
      <c r="P934" s="6"/>
      <c r="Q934" s="5"/>
    </row>
    <row r="935" spans="11:17" ht="12.75" customHeight="1">
      <c r="K935" s="5"/>
      <c r="L935" s="5"/>
      <c r="N935" s="5"/>
      <c r="O935" s="6"/>
      <c r="P935" s="6"/>
      <c r="Q935" s="5"/>
    </row>
    <row r="936" spans="11:17" ht="12.75" customHeight="1">
      <c r="K936" s="5"/>
      <c r="L936" s="5"/>
      <c r="N936" s="5"/>
      <c r="O936" s="6"/>
      <c r="P936" s="6"/>
      <c r="Q936" s="5"/>
    </row>
    <row r="937" spans="11:17" ht="12.75" customHeight="1">
      <c r="K937" s="5"/>
      <c r="L937" s="5"/>
      <c r="N937" s="5"/>
      <c r="O937" s="6"/>
      <c r="P937" s="6"/>
      <c r="Q937" s="5"/>
    </row>
    <row r="938" spans="11:17" ht="12.75" customHeight="1">
      <c r="K938" s="5"/>
      <c r="L938" s="5"/>
      <c r="N938" s="5"/>
      <c r="O938" s="6"/>
      <c r="P938" s="6"/>
      <c r="Q938" s="5"/>
    </row>
    <row r="939" spans="11:17" ht="12.75" customHeight="1">
      <c r="K939" s="5"/>
      <c r="L939" s="5"/>
      <c r="N939" s="5"/>
      <c r="O939" s="6"/>
      <c r="P939" s="6"/>
      <c r="Q939" s="5"/>
    </row>
    <row r="940" spans="11:17" ht="12.75" customHeight="1">
      <c r="K940" s="5"/>
      <c r="L940" s="5"/>
      <c r="N940" s="5"/>
      <c r="O940" s="6"/>
      <c r="P940" s="6"/>
      <c r="Q940" s="5"/>
    </row>
    <row r="941" spans="11:17" ht="12.75" customHeight="1">
      <c r="K941" s="5"/>
      <c r="L941" s="5"/>
      <c r="N941" s="5"/>
      <c r="O941" s="6"/>
      <c r="P941" s="6"/>
      <c r="Q941" s="5"/>
    </row>
    <row r="942" spans="11:17" ht="12.75" customHeight="1">
      <c r="K942" s="5"/>
      <c r="L942" s="5"/>
      <c r="N942" s="5"/>
      <c r="O942" s="6"/>
      <c r="P942" s="6"/>
      <c r="Q942" s="5"/>
    </row>
    <row r="943" spans="11:17" ht="12.75" customHeight="1">
      <c r="K943" s="5"/>
      <c r="L943" s="5"/>
      <c r="N943" s="5"/>
      <c r="O943" s="6"/>
      <c r="P943" s="6"/>
      <c r="Q943" s="5"/>
    </row>
    <row r="944" spans="11:17" ht="12.75" customHeight="1">
      <c r="K944" s="5"/>
      <c r="L944" s="5"/>
      <c r="N944" s="5"/>
      <c r="O944" s="6"/>
      <c r="P944" s="6"/>
      <c r="Q944" s="5"/>
    </row>
    <row r="945" spans="11:17" ht="12.75" customHeight="1">
      <c r="K945" s="5"/>
      <c r="L945" s="5"/>
      <c r="N945" s="5"/>
      <c r="O945" s="6"/>
      <c r="P945" s="6"/>
      <c r="Q945" s="5"/>
    </row>
    <row r="946" spans="11:17" ht="12.75" customHeight="1">
      <c r="K946" s="5"/>
      <c r="L946" s="5"/>
      <c r="N946" s="5"/>
      <c r="O946" s="6"/>
      <c r="P946" s="6"/>
      <c r="Q946" s="5"/>
    </row>
    <row r="947" spans="11:17" ht="12.75" customHeight="1">
      <c r="K947" s="5"/>
      <c r="L947" s="5"/>
      <c r="N947" s="5"/>
      <c r="O947" s="6"/>
      <c r="P947" s="6"/>
      <c r="Q947" s="5"/>
    </row>
    <row r="948" spans="11:17" ht="12.75" customHeight="1">
      <c r="K948" s="5"/>
      <c r="L948" s="5"/>
      <c r="N948" s="5"/>
      <c r="O948" s="6"/>
      <c r="P948" s="6"/>
      <c r="Q948" s="5"/>
    </row>
    <row r="949" spans="11:17" ht="12.75" customHeight="1">
      <c r="K949" s="5"/>
      <c r="L949" s="5"/>
      <c r="N949" s="5"/>
      <c r="O949" s="6"/>
      <c r="P949" s="6"/>
      <c r="Q949" s="5"/>
    </row>
    <row r="950" spans="11:17" ht="12.75" customHeight="1">
      <c r="K950" s="5"/>
      <c r="L950" s="5"/>
      <c r="N950" s="5"/>
      <c r="O950" s="6"/>
      <c r="P950" s="6"/>
      <c r="Q950" s="5"/>
    </row>
    <row r="951" spans="11:17" ht="12.75" customHeight="1">
      <c r="K951" s="5"/>
      <c r="L951" s="5"/>
      <c r="N951" s="5"/>
      <c r="O951" s="6"/>
      <c r="P951" s="6"/>
      <c r="Q951" s="5"/>
    </row>
    <row r="952" spans="11:17" ht="12.75" customHeight="1">
      <c r="K952" s="5"/>
      <c r="L952" s="5"/>
      <c r="N952" s="5"/>
      <c r="O952" s="6"/>
      <c r="P952" s="6"/>
      <c r="Q952" s="5"/>
    </row>
    <row r="953" spans="11:17" ht="12.75" customHeight="1">
      <c r="K953" s="5"/>
      <c r="L953" s="5"/>
      <c r="N953" s="5"/>
      <c r="O953" s="6"/>
      <c r="P953" s="6"/>
      <c r="Q953" s="5"/>
    </row>
    <row r="954" spans="11:17" ht="12.75" customHeight="1">
      <c r="K954" s="5"/>
      <c r="L954" s="5"/>
      <c r="N954" s="5"/>
      <c r="O954" s="6"/>
      <c r="P954" s="6"/>
      <c r="Q954" s="5"/>
    </row>
    <row r="955" spans="11:17" ht="12.75" customHeight="1">
      <c r="K955" s="5"/>
      <c r="L955" s="5"/>
      <c r="N955" s="5"/>
      <c r="O955" s="6"/>
      <c r="P955" s="6"/>
      <c r="Q955" s="5"/>
    </row>
    <row r="956" spans="11:17" ht="12.75" customHeight="1">
      <c r="K956" s="5"/>
      <c r="L956" s="5"/>
      <c r="N956" s="5"/>
      <c r="O956" s="6"/>
      <c r="P956" s="6"/>
      <c r="Q956" s="5"/>
    </row>
    <row r="957" spans="11:17" ht="12.75" customHeight="1">
      <c r="K957" s="5"/>
      <c r="L957" s="5"/>
      <c r="N957" s="5"/>
      <c r="O957" s="6"/>
      <c r="P957" s="6"/>
      <c r="Q957" s="5"/>
    </row>
    <row r="958" spans="11:17" ht="12.75" customHeight="1">
      <c r="K958" s="5"/>
      <c r="L958" s="5"/>
      <c r="N958" s="5"/>
      <c r="O958" s="6"/>
      <c r="P958" s="6"/>
      <c r="Q958" s="5"/>
    </row>
    <row r="959" spans="11:17" ht="12.75" customHeight="1">
      <c r="K959" s="5"/>
      <c r="L959" s="5"/>
      <c r="N959" s="5"/>
      <c r="O959" s="6"/>
      <c r="P959" s="6"/>
      <c r="Q959" s="5"/>
    </row>
    <row r="960" spans="11:17" ht="12.75" customHeight="1">
      <c r="K960" s="5"/>
      <c r="L960" s="5"/>
      <c r="N960" s="5"/>
      <c r="O960" s="6"/>
      <c r="P960" s="6"/>
      <c r="Q960" s="5"/>
    </row>
    <row r="961" spans="11:17" ht="12.75" customHeight="1">
      <c r="K961" s="5"/>
      <c r="L961" s="5"/>
      <c r="N961" s="5"/>
      <c r="O961" s="6"/>
      <c r="P961" s="6"/>
      <c r="Q961" s="5"/>
    </row>
    <row r="962" spans="11:17" ht="12.75" customHeight="1">
      <c r="K962" s="5"/>
      <c r="L962" s="5"/>
      <c r="N962" s="5"/>
      <c r="O962" s="6"/>
      <c r="P962" s="6"/>
      <c r="Q962" s="5"/>
    </row>
    <row r="963" spans="11:17" ht="12.75" customHeight="1">
      <c r="K963" s="5"/>
      <c r="L963" s="5"/>
      <c r="N963" s="5"/>
      <c r="O963" s="6"/>
      <c r="P963" s="6"/>
      <c r="Q963" s="5"/>
    </row>
    <row r="964" spans="11:17" ht="12.75" customHeight="1">
      <c r="K964" s="5"/>
      <c r="L964" s="5"/>
      <c r="N964" s="5"/>
      <c r="O964" s="6"/>
      <c r="P964" s="6"/>
      <c r="Q964" s="5"/>
    </row>
    <row r="965" spans="11:17" ht="12.75" customHeight="1">
      <c r="K965" s="5"/>
      <c r="L965" s="5"/>
      <c r="N965" s="5"/>
      <c r="O965" s="6"/>
      <c r="P965" s="6"/>
      <c r="Q965" s="5"/>
    </row>
    <row r="966" spans="11:17" ht="12.75" customHeight="1">
      <c r="K966" s="5"/>
      <c r="L966" s="5"/>
      <c r="N966" s="5"/>
      <c r="O966" s="6"/>
      <c r="P966" s="6"/>
      <c r="Q966" s="5"/>
    </row>
    <row r="967" spans="11:17" ht="12.75" customHeight="1">
      <c r="K967" s="5"/>
      <c r="L967" s="5"/>
      <c r="N967" s="5"/>
      <c r="O967" s="6"/>
      <c r="P967" s="6"/>
      <c r="Q967" s="5"/>
    </row>
    <row r="968" spans="11:17" ht="12.75" customHeight="1">
      <c r="K968" s="5"/>
      <c r="L968" s="5"/>
      <c r="N968" s="5"/>
      <c r="O968" s="6"/>
      <c r="P968" s="6"/>
      <c r="Q968" s="5"/>
    </row>
    <row r="969" spans="11:17" ht="12.75" customHeight="1">
      <c r="K969" s="5"/>
      <c r="L969" s="5"/>
      <c r="N969" s="5"/>
      <c r="O969" s="6"/>
      <c r="P969" s="6"/>
      <c r="Q969" s="5"/>
    </row>
    <row r="970" spans="11:17" ht="12.75" customHeight="1">
      <c r="K970" s="5"/>
      <c r="L970" s="5"/>
      <c r="N970" s="5"/>
      <c r="O970" s="6"/>
      <c r="P970" s="6"/>
      <c r="Q970" s="5"/>
    </row>
    <row r="971" spans="11:17" ht="12.75" customHeight="1">
      <c r="K971" s="5"/>
      <c r="L971" s="5"/>
      <c r="N971" s="5"/>
      <c r="O971" s="6"/>
      <c r="P971" s="6"/>
      <c r="Q971" s="5"/>
    </row>
    <row r="972" spans="11:17" ht="12.75" customHeight="1">
      <c r="K972" s="5"/>
      <c r="L972" s="5"/>
      <c r="N972" s="5"/>
      <c r="O972" s="6"/>
      <c r="P972" s="6"/>
      <c r="Q972" s="5"/>
    </row>
    <row r="973" spans="11:17" ht="12.75" customHeight="1">
      <c r="K973" s="5"/>
      <c r="L973" s="5"/>
      <c r="N973" s="5"/>
      <c r="O973" s="6"/>
      <c r="P973" s="6"/>
      <c r="Q973" s="5"/>
    </row>
    <row r="974" spans="11:17" ht="12.75" customHeight="1">
      <c r="K974" s="5"/>
      <c r="L974" s="5"/>
      <c r="N974" s="5"/>
      <c r="O974" s="6"/>
      <c r="P974" s="6"/>
      <c r="Q974" s="5"/>
    </row>
    <row r="975" spans="11:17" ht="12.75" customHeight="1">
      <c r="K975" s="5"/>
      <c r="L975" s="5"/>
      <c r="N975" s="5"/>
      <c r="O975" s="6"/>
      <c r="P975" s="6"/>
      <c r="Q975" s="5"/>
    </row>
    <row r="976" spans="11:17" ht="12.75" customHeight="1">
      <c r="K976" s="5"/>
      <c r="L976" s="5"/>
      <c r="N976" s="5"/>
      <c r="O976" s="6"/>
      <c r="P976" s="6"/>
      <c r="Q976" s="5"/>
    </row>
    <row r="977" spans="11:17" ht="12.75" customHeight="1">
      <c r="K977" s="5"/>
      <c r="L977" s="5"/>
      <c r="N977" s="5"/>
      <c r="O977" s="6"/>
      <c r="P977" s="6"/>
      <c r="Q977" s="5"/>
    </row>
    <row r="978" spans="11:17" ht="12.75" customHeight="1">
      <c r="K978" s="5"/>
      <c r="L978" s="5"/>
      <c r="N978" s="5"/>
      <c r="O978" s="6"/>
      <c r="P978" s="6"/>
      <c r="Q978" s="5"/>
    </row>
    <row r="979" spans="11:17" ht="12.75" customHeight="1">
      <c r="K979" s="5"/>
      <c r="L979" s="5"/>
      <c r="N979" s="5"/>
      <c r="O979" s="6"/>
      <c r="P979" s="6"/>
      <c r="Q979" s="5"/>
    </row>
    <row r="980" spans="11:17" ht="12.75" customHeight="1">
      <c r="K980" s="5"/>
      <c r="L980" s="5"/>
      <c r="N980" s="5"/>
      <c r="O980" s="6"/>
      <c r="P980" s="6"/>
      <c r="Q980" s="5"/>
    </row>
    <row r="981" spans="11:17" ht="12.75" customHeight="1">
      <c r="K981" s="5"/>
      <c r="L981" s="5"/>
      <c r="N981" s="5"/>
      <c r="O981" s="6"/>
      <c r="P981" s="6"/>
      <c r="Q981" s="5"/>
    </row>
    <row r="982" spans="11:17" ht="12.75" customHeight="1">
      <c r="K982" s="5"/>
      <c r="L982" s="5"/>
      <c r="N982" s="5"/>
      <c r="O982" s="6"/>
      <c r="P982" s="6"/>
      <c r="Q982" s="5"/>
    </row>
    <row r="983" spans="11:17" ht="12.75" customHeight="1">
      <c r="K983" s="5"/>
      <c r="L983" s="5"/>
      <c r="N983" s="5"/>
      <c r="O983" s="6"/>
      <c r="P983" s="6"/>
      <c r="Q983" s="5"/>
    </row>
    <row r="984" spans="11:17" ht="12.75" customHeight="1">
      <c r="K984" s="5"/>
      <c r="L984" s="5"/>
      <c r="N984" s="5"/>
      <c r="O984" s="6"/>
      <c r="P984" s="6"/>
      <c r="Q984" s="5"/>
    </row>
    <row r="985" spans="11:17" ht="12.75" customHeight="1">
      <c r="K985" s="5"/>
      <c r="L985" s="5"/>
      <c r="N985" s="5"/>
      <c r="O985" s="6"/>
      <c r="P985" s="6"/>
      <c r="Q985" s="5"/>
    </row>
    <row r="986" spans="11:17" ht="12.75" customHeight="1">
      <c r="K986" s="5"/>
      <c r="L986" s="5"/>
      <c r="N986" s="5"/>
      <c r="O986" s="6"/>
      <c r="P986" s="6"/>
      <c r="Q986" s="5"/>
    </row>
    <row r="987" spans="11:17" ht="12.75" customHeight="1">
      <c r="K987" s="5"/>
      <c r="L987" s="5"/>
      <c r="N987" s="5"/>
      <c r="O987" s="6"/>
      <c r="P987" s="6"/>
      <c r="Q987" s="5"/>
    </row>
    <row r="988" spans="11:17" ht="12.75" customHeight="1">
      <c r="K988" s="5"/>
      <c r="L988" s="5"/>
      <c r="N988" s="5"/>
      <c r="O988" s="6"/>
      <c r="P988" s="6"/>
      <c r="Q988" s="5"/>
    </row>
    <row r="989" spans="11:17" ht="12.75" customHeight="1">
      <c r="K989" s="5"/>
      <c r="L989" s="5"/>
      <c r="N989" s="5"/>
      <c r="O989" s="6"/>
      <c r="P989" s="6"/>
      <c r="Q989" s="5"/>
    </row>
    <row r="990" spans="11:17" ht="12.75" customHeight="1">
      <c r="K990" s="5"/>
      <c r="L990" s="5"/>
      <c r="N990" s="5"/>
      <c r="O990" s="6"/>
      <c r="P990" s="6"/>
      <c r="Q990" s="5"/>
    </row>
    <row r="991" spans="11:17" ht="12.75" customHeight="1">
      <c r="K991" s="5"/>
      <c r="L991" s="5"/>
      <c r="N991" s="5"/>
      <c r="O991" s="6"/>
      <c r="P991" s="6"/>
      <c r="Q991" s="5"/>
    </row>
    <row r="992" spans="11:17" ht="12.75" customHeight="1">
      <c r="K992" s="5"/>
      <c r="L992" s="5"/>
      <c r="N992" s="5"/>
      <c r="O992" s="6"/>
      <c r="P992" s="6"/>
      <c r="Q992" s="5"/>
    </row>
    <row r="993" spans="11:17" ht="12.75" customHeight="1">
      <c r="K993" s="5"/>
      <c r="L993" s="5"/>
      <c r="N993" s="5"/>
      <c r="O993" s="6"/>
      <c r="P993" s="6"/>
      <c r="Q993" s="5"/>
    </row>
    <row r="994" spans="11:17" ht="12.75" customHeight="1">
      <c r="K994" s="5"/>
      <c r="L994" s="5"/>
      <c r="N994" s="5"/>
      <c r="O994" s="6"/>
      <c r="P994" s="6"/>
      <c r="Q994" s="5"/>
    </row>
    <row r="995" spans="11:17" ht="12.75" customHeight="1">
      <c r="K995" s="5"/>
      <c r="L995" s="5"/>
      <c r="N995" s="5"/>
      <c r="O995" s="6"/>
      <c r="P995" s="6"/>
      <c r="Q995" s="5"/>
    </row>
    <row r="996" spans="11:17" ht="12.75" customHeight="1">
      <c r="K996" s="5"/>
      <c r="L996" s="5"/>
      <c r="N996" s="5"/>
      <c r="O996" s="6"/>
      <c r="P996" s="6"/>
      <c r="Q996" s="5"/>
    </row>
    <row r="997" spans="11:17" ht="12.75" customHeight="1">
      <c r="K997" s="5"/>
      <c r="L997" s="5"/>
      <c r="N997" s="5"/>
      <c r="O997" s="6"/>
      <c r="P997" s="6"/>
      <c r="Q997" s="5"/>
    </row>
    <row r="998" spans="11:17" ht="12.75" customHeight="1">
      <c r="K998" s="5"/>
      <c r="L998" s="5"/>
      <c r="N998" s="5"/>
      <c r="O998" s="6"/>
      <c r="P998" s="6"/>
      <c r="Q998" s="5"/>
    </row>
    <row r="999" spans="11:17" ht="12.75" customHeight="1">
      <c r="K999" s="5"/>
      <c r="L999" s="5"/>
      <c r="N999" s="5"/>
      <c r="O999" s="6"/>
      <c r="P999" s="6"/>
      <c r="Q999" s="5"/>
    </row>
    <row r="1000" spans="11:17" ht="12.75" customHeight="1">
      <c r="K1000" s="5"/>
      <c r="L1000" s="5"/>
      <c r="N1000" s="5"/>
      <c r="O1000" s="6"/>
      <c r="P1000" s="6"/>
      <c r="Q1000" s="5"/>
    </row>
  </sheetData>
  <mergeCells count="253">
    <mergeCell ref="P455:P456"/>
    <mergeCell ref="Q455:Q456"/>
    <mergeCell ref="C473:I473"/>
    <mergeCell ref="A454:I454"/>
    <mergeCell ref="A455:A456"/>
    <mergeCell ref="B455:I455"/>
    <mergeCell ref="J455:J456"/>
    <mergeCell ref="K455:K456"/>
    <mergeCell ref="L455:L456"/>
    <mergeCell ref="M455:M456"/>
    <mergeCell ref="N455:N456"/>
    <mergeCell ref="O455:O456"/>
    <mergeCell ref="P411:P412"/>
    <mergeCell ref="Q411:Q412"/>
    <mergeCell ref="C429:I429"/>
    <mergeCell ref="A410:I410"/>
    <mergeCell ref="A411:A412"/>
    <mergeCell ref="B411:I411"/>
    <mergeCell ref="J411:J412"/>
    <mergeCell ref="K411:K412"/>
    <mergeCell ref="L411:L412"/>
    <mergeCell ref="M411:M412"/>
    <mergeCell ref="N411:N412"/>
    <mergeCell ref="O411:O412"/>
    <mergeCell ref="P389:P390"/>
    <mergeCell ref="Q389:Q390"/>
    <mergeCell ref="C407:I407"/>
    <mergeCell ref="A388:I388"/>
    <mergeCell ref="A389:A390"/>
    <mergeCell ref="B389:I389"/>
    <mergeCell ref="J389:J390"/>
    <mergeCell ref="K389:K390"/>
    <mergeCell ref="L389:L390"/>
    <mergeCell ref="M389:M390"/>
    <mergeCell ref="N389:N390"/>
    <mergeCell ref="O389:O390"/>
    <mergeCell ref="M235:M236"/>
    <mergeCell ref="N235:N236"/>
    <mergeCell ref="O235:O236"/>
    <mergeCell ref="P235:P236"/>
    <mergeCell ref="Q235:Q236"/>
    <mergeCell ref="C230:I230"/>
    <mergeCell ref="A234:I234"/>
    <mergeCell ref="A235:A236"/>
    <mergeCell ref="B235:I235"/>
    <mergeCell ref="J235:J236"/>
    <mergeCell ref="K235:K236"/>
    <mergeCell ref="L235:L236"/>
    <mergeCell ref="M257:M258"/>
    <mergeCell ref="N257:N258"/>
    <mergeCell ref="O257:O258"/>
    <mergeCell ref="P257:P258"/>
    <mergeCell ref="Q257:Q258"/>
    <mergeCell ref="C253:I253"/>
    <mergeCell ref="A256:I256"/>
    <mergeCell ref="A257:A258"/>
    <mergeCell ref="B257:I257"/>
    <mergeCell ref="J257:J258"/>
    <mergeCell ref="K257:K258"/>
    <mergeCell ref="L257:L258"/>
    <mergeCell ref="M279:M280"/>
    <mergeCell ref="N279:N280"/>
    <mergeCell ref="O279:O280"/>
    <mergeCell ref="P279:P280"/>
    <mergeCell ref="Q279:Q280"/>
    <mergeCell ref="C275:I275"/>
    <mergeCell ref="A278:I278"/>
    <mergeCell ref="A279:A280"/>
    <mergeCell ref="B279:I279"/>
    <mergeCell ref="J279:J280"/>
    <mergeCell ref="K279:K280"/>
    <mergeCell ref="L279:L280"/>
    <mergeCell ref="M301:M302"/>
    <mergeCell ref="N301:N302"/>
    <mergeCell ref="O301:O302"/>
    <mergeCell ref="P301:P302"/>
    <mergeCell ref="Q301:Q302"/>
    <mergeCell ref="C297:I297"/>
    <mergeCell ref="A300:I300"/>
    <mergeCell ref="A301:A302"/>
    <mergeCell ref="B301:I301"/>
    <mergeCell ref="J301:J302"/>
    <mergeCell ref="K301:K302"/>
    <mergeCell ref="L301:L302"/>
    <mergeCell ref="M323:M324"/>
    <mergeCell ref="N323:N324"/>
    <mergeCell ref="O323:O324"/>
    <mergeCell ref="P323:P324"/>
    <mergeCell ref="Q323:Q324"/>
    <mergeCell ref="C319:I319"/>
    <mergeCell ref="A322:I322"/>
    <mergeCell ref="A323:A324"/>
    <mergeCell ref="B323:I323"/>
    <mergeCell ref="J323:J324"/>
    <mergeCell ref="K323:K324"/>
    <mergeCell ref="L323:L324"/>
    <mergeCell ref="M345:M346"/>
    <mergeCell ref="N345:N346"/>
    <mergeCell ref="O345:O346"/>
    <mergeCell ref="P345:P346"/>
    <mergeCell ref="Q345:Q346"/>
    <mergeCell ref="C341:I341"/>
    <mergeCell ref="A344:I344"/>
    <mergeCell ref="A345:A346"/>
    <mergeCell ref="B345:I345"/>
    <mergeCell ref="J345:J346"/>
    <mergeCell ref="K345:K346"/>
    <mergeCell ref="L345:L346"/>
    <mergeCell ref="N3:N4"/>
    <mergeCell ref="O3:O4"/>
    <mergeCell ref="P3:P4"/>
    <mergeCell ref="Q3:Q4"/>
    <mergeCell ref="A2:I2"/>
    <mergeCell ref="A3:A4"/>
    <mergeCell ref="B3:I3"/>
    <mergeCell ref="J3:J4"/>
    <mergeCell ref="K3:K4"/>
    <mergeCell ref="L3:L4"/>
    <mergeCell ref="M3:M4"/>
    <mergeCell ref="M26:M27"/>
    <mergeCell ref="N26:N27"/>
    <mergeCell ref="O26:O27"/>
    <mergeCell ref="P26:P27"/>
    <mergeCell ref="Q26:Q27"/>
    <mergeCell ref="C22:I22"/>
    <mergeCell ref="A25:I25"/>
    <mergeCell ref="A26:A27"/>
    <mergeCell ref="B26:I26"/>
    <mergeCell ref="J26:J27"/>
    <mergeCell ref="K26:K27"/>
    <mergeCell ref="L26:L27"/>
    <mergeCell ref="M51:M52"/>
    <mergeCell ref="N51:N52"/>
    <mergeCell ref="O51:O52"/>
    <mergeCell ref="P51:P52"/>
    <mergeCell ref="Q51:Q52"/>
    <mergeCell ref="C45:I45"/>
    <mergeCell ref="A50:I50"/>
    <mergeCell ref="A51:A52"/>
    <mergeCell ref="B51:I51"/>
    <mergeCell ref="J51:J52"/>
    <mergeCell ref="K51:K52"/>
    <mergeCell ref="L51:L52"/>
    <mergeCell ref="M367:M368"/>
    <mergeCell ref="N367:N368"/>
    <mergeCell ref="O367:O368"/>
    <mergeCell ref="P367:P368"/>
    <mergeCell ref="Q367:Q368"/>
    <mergeCell ref="C363:I363"/>
    <mergeCell ref="A366:I366"/>
    <mergeCell ref="A367:A368"/>
    <mergeCell ref="B367:I367"/>
    <mergeCell ref="J367:J368"/>
    <mergeCell ref="K367:K368"/>
    <mergeCell ref="L367:L368"/>
    <mergeCell ref="C385:I385"/>
    <mergeCell ref="M74:M75"/>
    <mergeCell ref="N74:N75"/>
    <mergeCell ref="O74:O75"/>
    <mergeCell ref="P74:P75"/>
    <mergeCell ref="Q74:Q75"/>
    <mergeCell ref="C70:I70"/>
    <mergeCell ref="A73:I73"/>
    <mergeCell ref="A74:A75"/>
    <mergeCell ref="B74:I74"/>
    <mergeCell ref="J74:J75"/>
    <mergeCell ref="K74:K75"/>
    <mergeCell ref="L74:L75"/>
    <mergeCell ref="L97:L98"/>
    <mergeCell ref="M97:M98"/>
    <mergeCell ref="N97:N98"/>
    <mergeCell ref="O97:O98"/>
    <mergeCell ref="P97:P98"/>
    <mergeCell ref="Q97:Q98"/>
    <mergeCell ref="C93:I93"/>
    <mergeCell ref="A96:F96"/>
    <mergeCell ref="G96:I96"/>
    <mergeCell ref="A97:A98"/>
    <mergeCell ref="B97:I97"/>
    <mergeCell ref="J97:J98"/>
    <mergeCell ref="K97:K98"/>
    <mergeCell ref="M120:M121"/>
    <mergeCell ref="N120:N121"/>
    <mergeCell ref="O120:O121"/>
    <mergeCell ref="P120:P121"/>
    <mergeCell ref="Q120:Q121"/>
    <mergeCell ref="C116:I116"/>
    <mergeCell ref="A119:I119"/>
    <mergeCell ref="A120:A121"/>
    <mergeCell ref="B120:I120"/>
    <mergeCell ref="J120:J121"/>
    <mergeCell ref="K120:K121"/>
    <mergeCell ref="L120:L121"/>
    <mergeCell ref="M143:M144"/>
    <mergeCell ref="N143:N144"/>
    <mergeCell ref="O143:O144"/>
    <mergeCell ref="P143:P144"/>
    <mergeCell ref="Q143:Q144"/>
    <mergeCell ref="C139:I139"/>
    <mergeCell ref="A142:I142"/>
    <mergeCell ref="A143:A144"/>
    <mergeCell ref="B143:I143"/>
    <mergeCell ref="J143:J144"/>
    <mergeCell ref="K143:K144"/>
    <mergeCell ref="L143:L144"/>
    <mergeCell ref="M166:M167"/>
    <mergeCell ref="N166:N167"/>
    <mergeCell ref="O166:O167"/>
    <mergeCell ref="P166:P167"/>
    <mergeCell ref="Q166:Q167"/>
    <mergeCell ref="C162:I162"/>
    <mergeCell ref="A165:I165"/>
    <mergeCell ref="A166:A167"/>
    <mergeCell ref="B166:I166"/>
    <mergeCell ref="J166:J167"/>
    <mergeCell ref="K166:K167"/>
    <mergeCell ref="L166:L167"/>
    <mergeCell ref="M189:M190"/>
    <mergeCell ref="N189:N190"/>
    <mergeCell ref="O189:O190"/>
    <mergeCell ref="P189:P190"/>
    <mergeCell ref="Q189:Q190"/>
    <mergeCell ref="C185:I185"/>
    <mergeCell ref="A188:I188"/>
    <mergeCell ref="A189:A190"/>
    <mergeCell ref="B189:I189"/>
    <mergeCell ref="J189:J190"/>
    <mergeCell ref="K189:K190"/>
    <mergeCell ref="L189:L190"/>
    <mergeCell ref="M212:M213"/>
    <mergeCell ref="N212:N213"/>
    <mergeCell ref="O212:O213"/>
    <mergeCell ref="P212:P213"/>
    <mergeCell ref="Q212:Q213"/>
    <mergeCell ref="C207:I207"/>
    <mergeCell ref="A211:I211"/>
    <mergeCell ref="A212:A213"/>
    <mergeCell ref="B212:I212"/>
    <mergeCell ref="J212:J213"/>
    <mergeCell ref="K212:K213"/>
    <mergeCell ref="L212:L213"/>
    <mergeCell ref="P433:P434"/>
    <mergeCell ref="Q433:Q434"/>
    <mergeCell ref="C451:I451"/>
    <mergeCell ref="A432:I432"/>
    <mergeCell ref="A433:A434"/>
    <mergeCell ref="B433:I433"/>
    <mergeCell ref="J433:J434"/>
    <mergeCell ref="K433:K434"/>
    <mergeCell ref="L433:L434"/>
    <mergeCell ref="M433:M434"/>
    <mergeCell ref="N433:N434"/>
    <mergeCell ref="O433:O43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8080"/>
  </sheetPr>
  <dimension ref="A1:AS1002"/>
  <sheetViews>
    <sheetView topLeftCell="A919" workbookViewId="0">
      <selection activeCell="K819" sqref="K819"/>
    </sheetView>
  </sheetViews>
  <sheetFormatPr baseColWidth="10" defaultColWidth="12.5703125" defaultRowHeight="15" customHeight="1"/>
  <cols>
    <col min="1" max="1" width="10" customWidth="1"/>
    <col min="2" max="2" width="6" customWidth="1"/>
    <col min="3" max="4" width="4" customWidth="1"/>
    <col min="5" max="5" width="3.85546875" customWidth="1"/>
    <col min="6" max="6" width="5.42578125" customWidth="1"/>
    <col min="7" max="7" width="6" customWidth="1"/>
    <col min="8" max="8" width="7" customWidth="1"/>
    <col min="9" max="9" width="5.42578125" customWidth="1"/>
    <col min="10" max="10" width="6.7109375" customWidth="1"/>
    <col min="11" max="11" width="15.7109375" customWidth="1"/>
    <col min="12" max="13" width="11.42578125" customWidth="1"/>
    <col min="14" max="14" width="10.85546875" customWidth="1"/>
    <col min="15" max="15" width="11.42578125" customWidth="1"/>
    <col min="16" max="16" width="12.42578125" customWidth="1"/>
    <col min="17" max="17" width="12" customWidth="1"/>
    <col min="18" max="18" width="11.42578125" customWidth="1"/>
    <col min="19" max="29" width="10" customWidth="1"/>
    <col min="30" max="31" width="11.42578125" customWidth="1"/>
    <col min="32" max="45" width="10" customWidth="1"/>
  </cols>
  <sheetData>
    <row r="1" spans="1:34" ht="12.75" customHeight="1">
      <c r="L1" s="5"/>
      <c r="M1" s="5"/>
      <c r="O1" s="5"/>
      <c r="P1" s="6"/>
      <c r="Q1" s="6"/>
      <c r="R1" s="5"/>
      <c r="Y1" s="26"/>
      <c r="Z1" s="3"/>
      <c r="AA1" s="3"/>
      <c r="AB1" s="3"/>
      <c r="AC1" s="3"/>
      <c r="AD1" s="3"/>
      <c r="AE1" s="3"/>
    </row>
    <row r="2" spans="1:34" ht="12.75" customHeight="1">
      <c r="A2" s="52" t="s">
        <v>61</v>
      </c>
      <c r="L2" s="5"/>
      <c r="M2" s="5"/>
      <c r="O2" s="5"/>
      <c r="P2" s="6"/>
      <c r="Q2" s="6"/>
      <c r="R2" s="5"/>
      <c r="Z2" s="11" t="s">
        <v>5</v>
      </c>
      <c r="AA2" s="11"/>
      <c r="AB2" s="11"/>
      <c r="AC2" s="53"/>
      <c r="AD2" s="3"/>
      <c r="AE2" s="3"/>
    </row>
    <row r="3" spans="1:34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Z3" s="135" t="s">
        <v>11</v>
      </c>
      <c r="AA3" s="11"/>
      <c r="AB3" s="11"/>
      <c r="AC3" s="3"/>
      <c r="AD3" s="3"/>
      <c r="AE3" s="3"/>
    </row>
    <row r="4" spans="1:34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S4" s="31" t="s">
        <v>14</v>
      </c>
      <c r="T4" s="5">
        <f>L20</f>
        <v>0.67500000000000004</v>
      </c>
      <c r="Y4" s="21" t="s">
        <v>12</v>
      </c>
      <c r="Z4" s="22" t="s">
        <v>14</v>
      </c>
      <c r="AA4" s="22" t="s">
        <v>15</v>
      </c>
      <c r="AB4" s="22" t="s">
        <v>16</v>
      </c>
      <c r="AC4" s="22" t="s">
        <v>17</v>
      </c>
      <c r="AD4" s="22" t="s">
        <v>18</v>
      </c>
      <c r="AE4" s="22" t="s">
        <v>19</v>
      </c>
      <c r="AF4" s="22" t="s">
        <v>20</v>
      </c>
      <c r="AG4" s="22" t="s">
        <v>21</v>
      </c>
      <c r="AH4" s="22" t="s">
        <v>22</v>
      </c>
    </row>
    <row r="5" spans="1:34" ht="12.75" customHeight="1">
      <c r="A5" s="31" t="s">
        <v>14</v>
      </c>
      <c r="B5" s="13">
        <v>40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40</v>
      </c>
      <c r="Q5" s="6"/>
      <c r="R5" s="5"/>
      <c r="S5" s="31" t="s">
        <v>15</v>
      </c>
      <c r="T5" s="5">
        <f>L43</f>
        <v>0.42499999999999999</v>
      </c>
      <c r="Y5" s="27" t="s">
        <v>24</v>
      </c>
      <c r="Z5" s="28">
        <f t="shared" ref="Z5:Z12" si="0">O6</f>
        <v>7.4999999999999997E-2</v>
      </c>
      <c r="AA5" s="28">
        <f>C30/B29</f>
        <v>0.77500000000000002</v>
      </c>
      <c r="AB5" s="28">
        <f t="shared" ref="AB5:AB11" si="1">O49</f>
        <v>0.91489361702127658</v>
      </c>
      <c r="AC5" s="35">
        <f t="shared" ref="AC5:AC10" si="2">O69</f>
        <v>0.82608695652173914</v>
      </c>
      <c r="AD5" s="3">
        <f t="shared" ref="AD5:AD9" si="3">O88</f>
        <v>0.77049180327868849</v>
      </c>
      <c r="AE5" s="3">
        <f t="shared" ref="AE5:AE8" si="4">O108</f>
        <v>0.92307692307692313</v>
      </c>
      <c r="AF5" s="3">
        <f t="shared" ref="AF5:AF7" si="5">O128</f>
        <v>0.86538461538461542</v>
      </c>
      <c r="AG5" s="5">
        <f t="shared" ref="AG5:AG6" si="6">O147</f>
        <v>0.74509803921568629</v>
      </c>
      <c r="AH5" s="5">
        <f>O165</f>
        <v>0.88</v>
      </c>
    </row>
    <row r="6" spans="1:34" ht="12.75" customHeight="1">
      <c r="A6" s="31" t="s">
        <v>15</v>
      </c>
      <c r="B6" s="13"/>
      <c r="C6" s="13">
        <v>3</v>
      </c>
      <c r="D6" s="13">
        <v>35</v>
      </c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7.4999999999999997E-2</v>
      </c>
      <c r="P6" s="20">
        <v>38</v>
      </c>
      <c r="Q6" s="3">
        <f t="shared" ref="Q6:Q14" si="7">P6/P5</f>
        <v>0.95</v>
      </c>
      <c r="R6" s="5">
        <f t="shared" ref="R6:R14" si="8">100%-Q6</f>
        <v>5.0000000000000044E-2</v>
      </c>
      <c r="S6" s="31" t="s">
        <v>16</v>
      </c>
      <c r="T6" s="5">
        <f>L63</f>
        <v>0.5957446808510638</v>
      </c>
      <c r="Y6" s="27" t="s">
        <v>25</v>
      </c>
      <c r="Z6" s="28">
        <f t="shared" si="0"/>
        <v>0</v>
      </c>
      <c r="AA6" s="28">
        <f>D31/C30</f>
        <v>0.74193548387096775</v>
      </c>
      <c r="AB6" s="28">
        <f t="shared" si="1"/>
        <v>0.93023255813953487</v>
      </c>
      <c r="AC6" s="35">
        <f t="shared" si="2"/>
        <v>0.71052631578947367</v>
      </c>
      <c r="AD6" s="3">
        <f t="shared" si="3"/>
        <v>0.97872340425531912</v>
      </c>
      <c r="AE6" s="3">
        <f t="shared" si="4"/>
        <v>0.8125</v>
      </c>
      <c r="AF6" s="3">
        <f t="shared" si="5"/>
        <v>0.9555555555555556</v>
      </c>
      <c r="AG6" s="5">
        <f t="shared" si="6"/>
        <v>0.57894736842105265</v>
      </c>
    </row>
    <row r="7" spans="1:34" ht="12.75" customHeight="1">
      <c r="A7" s="31" t="s">
        <v>16</v>
      </c>
      <c r="B7" s="13"/>
      <c r="C7" s="13"/>
      <c r="D7" s="13"/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0</v>
      </c>
      <c r="P7" s="20"/>
      <c r="Q7" s="3">
        <f t="shared" si="7"/>
        <v>0</v>
      </c>
      <c r="R7" s="5">
        <f t="shared" si="8"/>
        <v>1</v>
      </c>
      <c r="S7" s="31" t="s">
        <v>17</v>
      </c>
      <c r="T7" s="5">
        <f>L83</f>
        <v>0.39130434782608697</v>
      </c>
      <c r="Y7" s="27" t="s">
        <v>26</v>
      </c>
      <c r="Z7" s="28">
        <f t="shared" si="0"/>
        <v>0</v>
      </c>
      <c r="AA7" s="28">
        <f>E32/D31</f>
        <v>0.82608695652173914</v>
      </c>
      <c r="AB7" s="28">
        <f t="shared" si="1"/>
        <v>0.82499999999999996</v>
      </c>
      <c r="AC7" s="35">
        <f t="shared" si="2"/>
        <v>0.88888888888888884</v>
      </c>
      <c r="AD7" s="3">
        <f t="shared" si="3"/>
        <v>0.93478260869565222</v>
      </c>
      <c r="AE7" s="3">
        <f t="shared" si="4"/>
        <v>0.87179487179487181</v>
      </c>
      <c r="AF7" s="3">
        <f t="shared" si="5"/>
        <v>0.90697674418604646</v>
      </c>
    </row>
    <row r="8" spans="1:34" ht="12.75" customHeight="1">
      <c r="A8" s="31" t="s">
        <v>17</v>
      </c>
      <c r="B8" s="13"/>
      <c r="C8" s="13">
        <v>3</v>
      </c>
      <c r="D8" s="13">
        <v>35</v>
      </c>
      <c r="E8" s="13"/>
      <c r="F8" s="13"/>
      <c r="G8" s="13"/>
      <c r="H8" s="13"/>
      <c r="I8" s="13"/>
      <c r="J8" s="13"/>
      <c r="K8" s="19"/>
      <c r="L8" s="48"/>
      <c r="M8" s="15"/>
      <c r="N8" s="16"/>
      <c r="O8" s="17"/>
      <c r="P8" s="20"/>
      <c r="Q8" s="3" t="e">
        <f t="shared" si="7"/>
        <v>#DIV/0!</v>
      </c>
      <c r="R8" s="5" t="e">
        <f t="shared" si="8"/>
        <v>#DIV/0!</v>
      </c>
      <c r="S8" s="31" t="s">
        <v>18</v>
      </c>
      <c r="Y8" s="27" t="s">
        <v>27</v>
      </c>
      <c r="Z8" s="28">
        <f t="shared" si="0"/>
        <v>0.94285714285714284</v>
      </c>
      <c r="AA8" s="28">
        <f t="shared" ref="AA8:AA12" si="9">O33</f>
        <v>1</v>
      </c>
      <c r="AB8" s="28">
        <f t="shared" si="1"/>
        <v>0.93939393939393945</v>
      </c>
      <c r="AC8" s="35">
        <f t="shared" si="2"/>
        <v>0.95833333333333337</v>
      </c>
      <c r="AD8" s="3">
        <f t="shared" si="3"/>
        <v>0.95348837209302328</v>
      </c>
      <c r="AE8" s="3">
        <f t="shared" si="4"/>
        <v>0.82352941176470584</v>
      </c>
    </row>
    <row r="9" spans="1:34" ht="12.75" customHeight="1">
      <c r="A9" s="31" t="s">
        <v>18</v>
      </c>
      <c r="B9" s="13"/>
      <c r="C9" s="13"/>
      <c r="D9" s="13">
        <v>3</v>
      </c>
      <c r="E9" s="13">
        <v>33</v>
      </c>
      <c r="F9" s="13"/>
      <c r="G9" s="13"/>
      <c r="H9" s="13"/>
      <c r="I9" s="13"/>
      <c r="J9" s="13"/>
      <c r="K9" s="19"/>
      <c r="L9" s="48"/>
      <c r="M9" s="15"/>
      <c r="N9" s="16"/>
      <c r="O9" s="17">
        <f>E9/D8</f>
        <v>0.94285714285714284</v>
      </c>
      <c r="P9" s="20"/>
      <c r="Q9" s="3" t="e">
        <f t="shared" si="7"/>
        <v>#DIV/0!</v>
      </c>
      <c r="R9" s="5" t="e">
        <f t="shared" si="8"/>
        <v>#DIV/0!</v>
      </c>
      <c r="Y9" s="27" t="s">
        <v>29</v>
      </c>
      <c r="Z9" s="28">
        <f t="shared" si="0"/>
        <v>0.93939393939393945</v>
      </c>
      <c r="AA9" s="28">
        <f t="shared" si="9"/>
        <v>0.94736842105263153</v>
      </c>
      <c r="AB9" s="28">
        <f t="shared" si="1"/>
        <v>1</v>
      </c>
      <c r="AC9" s="35">
        <f t="shared" si="2"/>
        <v>0.91304347826086951</v>
      </c>
      <c r="AD9" s="3">
        <f t="shared" si="3"/>
        <v>0.90243902439024393</v>
      </c>
      <c r="AE9" s="3" t="s">
        <v>28</v>
      </c>
    </row>
    <row r="10" spans="1:34" ht="12.75" customHeight="1">
      <c r="A10" s="31" t="s">
        <v>19</v>
      </c>
      <c r="B10" s="26"/>
      <c r="C10" s="26"/>
      <c r="D10" s="26"/>
      <c r="E10" s="26"/>
      <c r="F10" s="26">
        <v>31</v>
      </c>
      <c r="G10" s="26"/>
      <c r="H10" s="26"/>
      <c r="I10" s="26"/>
      <c r="J10" s="26"/>
      <c r="K10" s="38"/>
      <c r="L10" s="5"/>
      <c r="M10" s="5"/>
      <c r="N10" s="26"/>
      <c r="O10" s="5">
        <f>F10/E9</f>
        <v>0.93939393939393945</v>
      </c>
      <c r="P10" s="20">
        <v>37</v>
      </c>
      <c r="Q10" s="3" t="e">
        <f t="shared" si="7"/>
        <v>#DIV/0!</v>
      </c>
      <c r="R10" s="5" t="e">
        <f t="shared" si="8"/>
        <v>#DIV/0!</v>
      </c>
      <c r="Y10" s="32" t="s">
        <v>30</v>
      </c>
      <c r="Z10" s="28">
        <f t="shared" si="0"/>
        <v>0.967741935483871</v>
      </c>
      <c r="AA10" s="28">
        <f t="shared" si="9"/>
        <v>1</v>
      </c>
      <c r="AB10" s="28">
        <f t="shared" si="1"/>
        <v>0.93548387096774188</v>
      </c>
      <c r="AC10" s="35">
        <f t="shared" si="2"/>
        <v>0.90476190476190477</v>
      </c>
      <c r="AD10" s="3" t="s">
        <v>28</v>
      </c>
      <c r="AE10" s="3" t="s">
        <v>28</v>
      </c>
    </row>
    <row r="11" spans="1:34" ht="12.75" customHeight="1">
      <c r="A11" s="31" t="s">
        <v>20</v>
      </c>
      <c r="B11" s="26"/>
      <c r="C11" s="26"/>
      <c r="D11" s="26"/>
      <c r="E11" s="26"/>
      <c r="F11" s="26"/>
      <c r="G11" s="26">
        <v>30</v>
      </c>
      <c r="H11" s="26"/>
      <c r="I11" s="26"/>
      <c r="J11" s="26"/>
      <c r="K11" s="38"/>
      <c r="L11" s="5"/>
      <c r="M11" s="5"/>
      <c r="N11" s="26"/>
      <c r="O11" s="5">
        <f>G11/F10</f>
        <v>0.967741935483871</v>
      </c>
      <c r="P11" s="20">
        <v>35</v>
      </c>
      <c r="Q11" s="3">
        <f t="shared" si="7"/>
        <v>0.94594594594594594</v>
      </c>
      <c r="R11" s="5">
        <f t="shared" si="8"/>
        <v>5.4054054054054057E-2</v>
      </c>
      <c r="Y11" s="136" t="s">
        <v>31</v>
      </c>
      <c r="Z11" s="28">
        <f t="shared" si="0"/>
        <v>0.96666666666666667</v>
      </c>
      <c r="AA11" s="28">
        <f t="shared" si="9"/>
        <v>1</v>
      </c>
      <c r="AB11" s="28">
        <f t="shared" si="1"/>
        <v>1</v>
      </c>
      <c r="AC11" s="35" t="s">
        <v>28</v>
      </c>
      <c r="AD11" s="3" t="s">
        <v>28</v>
      </c>
      <c r="AE11" s="3"/>
    </row>
    <row r="12" spans="1:34" ht="12.75" customHeight="1">
      <c r="A12" s="31" t="s">
        <v>21</v>
      </c>
      <c r="B12" s="26"/>
      <c r="C12" s="26"/>
      <c r="D12" s="26"/>
      <c r="E12" s="26"/>
      <c r="F12" s="26"/>
      <c r="G12" s="26"/>
      <c r="H12" s="26">
        <v>29</v>
      </c>
      <c r="I12" s="26"/>
      <c r="J12" s="26"/>
      <c r="K12" s="38"/>
      <c r="L12" s="5"/>
      <c r="M12" s="5"/>
      <c r="N12" s="26"/>
      <c r="O12" s="5">
        <f>H12/G11</f>
        <v>0.96666666666666667</v>
      </c>
      <c r="P12" s="20">
        <v>35</v>
      </c>
      <c r="Q12" s="3">
        <f t="shared" si="7"/>
        <v>1</v>
      </c>
      <c r="R12" s="5">
        <f t="shared" si="8"/>
        <v>0</v>
      </c>
      <c r="Y12" s="32" t="s">
        <v>32</v>
      </c>
      <c r="Z12" s="28">
        <f t="shared" si="0"/>
        <v>0.96551724137931039</v>
      </c>
      <c r="AA12" s="28">
        <f t="shared" si="9"/>
        <v>1</v>
      </c>
      <c r="AB12" s="28" t="s">
        <v>28</v>
      </c>
      <c r="AC12" s="35" t="s">
        <v>28</v>
      </c>
      <c r="AD12" s="3" t="s">
        <v>28</v>
      </c>
      <c r="AE12" s="3"/>
    </row>
    <row r="13" spans="1:34" ht="12.75" customHeight="1">
      <c r="A13" s="34" t="s">
        <v>22</v>
      </c>
      <c r="B13" s="26"/>
      <c r="C13" s="26"/>
      <c r="D13" s="26"/>
      <c r="E13" s="26"/>
      <c r="F13" s="26"/>
      <c r="G13" s="26"/>
      <c r="H13" s="26"/>
      <c r="I13" s="26">
        <v>28</v>
      </c>
      <c r="J13" s="26"/>
      <c r="K13" s="38"/>
      <c r="L13" s="5"/>
      <c r="M13" s="5"/>
      <c r="N13" s="26"/>
      <c r="O13" s="5">
        <f>I13/H12</f>
        <v>0.96551724137931039</v>
      </c>
      <c r="P13" s="20">
        <v>35</v>
      </c>
      <c r="Q13" s="3">
        <f t="shared" si="7"/>
        <v>1</v>
      </c>
      <c r="R13" s="5">
        <f t="shared" si="8"/>
        <v>0</v>
      </c>
      <c r="Y13" s="33"/>
      <c r="Z13" s="28" t="s">
        <v>28</v>
      </c>
      <c r="AA13" s="28"/>
      <c r="AB13" s="28"/>
      <c r="AC13" s="35"/>
      <c r="AD13" s="3"/>
      <c r="AE13" s="3"/>
    </row>
    <row r="14" spans="1:34" ht="12.75" customHeight="1">
      <c r="A14" s="34" t="s">
        <v>40</v>
      </c>
      <c r="B14" s="26"/>
      <c r="C14" s="26"/>
      <c r="D14" s="26"/>
      <c r="E14" s="26"/>
      <c r="F14" s="26"/>
      <c r="G14" s="26"/>
      <c r="H14" s="26"/>
      <c r="I14" s="26"/>
      <c r="J14" s="26">
        <v>28</v>
      </c>
      <c r="K14" s="38">
        <v>27</v>
      </c>
      <c r="L14" s="5"/>
      <c r="M14" s="5"/>
      <c r="N14" s="26"/>
      <c r="O14" s="5">
        <f>J14/I13</f>
        <v>1</v>
      </c>
      <c r="P14" s="20">
        <v>33</v>
      </c>
      <c r="Q14" s="3">
        <f t="shared" si="7"/>
        <v>0.94285714285714284</v>
      </c>
      <c r="R14" s="5">
        <f t="shared" si="8"/>
        <v>5.7142857142857162E-2</v>
      </c>
      <c r="Y14" s="33"/>
      <c r="Z14" s="28" t="s">
        <v>28</v>
      </c>
      <c r="AA14" s="28"/>
      <c r="AB14" s="28"/>
      <c r="AC14" s="35"/>
      <c r="AD14" s="3"/>
      <c r="AE14" s="3"/>
    </row>
    <row r="15" spans="1:34" ht="12.75" customHeight="1">
      <c r="A15" s="34" t="s">
        <v>41</v>
      </c>
      <c r="B15" s="26"/>
      <c r="C15" s="26"/>
      <c r="D15" s="26"/>
      <c r="E15" s="26"/>
      <c r="F15" s="26"/>
      <c r="G15" s="26"/>
      <c r="H15" s="26"/>
      <c r="I15" s="26"/>
      <c r="J15" s="26">
        <v>3</v>
      </c>
      <c r="K15" s="38"/>
      <c r="L15" s="5"/>
      <c r="M15" s="5"/>
      <c r="N15" s="26"/>
      <c r="O15" s="5"/>
      <c r="P15" s="20">
        <v>4</v>
      </c>
      <c r="Q15" s="3"/>
      <c r="R15" s="5"/>
      <c r="Y15" s="33"/>
      <c r="Z15" s="28"/>
      <c r="AA15" s="28"/>
      <c r="AB15" s="28"/>
      <c r="AC15" s="35"/>
      <c r="AD15" s="3"/>
      <c r="AE15" s="3"/>
    </row>
    <row r="16" spans="1:34" ht="12.75" customHeight="1">
      <c r="A16" s="34" t="s">
        <v>42</v>
      </c>
      <c r="B16" s="26"/>
      <c r="C16" s="26"/>
      <c r="D16" s="26"/>
      <c r="E16" s="26"/>
      <c r="F16" s="26"/>
      <c r="G16" s="26"/>
      <c r="H16" s="26"/>
      <c r="I16" s="26"/>
      <c r="J16" s="26">
        <v>3</v>
      </c>
      <c r="K16" s="38">
        <v>1</v>
      </c>
      <c r="L16" s="5"/>
      <c r="M16" s="5"/>
      <c r="N16" s="26"/>
      <c r="O16" s="5"/>
      <c r="P16" s="20">
        <v>4</v>
      </c>
      <c r="Q16" s="3"/>
      <c r="R16" s="5"/>
      <c r="Y16" s="33"/>
      <c r="Z16" s="28"/>
      <c r="AA16" s="28"/>
      <c r="AB16" s="28"/>
      <c r="AC16" s="35"/>
      <c r="AD16" s="3"/>
      <c r="AE16" s="3"/>
    </row>
    <row r="17" spans="1:31" ht="12.75" customHeight="1">
      <c r="A17" s="34" t="s">
        <v>43</v>
      </c>
      <c r="B17" s="26"/>
      <c r="C17" s="26"/>
      <c r="D17" s="26"/>
      <c r="E17" s="26"/>
      <c r="F17" s="26"/>
      <c r="G17" s="26"/>
      <c r="H17" s="26">
        <v>2</v>
      </c>
      <c r="I17" s="26"/>
      <c r="J17" s="26"/>
      <c r="K17" s="38"/>
      <c r="L17" s="5"/>
      <c r="M17" s="5"/>
      <c r="N17" s="26"/>
      <c r="O17" s="5"/>
      <c r="P17" s="20">
        <v>2</v>
      </c>
      <c r="Q17" s="3"/>
      <c r="R17" s="5"/>
      <c r="Y17" s="33"/>
      <c r="Z17" s="28"/>
      <c r="AA17" s="28"/>
      <c r="AB17" s="28"/>
      <c r="AC17" s="35"/>
      <c r="AD17" s="3"/>
      <c r="AE17" s="3"/>
    </row>
    <row r="18" spans="1:31" ht="12.75" customHeight="1">
      <c r="A18" s="34" t="s">
        <v>48</v>
      </c>
      <c r="B18" s="26"/>
      <c r="C18" s="26"/>
      <c r="D18" s="26"/>
      <c r="E18" s="26"/>
      <c r="F18" s="26"/>
      <c r="G18" s="26"/>
      <c r="H18" s="26"/>
      <c r="I18" s="26">
        <v>1</v>
      </c>
      <c r="J18" s="26"/>
      <c r="K18" s="38"/>
      <c r="L18" s="5"/>
      <c r="M18" s="5"/>
      <c r="N18" s="26"/>
      <c r="O18" s="5"/>
      <c r="P18" s="20">
        <v>2</v>
      </c>
      <c r="Q18" s="3"/>
      <c r="R18" s="5"/>
      <c r="Y18" s="33"/>
      <c r="Z18" s="28"/>
      <c r="AA18" s="28"/>
      <c r="AB18" s="28"/>
      <c r="AC18" s="35"/>
      <c r="AD18" s="3"/>
      <c r="AE18" s="3"/>
    </row>
    <row r="19" spans="1:31" ht="12.75" customHeight="1">
      <c r="A19" s="34" t="s">
        <v>49</v>
      </c>
      <c r="B19" s="26"/>
      <c r="C19" s="26"/>
      <c r="D19" s="26"/>
      <c r="E19" s="26"/>
      <c r="F19" s="26"/>
      <c r="G19" s="26"/>
      <c r="H19" s="26"/>
      <c r="I19" s="26"/>
      <c r="J19" s="26">
        <v>1</v>
      </c>
      <c r="K19" s="38">
        <v>1</v>
      </c>
      <c r="L19" s="5"/>
      <c r="M19" s="5"/>
      <c r="N19" s="26"/>
      <c r="O19" s="5"/>
      <c r="P19" s="20"/>
      <c r="Q19" s="3"/>
      <c r="R19" s="5"/>
      <c r="Y19" s="33"/>
      <c r="Z19" s="28"/>
      <c r="AA19" s="28"/>
      <c r="AB19" s="28"/>
      <c r="AC19" s="35"/>
      <c r="AD19" s="3"/>
      <c r="AE19" s="3"/>
    </row>
    <row r="20" spans="1:31" ht="12.75" customHeight="1">
      <c r="K20" s="26">
        <f>SUM(K14:K19)</f>
        <v>29</v>
      </c>
      <c r="L20" s="5">
        <f>K14/B5</f>
        <v>0.67500000000000004</v>
      </c>
      <c r="M20" s="5">
        <f>K20/B5</f>
        <v>0.72499999999999998</v>
      </c>
      <c r="N20" s="5">
        <f>M20-L20</f>
        <v>4.9999999999999933E-2</v>
      </c>
      <c r="O20" s="5"/>
      <c r="P20" s="6"/>
      <c r="Q20" s="6"/>
      <c r="R20" s="5"/>
      <c r="Y20" s="26"/>
      <c r="Z20" s="28" t="s">
        <v>28</v>
      </c>
      <c r="AA20" s="28"/>
      <c r="AB20" s="28"/>
      <c r="AC20" s="3"/>
      <c r="AD20" s="3"/>
      <c r="AE20" s="3"/>
    </row>
    <row r="21" spans="1:31" ht="12.75" customHeight="1">
      <c r="A21" s="247" t="s">
        <v>34</v>
      </c>
      <c r="B21" s="240"/>
      <c r="C21" s="240"/>
      <c r="D21" s="240"/>
      <c r="L21" s="5"/>
      <c r="M21" s="5"/>
      <c r="O21" s="5"/>
      <c r="P21" s="6"/>
      <c r="Q21" s="6"/>
      <c r="R21" s="5"/>
      <c r="Y21" s="33"/>
      <c r="Z21" s="28"/>
      <c r="AA21" s="28"/>
      <c r="AB21" s="28"/>
      <c r="AC21" s="3"/>
      <c r="AD21" s="3"/>
      <c r="AE21" s="3"/>
    </row>
    <row r="22" spans="1:31" ht="12.75" customHeight="1">
      <c r="A22" s="34" t="s">
        <v>35</v>
      </c>
      <c r="L22" s="5"/>
      <c r="M22" s="5"/>
      <c r="O22" s="5"/>
      <c r="P22" s="6"/>
      <c r="Q22" s="6"/>
      <c r="R22" s="5"/>
      <c r="Y22" s="33"/>
      <c r="Z22" s="28"/>
      <c r="AA22" s="28"/>
      <c r="AB22" s="28"/>
      <c r="AC22" s="3"/>
      <c r="AD22" s="3"/>
      <c r="AE22" s="3"/>
    </row>
    <row r="23" spans="1:31" ht="12.75" customHeight="1">
      <c r="A23" s="248" t="s">
        <v>36</v>
      </c>
      <c r="B23" s="240"/>
      <c r="C23" s="240"/>
      <c r="D23" s="240"/>
      <c r="E23" s="240"/>
      <c r="F23" s="240"/>
      <c r="G23" s="240"/>
      <c r="H23" s="42">
        <f>(B22/K20)*100%</f>
        <v>0</v>
      </c>
      <c r="L23" s="5"/>
      <c r="M23" s="5"/>
      <c r="O23" s="5"/>
      <c r="P23" s="6"/>
      <c r="Q23" s="6"/>
      <c r="R23" s="5"/>
      <c r="Y23" s="33"/>
      <c r="Z23" s="28"/>
      <c r="AA23" s="28"/>
      <c r="AB23" s="28"/>
      <c r="AC23" s="3"/>
      <c r="AD23" s="3"/>
      <c r="AE23" s="3"/>
    </row>
    <row r="24" spans="1:31" ht="12.75" customHeight="1">
      <c r="L24" s="5"/>
      <c r="M24" s="5"/>
      <c r="O24" s="5"/>
      <c r="P24" s="6"/>
      <c r="Q24" s="6"/>
      <c r="R24" s="5"/>
      <c r="Y24" s="33"/>
      <c r="Z24" s="28"/>
      <c r="AA24" s="28"/>
      <c r="AB24" s="28"/>
      <c r="AC24" s="3"/>
      <c r="AD24" s="3"/>
      <c r="AE24" s="3"/>
    </row>
    <row r="25" spans="1:31" ht="12.75" customHeight="1">
      <c r="L25" s="5"/>
      <c r="M25" s="5"/>
      <c r="O25" s="5"/>
      <c r="P25" s="6"/>
      <c r="Q25" s="6"/>
      <c r="R25" s="5"/>
      <c r="Y25" s="34"/>
      <c r="Z25" s="35"/>
      <c r="AA25" s="35"/>
      <c r="AB25" s="28"/>
      <c r="AC25" s="3"/>
      <c r="AD25" s="3"/>
      <c r="AE25" s="3"/>
    </row>
    <row r="26" spans="1:31" ht="12.75" customHeight="1">
      <c r="A26" s="52" t="s">
        <v>62</v>
      </c>
      <c r="L26" s="5"/>
      <c r="M26" s="5"/>
      <c r="O26" s="5"/>
      <c r="P26" s="6"/>
      <c r="Q26" s="6"/>
      <c r="R26" s="5"/>
      <c r="Y26" s="34"/>
      <c r="Z26" s="35"/>
      <c r="AA26" s="35"/>
      <c r="AB26" s="28"/>
      <c r="AC26" s="53"/>
      <c r="AD26" s="3"/>
      <c r="AE26" s="3"/>
    </row>
    <row r="27" spans="1:31" ht="25.5" customHeight="1">
      <c r="B27" s="245" t="s">
        <v>1</v>
      </c>
      <c r="C27" s="240"/>
      <c r="D27" s="240"/>
      <c r="E27" s="240"/>
      <c r="F27" s="240"/>
      <c r="G27" s="240"/>
      <c r="H27" s="240"/>
      <c r="I27" s="240"/>
      <c r="J27" s="240"/>
      <c r="L27" s="7" t="s">
        <v>2</v>
      </c>
      <c r="M27" s="7" t="s">
        <v>3</v>
      </c>
      <c r="N27" s="8" t="s">
        <v>4</v>
      </c>
      <c r="O27" s="7" t="s">
        <v>5</v>
      </c>
      <c r="P27" s="9" t="s">
        <v>6</v>
      </c>
      <c r="Q27" s="9" t="s">
        <v>7</v>
      </c>
      <c r="R27" s="10" t="s">
        <v>8</v>
      </c>
      <c r="Y27" s="34"/>
      <c r="Z27" s="35"/>
      <c r="AA27" s="35"/>
      <c r="AB27" s="35"/>
      <c r="AC27" s="3"/>
      <c r="AD27" s="3"/>
      <c r="AE27" s="3"/>
    </row>
    <row r="28" spans="1:31" ht="12.75" customHeight="1">
      <c r="A28" s="12" t="s">
        <v>9</v>
      </c>
      <c r="B28" s="13">
        <v>1</v>
      </c>
      <c r="C28" s="13">
        <v>2</v>
      </c>
      <c r="D28" s="13">
        <v>3</v>
      </c>
      <c r="E28" s="13">
        <v>4</v>
      </c>
      <c r="F28" s="13">
        <v>5</v>
      </c>
      <c r="G28" s="13">
        <v>6</v>
      </c>
      <c r="H28" s="13">
        <v>7</v>
      </c>
      <c r="I28" s="13">
        <v>8</v>
      </c>
      <c r="J28" s="13">
        <v>9</v>
      </c>
      <c r="K28" s="14" t="s">
        <v>10</v>
      </c>
      <c r="L28" s="48"/>
      <c r="M28" s="15"/>
      <c r="N28" s="16"/>
      <c r="O28" s="17"/>
      <c r="P28" s="6"/>
      <c r="Q28" s="6"/>
      <c r="R28" s="5"/>
      <c r="Y28" s="34"/>
      <c r="Z28" s="35"/>
      <c r="AA28" s="35"/>
      <c r="AB28" s="35"/>
      <c r="AC28" s="11"/>
      <c r="AD28" s="3"/>
      <c r="AE28" s="3"/>
    </row>
    <row r="29" spans="1:31" ht="12.75" customHeight="1">
      <c r="A29" s="31" t="s">
        <v>15</v>
      </c>
      <c r="B29" s="13">
        <v>40</v>
      </c>
      <c r="C29" s="13"/>
      <c r="D29" s="13"/>
      <c r="E29" s="13"/>
      <c r="F29" s="13"/>
      <c r="G29" s="13"/>
      <c r="H29" s="13"/>
      <c r="I29" s="13"/>
      <c r="J29" s="13"/>
      <c r="K29" s="19"/>
      <c r="L29" s="48"/>
      <c r="M29" s="15"/>
      <c r="N29" s="16"/>
      <c r="O29" s="17"/>
      <c r="P29" s="20">
        <f>B29</f>
        <v>40</v>
      </c>
      <c r="Q29" s="6"/>
      <c r="R29" s="5"/>
      <c r="Z29" s="3"/>
      <c r="AA29" s="3"/>
      <c r="AB29" s="35"/>
      <c r="AC29" s="35"/>
      <c r="AD29" s="3"/>
      <c r="AE29" s="3"/>
    </row>
    <row r="30" spans="1:31" ht="12.75" customHeight="1">
      <c r="A30" s="31" t="s">
        <v>16</v>
      </c>
      <c r="B30" s="13"/>
      <c r="C30" s="13">
        <v>31</v>
      </c>
      <c r="D30" s="13"/>
      <c r="E30" s="13"/>
      <c r="F30" s="13"/>
      <c r="G30" s="13"/>
      <c r="H30" s="13"/>
      <c r="I30" s="13"/>
      <c r="J30" s="13"/>
      <c r="K30" s="19"/>
      <c r="L30" s="48"/>
      <c r="M30" s="15"/>
      <c r="N30" s="16"/>
      <c r="O30" s="17">
        <f>C30/B29</f>
        <v>0.77500000000000002</v>
      </c>
      <c r="P30" s="20">
        <v>31</v>
      </c>
      <c r="Q30" s="3">
        <f t="shared" ref="Q30:Q37" si="10">P30/P29</f>
        <v>0.77500000000000002</v>
      </c>
      <c r="R30" s="5">
        <f t="shared" ref="R30:R37" si="11">100%-Q30</f>
        <v>0.22499999999999998</v>
      </c>
      <c r="S30" s="31" t="s">
        <v>14</v>
      </c>
      <c r="T30" s="5">
        <f>M20</f>
        <v>0.72499999999999998</v>
      </c>
      <c r="Y30" s="47"/>
      <c r="Z30" s="11"/>
      <c r="AA30" s="11"/>
      <c r="AB30" s="35"/>
      <c r="AC30" s="35"/>
      <c r="AD30" s="3"/>
      <c r="AE30" s="3"/>
    </row>
    <row r="31" spans="1:31" ht="12.75" customHeight="1">
      <c r="A31" s="31" t="s">
        <v>17</v>
      </c>
      <c r="B31" s="13"/>
      <c r="C31" s="13"/>
      <c r="D31" s="13">
        <v>23</v>
      </c>
      <c r="E31" s="13"/>
      <c r="F31" s="13"/>
      <c r="G31" s="13"/>
      <c r="H31" s="13"/>
      <c r="I31" s="13"/>
      <c r="J31" s="13"/>
      <c r="K31" s="19"/>
      <c r="L31" s="48"/>
      <c r="M31" s="15"/>
      <c r="N31" s="16"/>
      <c r="O31" s="17">
        <f>D31/C30</f>
        <v>0.74193548387096775</v>
      </c>
      <c r="P31" s="20">
        <v>29</v>
      </c>
      <c r="Q31" s="3">
        <f t="shared" si="10"/>
        <v>0.93548387096774188</v>
      </c>
      <c r="R31" s="5">
        <f t="shared" si="11"/>
        <v>6.4516129032258118E-2</v>
      </c>
      <c r="S31" s="31" t="s">
        <v>15</v>
      </c>
      <c r="T31" s="5">
        <f>M43</f>
        <v>0.47499999999999998</v>
      </c>
      <c r="Y31" s="47"/>
      <c r="Z31" s="11"/>
      <c r="AA31" s="11"/>
      <c r="AB31" s="3"/>
      <c r="AC31" s="35"/>
      <c r="AD31" s="3"/>
      <c r="AE31" s="3"/>
    </row>
    <row r="32" spans="1:31" ht="12.75" customHeight="1">
      <c r="A32" s="31" t="s">
        <v>18</v>
      </c>
      <c r="B32" s="13"/>
      <c r="C32" s="13"/>
      <c r="D32" s="13"/>
      <c r="E32" s="13">
        <v>19</v>
      </c>
      <c r="F32" s="13"/>
      <c r="G32" s="13"/>
      <c r="H32" s="13"/>
      <c r="I32" s="13"/>
      <c r="J32" s="13"/>
      <c r="K32" s="19"/>
      <c r="L32" s="48"/>
      <c r="M32" s="15"/>
      <c r="N32" s="16"/>
      <c r="O32" s="17">
        <f>E32/D31</f>
        <v>0.82608695652173914</v>
      </c>
      <c r="P32" s="20">
        <v>26</v>
      </c>
      <c r="Q32" s="3">
        <f t="shared" si="10"/>
        <v>0.89655172413793105</v>
      </c>
      <c r="R32" s="5">
        <f t="shared" si="11"/>
        <v>0.10344827586206895</v>
      </c>
      <c r="S32" s="31" t="s">
        <v>16</v>
      </c>
      <c r="T32" s="5">
        <f>M63</f>
        <v>0.7021276595744681</v>
      </c>
      <c r="Y32" s="47"/>
      <c r="Z32" s="11"/>
      <c r="AA32" s="11"/>
      <c r="AB32" s="11"/>
      <c r="AC32" s="35"/>
      <c r="AD32" s="3"/>
      <c r="AE32" s="3"/>
    </row>
    <row r="33" spans="1:34" ht="12.75" customHeight="1">
      <c r="A33" s="31" t="s">
        <v>19</v>
      </c>
      <c r="B33" s="26"/>
      <c r="C33" s="26"/>
      <c r="D33" s="26"/>
      <c r="E33" s="26"/>
      <c r="F33" s="26">
        <v>19</v>
      </c>
      <c r="G33" s="26"/>
      <c r="H33" s="26"/>
      <c r="I33" s="26"/>
      <c r="J33" s="26"/>
      <c r="K33" s="38"/>
      <c r="L33" s="5"/>
      <c r="M33" s="5"/>
      <c r="N33" s="26"/>
      <c r="O33" s="5">
        <f>F33/E32</f>
        <v>1</v>
      </c>
      <c r="P33" s="20">
        <v>25</v>
      </c>
      <c r="Q33" s="3">
        <f t="shared" si="10"/>
        <v>0.96153846153846156</v>
      </c>
      <c r="R33" s="5">
        <f t="shared" si="11"/>
        <v>3.8461538461538436E-2</v>
      </c>
      <c r="S33" s="31" t="s">
        <v>17</v>
      </c>
      <c r="T33" s="5">
        <f>M83</f>
        <v>0.5</v>
      </c>
      <c r="Z33" s="3"/>
      <c r="AA33" s="3"/>
      <c r="AB33" s="11"/>
      <c r="AC33" s="35"/>
      <c r="AD33" s="3"/>
      <c r="AE33" s="3"/>
    </row>
    <row r="34" spans="1:34" ht="12.75" customHeight="1">
      <c r="A34" s="31" t="s">
        <v>20</v>
      </c>
      <c r="B34" s="26"/>
      <c r="C34" s="26"/>
      <c r="D34" s="26"/>
      <c r="E34" s="26"/>
      <c r="F34" s="26"/>
      <c r="G34" s="26">
        <v>18</v>
      </c>
      <c r="H34" s="26"/>
      <c r="I34" s="26"/>
      <c r="J34" s="26"/>
      <c r="K34" s="38"/>
      <c r="L34" s="5"/>
      <c r="M34" s="5"/>
      <c r="N34" s="26"/>
      <c r="O34" s="5">
        <f>G34/F33</f>
        <v>0.94736842105263153</v>
      </c>
      <c r="P34" s="20">
        <v>24</v>
      </c>
      <c r="Q34" s="3">
        <f t="shared" si="10"/>
        <v>0.96</v>
      </c>
      <c r="R34" s="5">
        <f t="shared" si="11"/>
        <v>4.0000000000000036E-2</v>
      </c>
      <c r="S34" s="31" t="s">
        <v>18</v>
      </c>
      <c r="Y34" s="4"/>
      <c r="Z34" s="11" t="s">
        <v>39</v>
      </c>
      <c r="AA34" s="11"/>
      <c r="AB34" s="11"/>
      <c r="AC34" s="35"/>
      <c r="AD34" s="3"/>
      <c r="AE34" s="3"/>
    </row>
    <row r="35" spans="1:34" ht="12.75" customHeight="1">
      <c r="A35" s="31" t="s">
        <v>21</v>
      </c>
      <c r="B35" s="26"/>
      <c r="C35" s="26"/>
      <c r="D35" s="26"/>
      <c r="E35" s="26"/>
      <c r="F35" s="26"/>
      <c r="G35" s="26"/>
      <c r="H35" s="26">
        <v>18</v>
      </c>
      <c r="I35" s="26"/>
      <c r="J35" s="26"/>
      <c r="K35" s="38"/>
      <c r="L35" s="5"/>
      <c r="M35" s="5"/>
      <c r="N35" s="26"/>
      <c r="O35" s="5">
        <f>H35/G34</f>
        <v>1</v>
      </c>
      <c r="P35" s="20">
        <v>20</v>
      </c>
      <c r="Q35" s="3">
        <f t="shared" si="10"/>
        <v>0.83333333333333337</v>
      </c>
      <c r="R35" s="5">
        <f t="shared" si="11"/>
        <v>0.16666666666666663</v>
      </c>
      <c r="Y35" s="4"/>
      <c r="Z35" s="11"/>
      <c r="AA35" s="11"/>
      <c r="AB35" s="11"/>
      <c r="AC35" s="35"/>
      <c r="AD35" s="3"/>
      <c r="AE35" s="3"/>
    </row>
    <row r="36" spans="1:34" ht="12.75" customHeight="1">
      <c r="A36" s="34" t="s">
        <v>22</v>
      </c>
      <c r="B36" s="26"/>
      <c r="C36" s="26"/>
      <c r="D36" s="26"/>
      <c r="E36" s="26"/>
      <c r="F36" s="26"/>
      <c r="G36" s="26"/>
      <c r="H36" s="26"/>
      <c r="I36" s="26">
        <v>18</v>
      </c>
      <c r="J36" s="26"/>
      <c r="K36" s="38"/>
      <c r="L36" s="5"/>
      <c r="M36" s="5"/>
      <c r="N36" s="26"/>
      <c r="O36" s="5">
        <f>I36/H35</f>
        <v>1</v>
      </c>
      <c r="P36" s="20">
        <v>20</v>
      </c>
      <c r="Q36" s="3">
        <f t="shared" si="10"/>
        <v>1</v>
      </c>
      <c r="R36" s="5">
        <f t="shared" si="11"/>
        <v>0</v>
      </c>
      <c r="Y36" s="4"/>
      <c r="Z36" s="11"/>
      <c r="AA36" s="11"/>
      <c r="AB36" s="11"/>
      <c r="AC36" s="35"/>
      <c r="AD36" s="3"/>
      <c r="AE36" s="3"/>
    </row>
    <row r="37" spans="1:34" ht="12.75" customHeight="1">
      <c r="A37" s="34" t="s">
        <v>40</v>
      </c>
      <c r="B37" s="26"/>
      <c r="C37" s="26"/>
      <c r="D37" s="26"/>
      <c r="E37" s="26"/>
      <c r="F37" s="26"/>
      <c r="G37" s="26"/>
      <c r="H37" s="26"/>
      <c r="I37" s="26"/>
      <c r="J37" s="26">
        <v>18</v>
      </c>
      <c r="K37" s="38">
        <v>17</v>
      </c>
      <c r="L37" s="5"/>
      <c r="M37" s="5"/>
      <c r="N37" s="26"/>
      <c r="O37" s="5">
        <f>J37/I36</f>
        <v>1</v>
      </c>
      <c r="P37" s="20">
        <v>21</v>
      </c>
      <c r="Q37" s="3">
        <f t="shared" si="10"/>
        <v>1.05</v>
      </c>
      <c r="R37" s="5">
        <f t="shared" si="11"/>
        <v>-5.0000000000000044E-2</v>
      </c>
      <c r="Y37" s="4"/>
      <c r="Z37" s="11"/>
      <c r="AA37" s="11"/>
      <c r="AB37" s="11"/>
      <c r="AC37" s="35"/>
      <c r="AD37" s="3"/>
      <c r="AE37" s="3"/>
    </row>
    <row r="38" spans="1:34" ht="12.75" customHeight="1">
      <c r="A38" s="34" t="s">
        <v>41</v>
      </c>
      <c r="B38" s="26"/>
      <c r="C38" s="26"/>
      <c r="D38" s="26"/>
      <c r="E38" s="26"/>
      <c r="F38" s="26"/>
      <c r="G38" s="26"/>
      <c r="H38" s="26"/>
      <c r="I38" s="26"/>
      <c r="J38" s="26">
        <v>3</v>
      </c>
      <c r="K38" s="38">
        <v>2</v>
      </c>
      <c r="L38" s="5"/>
      <c r="M38" s="5"/>
      <c r="N38" s="26"/>
      <c r="O38" s="5"/>
      <c r="P38" s="20">
        <v>3</v>
      </c>
      <c r="Q38" s="3"/>
      <c r="R38" s="5"/>
      <c r="Y38" s="4"/>
      <c r="Z38" s="11"/>
      <c r="AA38" s="11"/>
      <c r="AB38" s="11"/>
      <c r="AC38" s="35"/>
      <c r="AD38" s="3"/>
      <c r="AE38" s="3"/>
    </row>
    <row r="39" spans="1:34" ht="12.75" customHeight="1">
      <c r="A39" s="34" t="s">
        <v>42</v>
      </c>
      <c r="B39" s="26"/>
      <c r="C39" s="26"/>
      <c r="D39" s="26"/>
      <c r="E39" s="26"/>
      <c r="F39" s="26"/>
      <c r="G39" s="26"/>
      <c r="H39" s="26"/>
      <c r="I39" s="26"/>
      <c r="J39" s="26"/>
      <c r="K39" s="38"/>
      <c r="L39" s="5"/>
      <c r="M39" s="5"/>
      <c r="N39" s="26"/>
      <c r="O39" s="5"/>
      <c r="P39" s="20"/>
      <c r="Q39" s="3"/>
      <c r="R39" s="5"/>
      <c r="Y39" s="4"/>
      <c r="Z39" s="11"/>
      <c r="AA39" s="11"/>
      <c r="AB39" s="11"/>
      <c r="AC39" s="35"/>
      <c r="AD39" s="3"/>
      <c r="AE39" s="3"/>
    </row>
    <row r="40" spans="1:34" ht="12.75" customHeight="1">
      <c r="A40" s="34" t="s">
        <v>43</v>
      </c>
      <c r="B40" s="26"/>
      <c r="C40" s="26"/>
      <c r="D40" s="26"/>
      <c r="E40" s="26"/>
      <c r="F40" s="26"/>
      <c r="G40" s="26"/>
      <c r="H40" s="26"/>
      <c r="I40" s="26"/>
      <c r="J40" s="26"/>
      <c r="K40" s="38"/>
      <c r="L40" s="5"/>
      <c r="M40" s="5"/>
      <c r="N40" s="26"/>
      <c r="O40" s="5"/>
      <c r="P40" s="20"/>
      <c r="Q40" s="3"/>
      <c r="R40" s="5"/>
      <c r="Y40" s="4"/>
      <c r="Z40" s="11"/>
      <c r="AA40" s="11"/>
      <c r="AB40" s="11"/>
      <c r="AC40" s="35"/>
      <c r="AD40" s="3"/>
      <c r="AE40" s="3"/>
    </row>
    <row r="41" spans="1:34" ht="12.75" customHeight="1">
      <c r="A41" s="34" t="s">
        <v>48</v>
      </c>
      <c r="B41" s="26"/>
      <c r="C41" s="26"/>
      <c r="D41" s="26"/>
      <c r="E41" s="26"/>
      <c r="F41" s="26"/>
      <c r="G41" s="26"/>
      <c r="H41" s="26"/>
      <c r="I41" s="26"/>
      <c r="J41" s="26"/>
      <c r="K41" s="38"/>
      <c r="L41" s="5"/>
      <c r="M41" s="5"/>
      <c r="N41" s="26"/>
      <c r="O41" s="5"/>
      <c r="P41" s="20"/>
      <c r="Q41" s="3"/>
      <c r="R41" s="5"/>
      <c r="Y41" s="4"/>
      <c r="Z41" s="11"/>
      <c r="AA41" s="11"/>
      <c r="AB41" s="11"/>
      <c r="AC41" s="35"/>
      <c r="AD41" s="3"/>
      <c r="AE41" s="3"/>
    </row>
    <row r="42" spans="1:34" ht="12.75" customHeight="1">
      <c r="A42" s="34" t="s">
        <v>49</v>
      </c>
      <c r="B42" s="26"/>
      <c r="C42" s="26"/>
      <c r="D42" s="26"/>
      <c r="E42" s="26"/>
      <c r="F42" s="26"/>
      <c r="G42" s="26"/>
      <c r="H42" s="26"/>
      <c r="I42" s="26"/>
      <c r="J42" s="26"/>
      <c r="K42" s="38"/>
      <c r="L42" s="5"/>
      <c r="M42" s="5"/>
      <c r="N42" s="26"/>
      <c r="O42" s="5"/>
      <c r="P42" s="20"/>
      <c r="Q42" s="3"/>
      <c r="R42" s="5"/>
      <c r="Y42" s="4"/>
      <c r="Z42" s="11"/>
      <c r="AA42" s="11"/>
      <c r="AB42" s="11"/>
      <c r="AC42" s="35"/>
      <c r="AD42" s="3"/>
      <c r="AE42" s="3"/>
    </row>
    <row r="43" spans="1:34" ht="12.75" customHeight="1">
      <c r="K43" s="26">
        <f>SUM(K37:K38)</f>
        <v>19</v>
      </c>
      <c r="L43" s="5">
        <f>K37/B29</f>
        <v>0.42499999999999999</v>
      </c>
      <c r="M43" s="5">
        <f>K43/B29</f>
        <v>0.47499999999999998</v>
      </c>
      <c r="N43" s="5">
        <f>M43-L43</f>
        <v>4.9999999999999989E-2</v>
      </c>
      <c r="O43" s="5"/>
      <c r="P43" s="6"/>
      <c r="Q43" s="6"/>
      <c r="R43" s="5"/>
      <c r="Z43" s="135" t="s">
        <v>11</v>
      </c>
      <c r="AA43" s="11"/>
      <c r="AB43" s="3"/>
      <c r="AC43" s="3"/>
      <c r="AD43" s="3"/>
      <c r="AE43" s="3"/>
    </row>
    <row r="44" spans="1:34" ht="12.75" customHeight="1">
      <c r="L44" s="5"/>
      <c r="M44" s="5"/>
      <c r="O44" s="5"/>
      <c r="P44" s="6"/>
      <c r="Q44" s="6"/>
      <c r="R44" s="5"/>
      <c r="Y44" s="21" t="s">
        <v>12</v>
      </c>
      <c r="Z44" s="22" t="s">
        <v>14</v>
      </c>
      <c r="AA44" s="22" t="s">
        <v>15</v>
      </c>
      <c r="AB44" s="22" t="s">
        <v>16</v>
      </c>
      <c r="AC44" s="22" t="s">
        <v>17</v>
      </c>
      <c r="AD44" s="22" t="s">
        <v>18</v>
      </c>
      <c r="AE44" s="22" t="s">
        <v>19</v>
      </c>
      <c r="AF44" s="22" t="s">
        <v>20</v>
      </c>
      <c r="AG44" s="22" t="s">
        <v>21</v>
      </c>
      <c r="AH44" s="22" t="s">
        <v>22</v>
      </c>
    </row>
    <row r="45" spans="1:34" ht="12.75" customHeight="1">
      <c r="A45" s="52" t="s">
        <v>63</v>
      </c>
      <c r="L45" s="5"/>
      <c r="M45" s="5"/>
      <c r="O45" s="5"/>
      <c r="P45" s="6"/>
      <c r="Q45" s="6"/>
      <c r="R45" s="5"/>
      <c r="Y45" s="27" t="s">
        <v>24</v>
      </c>
      <c r="Z45" s="25">
        <f t="shared" ref="Z45:Z51" si="12">Q6</f>
        <v>0.95</v>
      </c>
      <c r="AA45" s="25">
        <f t="shared" ref="AA45:AA51" si="13">P30/P29</f>
        <v>0.77500000000000002</v>
      </c>
      <c r="AB45" s="25">
        <f t="shared" ref="AB45:AB51" si="14">Q49</f>
        <v>0.91489361702127658</v>
      </c>
      <c r="AC45" s="11">
        <f t="shared" ref="AC45:AC50" si="15">Q69</f>
        <v>0.84782608695652173</v>
      </c>
      <c r="AD45" s="3">
        <f t="shared" ref="AD45:AD49" si="16">Q88</f>
        <v>0.77049180327868849</v>
      </c>
      <c r="AE45" s="3">
        <f t="shared" ref="AE45:AE48" si="17">Q108</f>
        <v>0.92307692307692313</v>
      </c>
      <c r="AF45" s="3">
        <f t="shared" ref="AF45:AF47" si="18">Q128</f>
        <v>0.97826086956521741</v>
      </c>
      <c r="AG45" s="5">
        <f t="shared" ref="AG45:AG46" si="19">Q147</f>
        <v>0.76470588235294112</v>
      </c>
      <c r="AH45" s="5">
        <f>Q165</f>
        <v>0.9</v>
      </c>
    </row>
    <row r="46" spans="1:34" ht="25.5" customHeight="1">
      <c r="B46" s="245" t="s">
        <v>1</v>
      </c>
      <c r="C46" s="240"/>
      <c r="D46" s="240"/>
      <c r="E46" s="240"/>
      <c r="F46" s="240"/>
      <c r="G46" s="240"/>
      <c r="H46" s="240"/>
      <c r="I46" s="240"/>
      <c r="J46" s="240"/>
      <c r="L46" s="7" t="s">
        <v>2</v>
      </c>
      <c r="M46" s="7" t="s">
        <v>3</v>
      </c>
      <c r="N46" s="8" t="s">
        <v>4</v>
      </c>
      <c r="O46" s="7" t="s">
        <v>5</v>
      </c>
      <c r="P46" s="9" t="s">
        <v>6</v>
      </c>
      <c r="Q46" s="9" t="s">
        <v>7</v>
      </c>
      <c r="R46" s="10" t="s">
        <v>8</v>
      </c>
      <c r="Y46" s="27" t="s">
        <v>25</v>
      </c>
      <c r="Z46" s="25">
        <f t="shared" si="12"/>
        <v>0</v>
      </c>
      <c r="AA46" s="25">
        <f t="shared" si="13"/>
        <v>0.93548387096774188</v>
      </c>
      <c r="AB46" s="25">
        <f t="shared" si="14"/>
        <v>0.97674418604651159</v>
      </c>
      <c r="AC46" s="11">
        <f t="shared" si="15"/>
        <v>0.94871794871794868</v>
      </c>
      <c r="AD46" s="3">
        <f t="shared" si="16"/>
        <v>1</v>
      </c>
      <c r="AE46" s="3">
        <f t="shared" si="17"/>
        <v>0.89583333333333337</v>
      </c>
      <c r="AF46" s="3">
        <f t="shared" si="18"/>
        <v>1</v>
      </c>
      <c r="AG46" s="5">
        <f t="shared" si="19"/>
        <v>0.89743589743589747</v>
      </c>
    </row>
    <row r="47" spans="1:34" ht="12.75" customHeight="1">
      <c r="A47" s="12" t="s">
        <v>9</v>
      </c>
      <c r="B47" s="13">
        <v>1</v>
      </c>
      <c r="C47" s="13">
        <v>2</v>
      </c>
      <c r="D47" s="13">
        <v>3</v>
      </c>
      <c r="E47" s="13">
        <v>4</v>
      </c>
      <c r="F47" s="13">
        <v>5</v>
      </c>
      <c r="G47" s="13">
        <v>6</v>
      </c>
      <c r="H47" s="13">
        <v>7</v>
      </c>
      <c r="I47" s="13">
        <v>8</v>
      </c>
      <c r="J47" s="13">
        <v>9</v>
      </c>
      <c r="K47" s="14" t="s">
        <v>10</v>
      </c>
      <c r="L47" s="48"/>
      <c r="M47" s="15"/>
      <c r="N47" s="16"/>
      <c r="O47" s="17"/>
      <c r="P47" s="6"/>
      <c r="Q47" s="6"/>
      <c r="R47" s="5"/>
      <c r="Y47" s="27" t="s">
        <v>26</v>
      </c>
      <c r="Z47" s="25" t="e">
        <f t="shared" si="12"/>
        <v>#DIV/0!</v>
      </c>
      <c r="AA47" s="25">
        <f t="shared" si="13"/>
        <v>0.89655172413793105</v>
      </c>
      <c r="AB47" s="25">
        <f t="shared" si="14"/>
        <v>0.90476190476190477</v>
      </c>
      <c r="AC47" s="11">
        <f t="shared" si="15"/>
        <v>0.89189189189189189</v>
      </c>
      <c r="AD47" s="3">
        <f t="shared" si="16"/>
        <v>0.95744680851063835</v>
      </c>
      <c r="AE47" s="3">
        <f t="shared" si="17"/>
        <v>0.97674418604651159</v>
      </c>
      <c r="AF47" s="3">
        <f t="shared" si="18"/>
        <v>0.93333333333333335</v>
      </c>
    </row>
    <row r="48" spans="1:34" ht="12.75" customHeight="1">
      <c r="A48" s="31" t="s">
        <v>16</v>
      </c>
      <c r="B48" s="13">
        <v>47</v>
      </c>
      <c r="C48" s="13"/>
      <c r="D48" s="13"/>
      <c r="E48" s="13"/>
      <c r="F48" s="13"/>
      <c r="G48" s="13"/>
      <c r="H48" s="13"/>
      <c r="I48" s="13"/>
      <c r="J48" s="13"/>
      <c r="K48" s="19"/>
      <c r="L48" s="48"/>
      <c r="M48" s="15"/>
      <c r="N48" s="16"/>
      <c r="O48" s="17"/>
      <c r="P48" s="20">
        <f>B48</f>
        <v>47</v>
      </c>
      <c r="Q48" s="6"/>
      <c r="R48" s="5"/>
      <c r="Y48" s="27" t="s">
        <v>29</v>
      </c>
      <c r="Z48" s="25" t="e">
        <f t="shared" si="12"/>
        <v>#DIV/0!</v>
      </c>
      <c r="AA48" s="25">
        <f t="shared" si="13"/>
        <v>0.96153846153846156</v>
      </c>
      <c r="AB48" s="25">
        <f t="shared" si="14"/>
        <v>0.97368421052631582</v>
      </c>
      <c r="AC48" s="11">
        <f t="shared" si="15"/>
        <v>0.93939393939393945</v>
      </c>
      <c r="AD48" s="3">
        <f t="shared" si="16"/>
        <v>1</v>
      </c>
      <c r="AE48" s="3">
        <f t="shared" si="17"/>
        <v>0.80952380952380953</v>
      </c>
    </row>
    <row r="49" spans="1:31" ht="12.75" customHeight="1">
      <c r="A49" s="31" t="s">
        <v>17</v>
      </c>
      <c r="B49" s="13"/>
      <c r="C49" s="13">
        <v>43</v>
      </c>
      <c r="D49" s="13"/>
      <c r="E49" s="13"/>
      <c r="F49" s="13"/>
      <c r="G49" s="13"/>
      <c r="H49" s="13"/>
      <c r="I49" s="13"/>
      <c r="J49" s="13"/>
      <c r="K49" s="19"/>
      <c r="L49" s="48"/>
      <c r="M49" s="15"/>
      <c r="N49" s="16"/>
      <c r="O49" s="17">
        <f>C49/B48</f>
        <v>0.91489361702127658</v>
      </c>
      <c r="P49" s="20">
        <v>43</v>
      </c>
      <c r="Q49" s="3">
        <f t="shared" ref="Q49:Q56" si="20">P49/P48</f>
        <v>0.91489361702127658</v>
      </c>
      <c r="R49" s="5">
        <f t="shared" ref="R49:R56" si="21">100%-Q49</f>
        <v>8.5106382978723416E-2</v>
      </c>
      <c r="S49" s="31" t="s">
        <v>14</v>
      </c>
      <c r="T49" s="5">
        <f>N20</f>
        <v>4.9999999999999933E-2</v>
      </c>
      <c r="Y49" s="27" t="s">
        <v>30</v>
      </c>
      <c r="Z49" s="25" t="e">
        <f t="shared" si="12"/>
        <v>#DIV/0!</v>
      </c>
      <c r="AA49" s="25">
        <f t="shared" si="13"/>
        <v>0.96</v>
      </c>
      <c r="AB49" s="25">
        <f t="shared" si="14"/>
        <v>1</v>
      </c>
      <c r="AC49" s="11">
        <f t="shared" si="15"/>
        <v>0.93548387096774188</v>
      </c>
      <c r="AD49" s="3">
        <f t="shared" si="16"/>
        <v>1</v>
      </c>
      <c r="AE49" s="3" t="s">
        <v>28</v>
      </c>
    </row>
    <row r="50" spans="1:31" ht="12.75" customHeight="1">
      <c r="A50" s="31" t="s">
        <v>18</v>
      </c>
      <c r="B50" s="13"/>
      <c r="C50" s="13"/>
      <c r="D50" s="13">
        <v>40</v>
      </c>
      <c r="E50" s="13"/>
      <c r="F50" s="13"/>
      <c r="G50" s="13"/>
      <c r="H50" s="13"/>
      <c r="I50" s="13"/>
      <c r="J50" s="13"/>
      <c r="K50" s="19"/>
      <c r="L50" s="48"/>
      <c r="M50" s="15"/>
      <c r="N50" s="16"/>
      <c r="O50" s="17">
        <f>D50/C49</f>
        <v>0.93023255813953487</v>
      </c>
      <c r="P50" s="20">
        <v>42</v>
      </c>
      <c r="Q50" s="3">
        <f t="shared" si="20"/>
        <v>0.97674418604651159</v>
      </c>
      <c r="R50" s="5">
        <f t="shared" si="21"/>
        <v>2.3255813953488413E-2</v>
      </c>
      <c r="S50" s="31" t="s">
        <v>15</v>
      </c>
      <c r="T50" s="5">
        <f>N43</f>
        <v>4.9999999999999989E-2</v>
      </c>
      <c r="Y50" s="32" t="s">
        <v>31</v>
      </c>
      <c r="Z50" s="25">
        <f t="shared" si="12"/>
        <v>0.94594594594594594</v>
      </c>
      <c r="AA50" s="25">
        <f t="shared" si="13"/>
        <v>0.83333333333333337</v>
      </c>
      <c r="AB50" s="25">
        <f t="shared" si="14"/>
        <v>0.97297297297297303</v>
      </c>
      <c r="AC50" s="11">
        <f t="shared" si="15"/>
        <v>0.93103448275862066</v>
      </c>
      <c r="AD50" s="3" t="s">
        <v>28</v>
      </c>
      <c r="AE50" s="3" t="s">
        <v>28</v>
      </c>
    </row>
    <row r="51" spans="1:31" ht="12.75" customHeight="1">
      <c r="A51" s="31" t="s">
        <v>19</v>
      </c>
      <c r="B51" s="26"/>
      <c r="C51" s="26"/>
      <c r="D51" s="26"/>
      <c r="E51" s="26">
        <v>33</v>
      </c>
      <c r="F51" s="26"/>
      <c r="G51" s="26"/>
      <c r="H51" s="26"/>
      <c r="I51" s="26"/>
      <c r="J51" s="26"/>
      <c r="K51" s="38"/>
      <c r="L51" s="5"/>
      <c r="M51" s="5"/>
      <c r="N51" s="26"/>
      <c r="O51" s="5">
        <f>E51/D50</f>
        <v>0.82499999999999996</v>
      </c>
      <c r="P51" s="20">
        <v>38</v>
      </c>
      <c r="Q51" s="3">
        <f t="shared" si="20"/>
        <v>0.90476190476190477</v>
      </c>
      <c r="R51" s="5">
        <f t="shared" si="21"/>
        <v>9.5238095238095233E-2</v>
      </c>
      <c r="S51" s="31" t="s">
        <v>16</v>
      </c>
      <c r="T51" s="5">
        <f>N63</f>
        <v>0.1063829787234043</v>
      </c>
      <c r="Y51" s="32" t="s">
        <v>32</v>
      </c>
      <c r="Z51" s="25">
        <f t="shared" si="12"/>
        <v>1</v>
      </c>
      <c r="AA51" s="25">
        <f t="shared" si="13"/>
        <v>1</v>
      </c>
      <c r="AB51" s="25">
        <f t="shared" si="14"/>
        <v>0.97222222222222221</v>
      </c>
      <c r="AC51" s="11" t="s">
        <v>28</v>
      </c>
      <c r="AD51" s="3" t="s">
        <v>28</v>
      </c>
      <c r="AE51" s="3" t="s">
        <v>28</v>
      </c>
    </row>
    <row r="52" spans="1:31" ht="12.75" customHeight="1">
      <c r="A52" s="31" t="s">
        <v>20</v>
      </c>
      <c r="B52" s="26"/>
      <c r="C52" s="26"/>
      <c r="D52" s="26"/>
      <c r="E52" s="26"/>
      <c r="F52" s="26">
        <v>31</v>
      </c>
      <c r="G52" s="26"/>
      <c r="H52" s="26"/>
      <c r="I52" s="26"/>
      <c r="J52" s="26"/>
      <c r="K52" s="38"/>
      <c r="L52" s="5"/>
      <c r="M52" s="5"/>
      <c r="N52" s="26"/>
      <c r="O52" s="5">
        <f>F52/E51</f>
        <v>0.93939393939393945</v>
      </c>
      <c r="P52" s="20">
        <v>37</v>
      </c>
      <c r="Q52" s="3">
        <f t="shared" si="20"/>
        <v>0.97368421052631582</v>
      </c>
      <c r="R52" s="5">
        <f t="shared" si="21"/>
        <v>2.6315789473684181E-2</v>
      </c>
      <c r="S52" s="31" t="s">
        <v>17</v>
      </c>
      <c r="T52" s="5">
        <f>N83</f>
        <v>0.10869565217391303</v>
      </c>
      <c r="Y52" s="31"/>
      <c r="Z52" s="28"/>
      <c r="AA52" s="25"/>
      <c r="AB52" s="25"/>
      <c r="AC52" s="3"/>
      <c r="AD52" s="3"/>
      <c r="AE52" s="3"/>
    </row>
    <row r="53" spans="1:31" ht="12.75" customHeight="1">
      <c r="A53" s="31" t="s">
        <v>21</v>
      </c>
      <c r="B53" s="26"/>
      <c r="C53" s="26"/>
      <c r="D53" s="26"/>
      <c r="E53" s="26"/>
      <c r="F53" s="26"/>
      <c r="G53" s="26">
        <v>31</v>
      </c>
      <c r="H53" s="26"/>
      <c r="I53" s="26"/>
      <c r="J53" s="26"/>
      <c r="K53" s="38"/>
      <c r="L53" s="5"/>
      <c r="M53" s="5"/>
      <c r="N53" s="26"/>
      <c r="O53" s="5">
        <f>G53/F52</f>
        <v>1</v>
      </c>
      <c r="P53" s="20">
        <v>37</v>
      </c>
      <c r="Q53" s="3">
        <f t="shared" si="20"/>
        <v>1</v>
      </c>
      <c r="R53" s="5">
        <f t="shared" si="21"/>
        <v>0</v>
      </c>
      <c r="S53" s="31" t="s">
        <v>18</v>
      </c>
      <c r="Y53" s="31"/>
      <c r="Z53" s="28"/>
      <c r="AA53" s="25"/>
      <c r="AB53" s="25"/>
      <c r="AC53" s="3"/>
      <c r="AD53" s="3"/>
      <c r="AE53" s="3"/>
    </row>
    <row r="54" spans="1:31" ht="12.75" customHeight="1">
      <c r="A54" s="34" t="s">
        <v>22</v>
      </c>
      <c r="B54" s="26"/>
      <c r="C54" s="26"/>
      <c r="D54" s="26"/>
      <c r="E54" s="26"/>
      <c r="F54" s="26"/>
      <c r="G54" s="26"/>
      <c r="H54" s="26">
        <v>29</v>
      </c>
      <c r="I54" s="26"/>
      <c r="J54" s="26"/>
      <c r="K54" s="38"/>
      <c r="L54" s="5"/>
      <c r="M54" s="5"/>
      <c r="N54" s="26"/>
      <c r="O54" s="5">
        <f>H54/G53</f>
        <v>0.93548387096774188</v>
      </c>
      <c r="P54" s="20">
        <v>36</v>
      </c>
      <c r="Q54" s="3">
        <f t="shared" si="20"/>
        <v>0.97297297297297303</v>
      </c>
      <c r="R54" s="5">
        <f t="shared" si="21"/>
        <v>2.7027027027026973E-2</v>
      </c>
      <c r="Y54" s="31"/>
      <c r="Z54" s="28"/>
      <c r="AA54" s="25"/>
      <c r="AB54" s="25"/>
      <c r="AC54" s="3"/>
      <c r="AD54" s="3"/>
      <c r="AE54" s="3"/>
    </row>
    <row r="55" spans="1:31" ht="12.75" customHeight="1">
      <c r="A55" s="34" t="s">
        <v>40</v>
      </c>
      <c r="B55" s="26"/>
      <c r="C55" s="26"/>
      <c r="D55" s="26"/>
      <c r="E55" s="26"/>
      <c r="F55" s="26"/>
      <c r="G55" s="26"/>
      <c r="H55" s="26"/>
      <c r="I55" s="26">
        <v>29</v>
      </c>
      <c r="J55" s="26"/>
      <c r="K55" s="38">
        <v>1</v>
      </c>
      <c r="L55" s="5"/>
      <c r="M55" s="5"/>
      <c r="N55" s="26"/>
      <c r="O55" s="5">
        <f>I55/H54</f>
        <v>1</v>
      </c>
      <c r="P55" s="20">
        <v>35</v>
      </c>
      <c r="Q55" s="3">
        <f t="shared" si="20"/>
        <v>0.97222222222222221</v>
      </c>
      <c r="R55" s="5">
        <f t="shared" si="21"/>
        <v>2.777777777777779E-2</v>
      </c>
      <c r="Y55" s="31"/>
      <c r="Z55" s="28"/>
      <c r="AA55" s="25"/>
      <c r="AB55" s="25"/>
      <c r="AC55" s="3"/>
      <c r="AD55" s="3"/>
      <c r="AE55" s="3"/>
    </row>
    <row r="56" spans="1:31" ht="12.75" customHeight="1">
      <c r="A56" s="34" t="s">
        <v>41</v>
      </c>
      <c r="B56" s="26"/>
      <c r="C56" s="26"/>
      <c r="D56" s="26"/>
      <c r="E56" s="26"/>
      <c r="F56" s="26"/>
      <c r="G56" s="26"/>
      <c r="H56" s="26"/>
      <c r="I56" s="26"/>
      <c r="J56" s="26">
        <v>29</v>
      </c>
      <c r="K56" s="38">
        <v>27</v>
      </c>
      <c r="L56" s="5"/>
      <c r="M56" s="5"/>
      <c r="N56" s="26"/>
      <c r="O56" s="5">
        <f>J56/I55</f>
        <v>1</v>
      </c>
      <c r="P56" s="20">
        <v>32</v>
      </c>
      <c r="Q56" s="3">
        <f t="shared" si="20"/>
        <v>0.91428571428571426</v>
      </c>
      <c r="R56" s="5">
        <f t="shared" si="21"/>
        <v>8.5714285714285743E-2</v>
      </c>
      <c r="Y56" s="31"/>
      <c r="Z56" s="28"/>
      <c r="AA56" s="25"/>
      <c r="AB56" s="25"/>
      <c r="AC56" s="3"/>
      <c r="AD56" s="3"/>
      <c r="AE56" s="3"/>
    </row>
    <row r="57" spans="1:31" ht="12.75" customHeight="1">
      <c r="A57" s="34" t="s">
        <v>42</v>
      </c>
      <c r="B57" s="26"/>
      <c r="C57" s="26"/>
      <c r="D57" s="26"/>
      <c r="E57" s="26"/>
      <c r="F57" s="26"/>
      <c r="G57" s="26"/>
      <c r="H57" s="26"/>
      <c r="I57" s="26"/>
      <c r="J57" s="26">
        <v>3</v>
      </c>
      <c r="K57" s="38">
        <v>4</v>
      </c>
      <c r="L57" s="5"/>
      <c r="M57" s="5"/>
      <c r="N57" s="26"/>
      <c r="O57" s="5"/>
      <c r="P57" s="20">
        <v>5</v>
      </c>
      <c r="Q57" s="3"/>
      <c r="R57" s="5"/>
      <c r="Y57" s="31"/>
      <c r="Z57" s="28"/>
      <c r="AA57" s="25"/>
      <c r="AB57" s="25"/>
      <c r="AC57" s="3"/>
      <c r="AD57" s="3"/>
      <c r="AE57" s="3"/>
    </row>
    <row r="58" spans="1:31" ht="12.75" customHeight="1">
      <c r="A58" s="34" t="s">
        <v>43</v>
      </c>
      <c r="B58" s="26"/>
      <c r="C58" s="26"/>
      <c r="D58" s="26"/>
      <c r="E58" s="26"/>
      <c r="F58" s="26"/>
      <c r="G58" s="26"/>
      <c r="H58" s="26">
        <v>2</v>
      </c>
      <c r="I58" s="26"/>
      <c r="J58" s="26"/>
      <c r="K58" s="38"/>
      <c r="L58" s="5"/>
      <c r="M58" s="5"/>
      <c r="N58" s="26"/>
      <c r="O58" s="5"/>
      <c r="P58" s="20">
        <v>2</v>
      </c>
      <c r="Q58" s="3"/>
      <c r="R58" s="5"/>
      <c r="Y58" s="31"/>
      <c r="Z58" s="28"/>
      <c r="AA58" s="25"/>
      <c r="AB58" s="25"/>
      <c r="AC58" s="3"/>
      <c r="AD58" s="3"/>
      <c r="AE58" s="3"/>
    </row>
    <row r="59" spans="1:31" ht="12.75" customHeight="1">
      <c r="A59" s="34" t="s">
        <v>48</v>
      </c>
      <c r="B59" s="26"/>
      <c r="C59" s="26"/>
      <c r="D59" s="26"/>
      <c r="E59" s="26"/>
      <c r="F59" s="26"/>
      <c r="G59" s="26"/>
      <c r="H59" s="26"/>
      <c r="I59" s="26">
        <v>2</v>
      </c>
      <c r="J59" s="26"/>
      <c r="K59" s="38"/>
      <c r="L59" s="5"/>
      <c r="M59" s="5"/>
      <c r="N59" s="26"/>
      <c r="O59" s="5"/>
      <c r="P59" s="20">
        <v>2</v>
      </c>
      <c r="Q59" s="3"/>
      <c r="R59" s="5"/>
      <c r="Y59" s="31"/>
      <c r="Z59" s="28"/>
      <c r="AA59" s="25"/>
      <c r="AB59" s="25"/>
      <c r="AC59" s="3"/>
      <c r="AD59" s="3"/>
      <c r="AE59" s="3"/>
    </row>
    <row r="60" spans="1:31" ht="12.75" customHeight="1">
      <c r="A60" s="34" t="s">
        <v>49</v>
      </c>
      <c r="B60" s="26"/>
      <c r="C60" s="26"/>
      <c r="D60" s="26"/>
      <c r="E60" s="26"/>
      <c r="F60" s="26"/>
      <c r="G60" s="26"/>
      <c r="H60" s="26"/>
      <c r="I60" s="26"/>
      <c r="J60" s="26">
        <v>2</v>
      </c>
      <c r="K60" s="38"/>
      <c r="L60" s="5"/>
      <c r="M60" s="5"/>
      <c r="N60" s="26"/>
      <c r="O60" s="5"/>
      <c r="P60" s="20">
        <v>2</v>
      </c>
      <c r="Q60" s="3"/>
      <c r="R60" s="5"/>
      <c r="Y60" s="31"/>
      <c r="Z60" s="28"/>
      <c r="AA60" s="25"/>
      <c r="AB60" s="25"/>
      <c r="AC60" s="3"/>
      <c r="AD60" s="3"/>
      <c r="AE60" s="3"/>
    </row>
    <row r="61" spans="1:31" ht="12.75" customHeight="1">
      <c r="A61" s="34" t="s">
        <v>50</v>
      </c>
      <c r="B61" s="26"/>
      <c r="C61" s="26"/>
      <c r="D61" s="26"/>
      <c r="E61" s="26"/>
      <c r="F61" s="26"/>
      <c r="G61" s="26"/>
      <c r="H61" s="26"/>
      <c r="I61" s="26"/>
      <c r="J61" s="26">
        <v>2</v>
      </c>
      <c r="K61" s="38"/>
      <c r="L61" s="5"/>
      <c r="M61" s="5"/>
      <c r="N61" s="26"/>
      <c r="O61" s="5"/>
      <c r="P61" s="20">
        <v>2</v>
      </c>
      <c r="Q61" s="3"/>
      <c r="R61" s="5"/>
      <c r="Y61" s="31"/>
      <c r="Z61" s="28"/>
      <c r="AA61" s="25"/>
      <c r="AB61" s="25"/>
      <c r="AC61" s="3"/>
      <c r="AD61" s="3"/>
      <c r="AE61" s="3"/>
    </row>
    <row r="62" spans="1:31" ht="12.75" customHeight="1">
      <c r="A62" s="34" t="s">
        <v>51</v>
      </c>
      <c r="B62" s="26"/>
      <c r="C62" s="26"/>
      <c r="D62" s="26"/>
      <c r="E62" s="26"/>
      <c r="F62" s="26"/>
      <c r="G62" s="26"/>
      <c r="H62" s="26"/>
      <c r="I62" s="26"/>
      <c r="J62" s="26">
        <v>1</v>
      </c>
      <c r="K62" s="38">
        <v>1</v>
      </c>
      <c r="L62" s="5"/>
      <c r="M62" s="5"/>
      <c r="N62" s="26"/>
      <c r="O62" s="5"/>
      <c r="P62" s="20">
        <v>1</v>
      </c>
      <c r="Q62" s="3"/>
      <c r="R62" s="5"/>
      <c r="Y62" s="31"/>
      <c r="Z62" s="28"/>
      <c r="AA62" s="25"/>
      <c r="AB62" s="25"/>
      <c r="AC62" s="3"/>
      <c r="AD62" s="3"/>
      <c r="AE62" s="3"/>
    </row>
    <row r="63" spans="1:31" ht="12.75" customHeight="1">
      <c r="K63" s="26">
        <f>SUM(K55:K62)</f>
        <v>33</v>
      </c>
      <c r="L63" s="5">
        <f>SUM(K55:K56)/B48</f>
        <v>0.5957446808510638</v>
      </c>
      <c r="M63" s="5">
        <f>K63/B48</f>
        <v>0.7021276595744681</v>
      </c>
      <c r="N63" s="5">
        <f>M63-L63</f>
        <v>0.1063829787234043</v>
      </c>
      <c r="O63" s="5"/>
      <c r="P63" s="6"/>
      <c r="Q63" s="6"/>
      <c r="R63" s="5"/>
      <c r="Y63" s="31"/>
      <c r="Z63" s="35"/>
      <c r="AA63" s="28"/>
      <c r="AB63" s="28"/>
      <c r="AC63" s="53"/>
      <c r="AD63" s="3"/>
      <c r="AE63" s="3"/>
    </row>
    <row r="64" spans="1:31" ht="12.75" customHeight="1">
      <c r="L64" s="5"/>
      <c r="M64" s="5"/>
      <c r="O64" s="5"/>
      <c r="P64" s="6"/>
      <c r="Q64" s="6"/>
      <c r="R64" s="5"/>
      <c r="Y64" s="31"/>
      <c r="Z64" s="35"/>
      <c r="AA64" s="28"/>
      <c r="AB64" s="28"/>
      <c r="AC64" s="3"/>
      <c r="AD64" s="3"/>
      <c r="AE64" s="3"/>
    </row>
    <row r="65" spans="1:31" ht="12.75" customHeight="1">
      <c r="A65" s="52" t="s">
        <v>65</v>
      </c>
      <c r="L65" s="5"/>
      <c r="M65" s="5"/>
      <c r="O65" s="5"/>
      <c r="P65" s="6"/>
      <c r="Q65" s="6"/>
      <c r="R65" s="5"/>
      <c r="Y65" s="31"/>
      <c r="Z65" s="35"/>
      <c r="AA65" s="35"/>
      <c r="AB65" s="35"/>
      <c r="AC65" s="11"/>
      <c r="AD65" s="3"/>
      <c r="AE65" s="3"/>
    </row>
    <row r="66" spans="1:31" ht="25.5" customHeight="1">
      <c r="B66" s="245" t="s">
        <v>1</v>
      </c>
      <c r="C66" s="240"/>
      <c r="D66" s="240"/>
      <c r="E66" s="240"/>
      <c r="F66" s="240"/>
      <c r="G66" s="240"/>
      <c r="H66" s="240"/>
      <c r="I66" s="240"/>
      <c r="J66" s="240"/>
      <c r="L66" s="7" t="s">
        <v>2</v>
      </c>
      <c r="M66" s="7" t="s">
        <v>3</v>
      </c>
      <c r="N66" s="8" t="s">
        <v>4</v>
      </c>
      <c r="O66" s="7" t="s">
        <v>5</v>
      </c>
      <c r="P66" s="9" t="s">
        <v>6</v>
      </c>
      <c r="Q66" s="9" t="s">
        <v>7</v>
      </c>
      <c r="R66" s="10" t="s">
        <v>8</v>
      </c>
      <c r="Y66" s="34"/>
      <c r="Z66" s="35"/>
      <c r="AA66" s="35"/>
      <c r="AB66" s="35"/>
      <c r="AC66" s="35"/>
      <c r="AD66" s="3"/>
      <c r="AE66" s="3"/>
    </row>
    <row r="67" spans="1:31" ht="12.75" customHeight="1">
      <c r="A67" s="12" t="s">
        <v>9</v>
      </c>
      <c r="B67" s="13">
        <v>1</v>
      </c>
      <c r="C67" s="13">
        <v>2</v>
      </c>
      <c r="D67" s="13">
        <v>3</v>
      </c>
      <c r="E67" s="13">
        <v>4</v>
      </c>
      <c r="F67" s="13">
        <v>5</v>
      </c>
      <c r="G67" s="13">
        <v>6</v>
      </c>
      <c r="H67" s="13">
        <v>7</v>
      </c>
      <c r="I67" s="13">
        <v>8</v>
      </c>
      <c r="J67" s="13">
        <v>9</v>
      </c>
      <c r="K67" s="14" t="s">
        <v>10</v>
      </c>
      <c r="L67" s="48"/>
      <c r="M67" s="15"/>
      <c r="N67" s="16"/>
      <c r="O67" s="17"/>
      <c r="P67" s="6"/>
      <c r="Q67" s="6"/>
      <c r="R67" s="5"/>
      <c r="Y67" s="34"/>
      <c r="Z67" s="35"/>
      <c r="AA67" s="35"/>
      <c r="AB67" s="35"/>
      <c r="AC67" s="35"/>
      <c r="AD67" s="3"/>
      <c r="AE67" s="3"/>
    </row>
    <row r="68" spans="1:31" ht="12.75" customHeight="1">
      <c r="A68" s="31" t="s">
        <v>17</v>
      </c>
      <c r="B68" s="13">
        <v>46</v>
      </c>
      <c r="C68" s="13"/>
      <c r="D68" s="13"/>
      <c r="E68" s="13"/>
      <c r="F68" s="13"/>
      <c r="G68" s="13"/>
      <c r="H68" s="13"/>
      <c r="I68" s="13"/>
      <c r="J68" s="13"/>
      <c r="K68" s="19"/>
      <c r="L68" s="48"/>
      <c r="M68" s="15"/>
      <c r="N68" s="16"/>
      <c r="O68" s="17"/>
      <c r="P68" s="20">
        <f>B68</f>
        <v>46</v>
      </c>
      <c r="Q68" s="6"/>
      <c r="R68" s="5"/>
      <c r="Z68" s="3"/>
      <c r="AA68" s="35"/>
      <c r="AB68" s="35"/>
      <c r="AC68" s="35"/>
      <c r="AD68" s="3"/>
      <c r="AE68" s="3"/>
    </row>
    <row r="69" spans="1:31" ht="12.75" customHeight="1">
      <c r="A69" s="31" t="s">
        <v>18</v>
      </c>
      <c r="B69" s="13"/>
      <c r="C69" s="13">
        <v>38</v>
      </c>
      <c r="D69" s="13"/>
      <c r="E69" s="13"/>
      <c r="F69" s="13"/>
      <c r="G69" s="13"/>
      <c r="H69" s="13"/>
      <c r="I69" s="13"/>
      <c r="J69" s="13"/>
      <c r="K69" s="19"/>
      <c r="L69" s="48"/>
      <c r="M69" s="15"/>
      <c r="N69" s="16"/>
      <c r="O69" s="17">
        <f>C69/B68</f>
        <v>0.82608695652173914</v>
      </c>
      <c r="P69" s="20">
        <v>39</v>
      </c>
      <c r="Q69" s="3">
        <f t="shared" ref="Q69:Q76" si="22">P69/P68</f>
        <v>0.84782608695652173</v>
      </c>
      <c r="R69" s="5">
        <f t="shared" ref="R69:R76" si="23">100%-Q69</f>
        <v>0.15217391304347827</v>
      </c>
      <c r="Z69" s="3"/>
      <c r="AA69" s="35"/>
      <c r="AB69" s="35"/>
      <c r="AC69" s="35"/>
      <c r="AD69" s="3"/>
      <c r="AE69" s="3"/>
    </row>
    <row r="70" spans="1:31" ht="12.75" customHeight="1">
      <c r="A70" s="31" t="s">
        <v>19</v>
      </c>
      <c r="B70" s="26"/>
      <c r="C70" s="26"/>
      <c r="D70" s="26">
        <v>27</v>
      </c>
      <c r="E70" s="26"/>
      <c r="F70" s="26"/>
      <c r="G70" s="26"/>
      <c r="H70" s="26"/>
      <c r="I70" s="26"/>
      <c r="J70" s="26"/>
      <c r="K70" s="38"/>
      <c r="L70" s="5"/>
      <c r="M70" s="5"/>
      <c r="N70" s="26"/>
      <c r="O70" s="5">
        <f>D70/C69</f>
        <v>0.71052631578947367</v>
      </c>
      <c r="P70" s="20">
        <v>37</v>
      </c>
      <c r="Q70" s="3">
        <f t="shared" si="22"/>
        <v>0.94871794871794868</v>
      </c>
      <c r="R70" s="5">
        <f t="shared" si="23"/>
        <v>5.1282051282051322E-2</v>
      </c>
      <c r="Y70" s="47"/>
      <c r="Z70" s="11"/>
      <c r="AA70" s="3"/>
      <c r="AB70" s="3"/>
      <c r="AC70" s="3"/>
      <c r="AD70" s="3"/>
      <c r="AE70" s="3"/>
    </row>
    <row r="71" spans="1:31" ht="12.75" customHeight="1">
      <c r="A71" s="31" t="s">
        <v>20</v>
      </c>
      <c r="B71" s="26"/>
      <c r="C71" s="26"/>
      <c r="D71" s="26"/>
      <c r="E71" s="26">
        <v>24</v>
      </c>
      <c r="F71" s="26"/>
      <c r="G71" s="26"/>
      <c r="H71" s="26"/>
      <c r="I71" s="26"/>
      <c r="J71" s="26"/>
      <c r="K71" s="38"/>
      <c r="L71" s="5"/>
      <c r="M71" s="5"/>
      <c r="N71" s="26"/>
      <c r="O71" s="5">
        <f>E71/D70</f>
        <v>0.88888888888888884</v>
      </c>
      <c r="P71" s="20">
        <v>33</v>
      </c>
      <c r="Q71" s="3">
        <f t="shared" si="22"/>
        <v>0.89189189189189189</v>
      </c>
      <c r="R71" s="5">
        <f t="shared" si="23"/>
        <v>0.10810810810810811</v>
      </c>
      <c r="Z71" s="3"/>
      <c r="AA71" s="3"/>
      <c r="AB71" s="3"/>
      <c r="AC71" s="3"/>
      <c r="AD71" s="3"/>
      <c r="AE71" s="3"/>
    </row>
    <row r="72" spans="1:31" ht="12.75" customHeight="1">
      <c r="A72" s="31" t="s">
        <v>21</v>
      </c>
      <c r="B72" s="26"/>
      <c r="C72" s="26"/>
      <c r="D72" s="26"/>
      <c r="E72" s="26"/>
      <c r="F72" s="26">
        <v>23</v>
      </c>
      <c r="G72" s="26"/>
      <c r="H72" s="26"/>
      <c r="I72" s="26"/>
      <c r="J72" s="26"/>
      <c r="K72" s="38"/>
      <c r="L72" s="5"/>
      <c r="M72" s="5"/>
      <c r="N72" s="26"/>
      <c r="O72" s="5">
        <f>F72/E71</f>
        <v>0.95833333333333337</v>
      </c>
      <c r="P72" s="20">
        <v>31</v>
      </c>
      <c r="Q72" s="3">
        <f t="shared" si="22"/>
        <v>0.93939393939393945</v>
      </c>
      <c r="R72" s="5">
        <f t="shared" si="23"/>
        <v>6.0606060606060552E-2</v>
      </c>
      <c r="Z72" s="3"/>
      <c r="AA72" s="3"/>
      <c r="AB72" s="3"/>
      <c r="AC72" s="3"/>
      <c r="AD72" s="3"/>
      <c r="AE72" s="3"/>
    </row>
    <row r="73" spans="1:31" ht="12.75" customHeight="1">
      <c r="A73" s="34" t="s">
        <v>22</v>
      </c>
      <c r="B73" s="26"/>
      <c r="C73" s="26"/>
      <c r="D73" s="26"/>
      <c r="E73" s="26"/>
      <c r="F73" s="26"/>
      <c r="G73" s="26">
        <v>21</v>
      </c>
      <c r="H73" s="26"/>
      <c r="I73" s="26"/>
      <c r="J73" s="26"/>
      <c r="K73" s="38"/>
      <c r="L73" s="5"/>
      <c r="M73" s="5"/>
      <c r="N73" s="26"/>
      <c r="O73" s="5">
        <f>G73/F72</f>
        <v>0.91304347826086951</v>
      </c>
      <c r="P73" s="20">
        <v>29</v>
      </c>
      <c r="Q73" s="3">
        <f t="shared" si="22"/>
        <v>0.93548387096774188</v>
      </c>
      <c r="R73" s="5">
        <f t="shared" si="23"/>
        <v>6.4516129032258118E-2</v>
      </c>
      <c r="Z73" s="3"/>
      <c r="AA73" s="3"/>
      <c r="AB73" s="3"/>
      <c r="AC73" s="3"/>
      <c r="AD73" s="3"/>
      <c r="AE73" s="3"/>
    </row>
    <row r="74" spans="1:31" ht="12.75" customHeight="1">
      <c r="A74" s="34" t="s">
        <v>40</v>
      </c>
      <c r="B74" s="26"/>
      <c r="C74" s="26"/>
      <c r="D74" s="26"/>
      <c r="E74" s="26"/>
      <c r="F74" s="26"/>
      <c r="G74" s="26"/>
      <c r="H74" s="26">
        <v>19</v>
      </c>
      <c r="I74" s="26"/>
      <c r="J74" s="26"/>
      <c r="K74" s="38"/>
      <c r="L74" s="5"/>
      <c r="M74" s="5"/>
      <c r="N74" s="26"/>
      <c r="O74" s="5">
        <f>H74/G73</f>
        <v>0.90476190476190477</v>
      </c>
      <c r="P74" s="20">
        <v>27</v>
      </c>
      <c r="Q74" s="3">
        <f t="shared" si="22"/>
        <v>0.93103448275862066</v>
      </c>
      <c r="R74" s="5">
        <f t="shared" si="23"/>
        <v>6.8965517241379337E-2</v>
      </c>
      <c r="Z74" s="3"/>
      <c r="AA74" s="3"/>
      <c r="AB74" s="3"/>
      <c r="AC74" s="3"/>
      <c r="AD74" s="3"/>
      <c r="AE74" s="3"/>
    </row>
    <row r="75" spans="1:31" ht="12.75" customHeight="1">
      <c r="A75" s="34" t="s">
        <v>41</v>
      </c>
      <c r="I75" s="26">
        <v>19</v>
      </c>
      <c r="K75" s="38"/>
      <c r="L75" s="5"/>
      <c r="M75" s="5"/>
      <c r="O75" s="5">
        <f>I75/H74</f>
        <v>1</v>
      </c>
      <c r="P75" s="20">
        <v>30</v>
      </c>
      <c r="Q75" s="3">
        <f t="shared" si="22"/>
        <v>1.1111111111111112</v>
      </c>
      <c r="R75" s="5">
        <f t="shared" si="23"/>
        <v>-0.11111111111111116</v>
      </c>
      <c r="Y75" s="4"/>
      <c r="AA75" s="11"/>
      <c r="AB75" s="11"/>
      <c r="AC75" s="53"/>
      <c r="AD75" s="3"/>
      <c r="AE75" s="3"/>
    </row>
    <row r="76" spans="1:31" ht="12.75" customHeight="1">
      <c r="A76" s="34" t="s">
        <v>42</v>
      </c>
      <c r="J76" s="26">
        <v>19</v>
      </c>
      <c r="K76" s="38">
        <v>18</v>
      </c>
      <c r="L76" s="5"/>
      <c r="M76" s="5"/>
      <c r="O76" s="5">
        <f>J76/I75</f>
        <v>1</v>
      </c>
      <c r="P76" s="20">
        <v>26</v>
      </c>
      <c r="Q76" s="3">
        <f t="shared" si="22"/>
        <v>0.8666666666666667</v>
      </c>
      <c r="R76" s="5">
        <f t="shared" si="23"/>
        <v>0.1333333333333333</v>
      </c>
      <c r="Y76" s="4"/>
      <c r="AA76" s="11"/>
      <c r="AB76" s="11"/>
      <c r="AC76" s="53"/>
      <c r="AD76" s="3"/>
      <c r="AE76" s="3"/>
    </row>
    <row r="77" spans="1:31" ht="12.75" customHeight="1">
      <c r="A77" s="34" t="s">
        <v>43</v>
      </c>
      <c r="J77" s="26">
        <v>2</v>
      </c>
      <c r="K77" s="38"/>
      <c r="L77" s="5"/>
      <c r="M77" s="5"/>
      <c r="O77" s="5"/>
      <c r="P77" s="20">
        <v>7</v>
      </c>
      <c r="Q77" s="3"/>
      <c r="R77" s="5"/>
      <c r="Y77" s="4"/>
      <c r="AA77" s="11"/>
      <c r="AB77" s="11"/>
      <c r="AC77" s="53"/>
      <c r="AD77" s="3"/>
      <c r="AE77" s="3"/>
    </row>
    <row r="78" spans="1:31" ht="12.75" customHeight="1">
      <c r="A78" s="34" t="s">
        <v>48</v>
      </c>
      <c r="J78" s="26">
        <v>3</v>
      </c>
      <c r="K78" s="38">
        <v>2</v>
      </c>
      <c r="L78" s="5"/>
      <c r="M78" s="5"/>
      <c r="O78" s="5"/>
      <c r="P78" s="20">
        <v>6</v>
      </c>
      <c r="Q78" s="3"/>
      <c r="R78" s="5"/>
      <c r="Y78" s="4"/>
      <c r="AA78" s="11"/>
      <c r="AB78" s="11"/>
      <c r="AC78" s="53"/>
      <c r="AD78" s="3"/>
      <c r="AE78" s="3"/>
    </row>
    <row r="79" spans="1:31" ht="12.75" customHeight="1">
      <c r="A79" s="34" t="s">
        <v>49</v>
      </c>
      <c r="J79" s="26">
        <v>3</v>
      </c>
      <c r="K79" s="38">
        <v>1</v>
      </c>
      <c r="L79" s="5"/>
      <c r="M79" s="5"/>
      <c r="O79" s="5"/>
      <c r="P79" s="20">
        <v>3</v>
      </c>
      <c r="Q79" s="3"/>
      <c r="R79" s="5"/>
      <c r="Y79" s="4"/>
      <c r="AA79" s="11"/>
      <c r="AB79" s="11"/>
      <c r="AC79" s="53"/>
      <c r="AD79" s="3"/>
      <c r="AE79" s="3"/>
    </row>
    <row r="80" spans="1:31" ht="12.75" customHeight="1">
      <c r="A80" s="34" t="s">
        <v>50</v>
      </c>
      <c r="J80" s="26">
        <v>1</v>
      </c>
      <c r="K80" s="38"/>
      <c r="L80" s="5"/>
      <c r="M80" s="5"/>
      <c r="O80" s="5"/>
      <c r="P80" s="20">
        <v>2</v>
      </c>
      <c r="Q80" s="3"/>
      <c r="R80" s="5"/>
      <c r="Y80" s="4"/>
      <c r="AA80" s="11"/>
      <c r="AB80" s="11"/>
      <c r="AC80" s="53"/>
      <c r="AD80" s="3"/>
      <c r="AE80" s="3"/>
    </row>
    <row r="81" spans="1:31" ht="12.75" customHeight="1">
      <c r="A81" s="34" t="s">
        <v>51</v>
      </c>
      <c r="J81" s="26">
        <v>2</v>
      </c>
      <c r="K81" s="38"/>
      <c r="L81" s="5"/>
      <c r="M81" s="5"/>
      <c r="O81" s="5"/>
      <c r="P81" s="20">
        <v>2</v>
      </c>
      <c r="Q81" s="3"/>
      <c r="R81" s="5"/>
      <c r="Y81" s="4"/>
      <c r="AA81" s="11"/>
      <c r="AB81" s="11"/>
      <c r="AC81" s="53"/>
      <c r="AD81" s="3"/>
      <c r="AE81" s="3"/>
    </row>
    <row r="82" spans="1:31" ht="12.75" customHeight="1">
      <c r="A82" s="34" t="s">
        <v>52</v>
      </c>
      <c r="J82" s="26">
        <v>2</v>
      </c>
      <c r="K82" s="38">
        <v>2</v>
      </c>
      <c r="L82" s="5"/>
      <c r="M82" s="5"/>
      <c r="O82" s="5"/>
      <c r="P82" s="20">
        <v>2</v>
      </c>
      <c r="Q82" s="3"/>
      <c r="R82" s="5"/>
      <c r="Y82" s="4"/>
      <c r="AA82" s="11"/>
      <c r="AB82" s="11"/>
      <c r="AC82" s="53"/>
      <c r="AD82" s="3"/>
      <c r="AE82" s="3"/>
    </row>
    <row r="83" spans="1:31" ht="12.75" customHeight="1">
      <c r="K83" s="26">
        <f>SUM(K76:K82)</f>
        <v>23</v>
      </c>
      <c r="L83" s="5">
        <f>K76/B68</f>
        <v>0.39130434782608697</v>
      </c>
      <c r="M83" s="5">
        <f>K83/B68</f>
        <v>0.5</v>
      </c>
      <c r="N83" s="5">
        <f>M83-L83</f>
        <v>0.10869565217391303</v>
      </c>
      <c r="O83" s="5"/>
      <c r="P83" s="6"/>
      <c r="Q83" s="6"/>
      <c r="R83" s="5"/>
      <c r="AA83" s="3"/>
      <c r="AB83" s="3"/>
      <c r="AC83" s="3"/>
      <c r="AD83" s="3"/>
      <c r="AE83" s="3"/>
    </row>
    <row r="84" spans="1:31" ht="12.75" customHeight="1">
      <c r="A84" s="52" t="s">
        <v>67</v>
      </c>
      <c r="L84" s="5"/>
      <c r="M84" s="5"/>
      <c r="O84" s="5"/>
      <c r="P84" s="6"/>
      <c r="Q84" s="6"/>
      <c r="R84" s="5"/>
      <c r="Z84" s="11"/>
      <c r="AA84" s="11"/>
      <c r="AB84" s="11"/>
      <c r="AC84" s="11"/>
      <c r="AD84" s="3"/>
      <c r="AE84" s="3"/>
    </row>
    <row r="85" spans="1:31" ht="25.5" customHeight="1">
      <c r="B85" s="245" t="s">
        <v>1</v>
      </c>
      <c r="C85" s="240"/>
      <c r="D85" s="240"/>
      <c r="E85" s="240"/>
      <c r="F85" s="240"/>
      <c r="G85" s="240"/>
      <c r="H85" s="240"/>
      <c r="I85" s="240"/>
      <c r="J85" s="240"/>
      <c r="L85" s="7" t="s">
        <v>2</v>
      </c>
      <c r="M85" s="7" t="s">
        <v>3</v>
      </c>
      <c r="N85" s="8" t="s">
        <v>4</v>
      </c>
      <c r="O85" s="7" t="s">
        <v>5</v>
      </c>
      <c r="P85" s="9" t="s">
        <v>6</v>
      </c>
      <c r="Q85" s="9" t="s">
        <v>7</v>
      </c>
      <c r="R85" s="10" t="s">
        <v>8</v>
      </c>
      <c r="Z85" s="11"/>
      <c r="AA85" s="11"/>
      <c r="AB85" s="11"/>
      <c r="AC85" s="35"/>
      <c r="AD85" s="3"/>
      <c r="AE85" s="3"/>
    </row>
    <row r="86" spans="1:31" ht="12.75" customHeight="1">
      <c r="A86" s="12" t="s">
        <v>9</v>
      </c>
      <c r="B86" s="13">
        <v>1</v>
      </c>
      <c r="C86" s="13">
        <v>2</v>
      </c>
      <c r="D86" s="13">
        <v>3</v>
      </c>
      <c r="E86" s="13">
        <v>4</v>
      </c>
      <c r="F86" s="13">
        <v>5</v>
      </c>
      <c r="G86" s="13">
        <v>6</v>
      </c>
      <c r="H86" s="13">
        <v>7</v>
      </c>
      <c r="I86" s="13">
        <v>8</v>
      </c>
      <c r="J86" s="13">
        <v>9</v>
      </c>
      <c r="K86" s="14" t="s">
        <v>10</v>
      </c>
      <c r="L86" s="48"/>
      <c r="M86" s="15"/>
      <c r="N86" s="16"/>
      <c r="O86" s="17"/>
      <c r="P86" s="6"/>
      <c r="Q86" s="6"/>
      <c r="R86" s="5"/>
      <c r="Z86" s="11"/>
      <c r="AA86" s="11"/>
      <c r="AB86" s="11"/>
      <c r="AC86" s="35"/>
      <c r="AD86" s="3"/>
      <c r="AE86" s="3"/>
    </row>
    <row r="87" spans="1:31" ht="12.75" customHeight="1">
      <c r="A87" s="31" t="s">
        <v>18</v>
      </c>
      <c r="B87" s="13">
        <v>61</v>
      </c>
      <c r="C87" s="13"/>
      <c r="D87" s="13"/>
      <c r="E87" s="13"/>
      <c r="F87" s="13"/>
      <c r="G87" s="13"/>
      <c r="H87" s="13"/>
      <c r="I87" s="13"/>
      <c r="J87" s="13"/>
      <c r="K87" s="19"/>
      <c r="L87" s="48"/>
      <c r="M87" s="15"/>
      <c r="N87" s="16"/>
      <c r="O87" s="17"/>
      <c r="P87" s="20">
        <f>B87</f>
        <v>61</v>
      </c>
      <c r="Q87" s="6"/>
      <c r="R87" s="5"/>
      <c r="Z87" s="11"/>
      <c r="AA87" s="11"/>
      <c r="AB87" s="11"/>
      <c r="AC87" s="35"/>
      <c r="AD87" s="3"/>
      <c r="AE87" s="3"/>
    </row>
    <row r="88" spans="1:31" ht="12.75" customHeight="1">
      <c r="A88" s="31" t="s">
        <v>19</v>
      </c>
      <c r="B88" s="26"/>
      <c r="C88" s="26">
        <v>47</v>
      </c>
      <c r="D88" s="26"/>
      <c r="E88" s="26"/>
      <c r="F88" s="26"/>
      <c r="G88" s="26"/>
      <c r="H88" s="26"/>
      <c r="I88" s="26"/>
      <c r="J88" s="26"/>
      <c r="K88" s="38"/>
      <c r="L88" s="5"/>
      <c r="M88" s="5"/>
      <c r="N88" s="26"/>
      <c r="O88" s="5">
        <f>C88/B87</f>
        <v>0.77049180327868849</v>
      </c>
      <c r="P88" s="20">
        <v>47</v>
      </c>
      <c r="Q88" s="3">
        <f t="shared" ref="Q88:Q95" si="24">P88/P87</f>
        <v>0.77049180327868849</v>
      </c>
      <c r="R88" s="5">
        <f t="shared" ref="R88:R95" si="25">100%-Q88</f>
        <v>0.22950819672131151</v>
      </c>
      <c r="Z88" s="11"/>
      <c r="AA88" s="11"/>
      <c r="AB88" s="11"/>
      <c r="AC88" s="35"/>
      <c r="AD88" s="3"/>
      <c r="AE88" s="3"/>
    </row>
    <row r="89" spans="1:31" ht="12.75" customHeight="1">
      <c r="A89" s="31" t="s">
        <v>20</v>
      </c>
      <c r="B89" s="26"/>
      <c r="C89" s="26"/>
      <c r="D89" s="26">
        <v>46</v>
      </c>
      <c r="E89" s="26"/>
      <c r="F89" s="26"/>
      <c r="G89" s="26"/>
      <c r="H89" s="26"/>
      <c r="I89" s="26"/>
      <c r="J89" s="26"/>
      <c r="K89" s="38"/>
      <c r="L89" s="5"/>
      <c r="M89" s="5"/>
      <c r="N89" s="26"/>
      <c r="O89" s="5">
        <f>D89/C88</f>
        <v>0.97872340425531912</v>
      </c>
      <c r="P89" s="20">
        <v>47</v>
      </c>
      <c r="Q89" s="3">
        <f t="shared" si="24"/>
        <v>1</v>
      </c>
      <c r="R89" s="5">
        <f t="shared" si="25"/>
        <v>0</v>
      </c>
      <c r="Z89" s="11"/>
      <c r="AA89" s="11"/>
      <c r="AB89" s="11"/>
      <c r="AC89" s="35"/>
      <c r="AD89" s="3"/>
      <c r="AE89" s="3"/>
    </row>
    <row r="90" spans="1:31" ht="12.75" customHeight="1">
      <c r="A90" s="31" t="s">
        <v>21</v>
      </c>
      <c r="B90" s="26"/>
      <c r="C90" s="26"/>
      <c r="D90" s="26"/>
      <c r="E90" s="26">
        <v>43</v>
      </c>
      <c r="F90" s="26"/>
      <c r="G90" s="26"/>
      <c r="H90" s="26"/>
      <c r="I90" s="26"/>
      <c r="J90" s="26"/>
      <c r="K90" s="38"/>
      <c r="L90" s="5"/>
      <c r="M90" s="5"/>
      <c r="N90" s="26"/>
      <c r="O90" s="5">
        <f>E90/D89</f>
        <v>0.93478260869565222</v>
      </c>
      <c r="P90" s="20">
        <v>45</v>
      </c>
      <c r="Q90" s="3">
        <f t="shared" si="24"/>
        <v>0.95744680851063835</v>
      </c>
      <c r="R90" s="5">
        <f t="shared" si="25"/>
        <v>4.2553191489361653E-2</v>
      </c>
      <c r="Z90" s="11"/>
      <c r="AA90" s="11"/>
      <c r="AB90" s="11"/>
      <c r="AC90" s="35"/>
      <c r="AD90" s="3"/>
      <c r="AE90" s="3"/>
    </row>
    <row r="91" spans="1:31" ht="12.75" customHeight="1">
      <c r="A91" s="34" t="s">
        <v>22</v>
      </c>
      <c r="B91" s="26"/>
      <c r="C91" s="26"/>
      <c r="D91" s="26"/>
      <c r="E91" s="26"/>
      <c r="F91" s="26">
        <v>41</v>
      </c>
      <c r="G91" s="26"/>
      <c r="H91" s="26"/>
      <c r="I91" s="26"/>
      <c r="J91" s="26"/>
      <c r="K91" s="38"/>
      <c r="L91" s="5"/>
      <c r="M91" s="5"/>
      <c r="N91" s="26"/>
      <c r="O91" s="5">
        <f>F91/E90</f>
        <v>0.95348837209302328</v>
      </c>
      <c r="P91" s="20">
        <v>45</v>
      </c>
      <c r="Q91" s="3">
        <f t="shared" si="24"/>
        <v>1</v>
      </c>
      <c r="R91" s="5">
        <f t="shared" si="25"/>
        <v>0</v>
      </c>
      <c r="Z91" s="11"/>
      <c r="AA91" s="11"/>
      <c r="AB91" s="11"/>
      <c r="AC91" s="35"/>
      <c r="AD91" s="3"/>
      <c r="AE91" s="3"/>
    </row>
    <row r="92" spans="1:31" ht="12.75" customHeight="1">
      <c r="A92" s="34" t="s">
        <v>40</v>
      </c>
      <c r="B92" s="26"/>
      <c r="C92" s="26"/>
      <c r="D92" s="26"/>
      <c r="E92" s="26"/>
      <c r="F92" s="26"/>
      <c r="G92" s="26">
        <v>37</v>
      </c>
      <c r="H92" s="26"/>
      <c r="I92" s="26"/>
      <c r="J92" s="26"/>
      <c r="K92" s="38"/>
      <c r="L92" s="5"/>
      <c r="M92" s="5"/>
      <c r="N92" s="26"/>
      <c r="O92" s="5">
        <f>G92/F91</f>
        <v>0.90243902439024393</v>
      </c>
      <c r="P92" s="20">
        <v>45</v>
      </c>
      <c r="Q92" s="3">
        <f t="shared" si="24"/>
        <v>1</v>
      </c>
      <c r="R92" s="5">
        <f t="shared" si="25"/>
        <v>0</v>
      </c>
      <c r="Z92" s="11"/>
      <c r="AA92" s="11"/>
      <c r="AB92" s="11"/>
      <c r="AC92" s="35"/>
      <c r="AD92" s="3"/>
    </row>
    <row r="93" spans="1:31" ht="12.75" customHeight="1">
      <c r="A93" s="34" t="s">
        <v>41</v>
      </c>
      <c r="B93" s="26"/>
      <c r="C93" s="26"/>
      <c r="D93" s="26"/>
      <c r="E93" s="26"/>
      <c r="F93" s="26"/>
      <c r="G93" s="26"/>
      <c r="H93" s="26">
        <v>37</v>
      </c>
      <c r="I93" s="26"/>
      <c r="J93" s="26"/>
      <c r="K93" s="38"/>
      <c r="L93" s="5"/>
      <c r="M93" s="5"/>
      <c r="N93" s="26"/>
      <c r="O93" s="5">
        <f>H93/G92</f>
        <v>1</v>
      </c>
      <c r="P93" s="20">
        <v>44</v>
      </c>
      <c r="Q93" s="3">
        <f t="shared" si="24"/>
        <v>0.97777777777777775</v>
      </c>
      <c r="R93" s="5">
        <f t="shared" si="25"/>
        <v>2.2222222222222254E-2</v>
      </c>
      <c r="Z93" s="11"/>
      <c r="AA93" s="11"/>
      <c r="AB93" s="11"/>
      <c r="AC93" s="35"/>
      <c r="AD93" s="3"/>
    </row>
    <row r="94" spans="1:31" ht="12.75" customHeight="1">
      <c r="A94" s="34" t="s">
        <v>42</v>
      </c>
      <c r="B94" s="26"/>
      <c r="C94" s="26"/>
      <c r="D94" s="26"/>
      <c r="E94" s="26"/>
      <c r="F94" s="26"/>
      <c r="G94" s="26"/>
      <c r="H94" s="26"/>
      <c r="I94" s="26">
        <v>34</v>
      </c>
      <c r="J94" s="26"/>
      <c r="K94" s="38"/>
      <c r="L94" s="5"/>
      <c r="M94" s="5"/>
      <c r="N94" s="26"/>
      <c r="O94" s="5">
        <f>I94/H93</f>
        <v>0.91891891891891897</v>
      </c>
      <c r="P94" s="20">
        <v>41</v>
      </c>
      <c r="Q94" s="3">
        <f t="shared" si="24"/>
        <v>0.93181818181818177</v>
      </c>
      <c r="R94" s="5">
        <f t="shared" si="25"/>
        <v>6.8181818181818232E-2</v>
      </c>
      <c r="Z94" s="11"/>
      <c r="AA94" s="11"/>
      <c r="AB94" s="11"/>
      <c r="AC94" s="35"/>
      <c r="AD94" s="3"/>
    </row>
    <row r="95" spans="1:31" ht="12.75" customHeight="1">
      <c r="A95" s="34" t="s">
        <v>43</v>
      </c>
      <c r="B95" s="26"/>
      <c r="C95" s="26"/>
      <c r="D95" s="26"/>
      <c r="E95" s="26"/>
      <c r="F95" s="26"/>
      <c r="G95" s="26"/>
      <c r="H95" s="26"/>
      <c r="I95" s="26"/>
      <c r="J95" s="26">
        <v>34</v>
      </c>
      <c r="K95" s="38">
        <v>32</v>
      </c>
      <c r="L95" s="5"/>
      <c r="M95" s="5"/>
      <c r="N95" s="26"/>
      <c r="O95" s="5">
        <f>J95/I94</f>
        <v>1</v>
      </c>
      <c r="P95" s="20">
        <v>41</v>
      </c>
      <c r="Q95" s="3">
        <f t="shared" si="24"/>
        <v>1</v>
      </c>
      <c r="R95" s="5">
        <f t="shared" si="25"/>
        <v>0</v>
      </c>
      <c r="Z95" s="11"/>
      <c r="AA95" s="11"/>
      <c r="AB95" s="11"/>
      <c r="AC95" s="35"/>
      <c r="AD95" s="3"/>
    </row>
    <row r="96" spans="1:31" ht="12.75" customHeight="1">
      <c r="A96" s="34" t="s">
        <v>48</v>
      </c>
      <c r="B96" s="26"/>
      <c r="C96" s="26"/>
      <c r="D96" s="26"/>
      <c r="E96" s="26"/>
      <c r="F96" s="26"/>
      <c r="G96" s="26"/>
      <c r="H96" s="26"/>
      <c r="I96" s="26"/>
      <c r="J96" s="26">
        <v>4</v>
      </c>
      <c r="K96" s="38">
        <v>2</v>
      </c>
      <c r="L96" s="5"/>
      <c r="M96" s="5"/>
      <c r="N96" s="26"/>
      <c r="O96" s="5"/>
      <c r="P96" s="20">
        <v>8</v>
      </c>
      <c r="Q96" s="3"/>
      <c r="R96" s="5"/>
      <c r="Z96" s="11"/>
      <c r="AA96" s="11"/>
      <c r="AB96" s="11"/>
      <c r="AC96" s="35"/>
      <c r="AD96" s="3"/>
    </row>
    <row r="97" spans="1:45" ht="12.75" customHeight="1">
      <c r="A97" s="34" t="s">
        <v>49</v>
      </c>
      <c r="B97" s="26"/>
      <c r="C97" s="26"/>
      <c r="D97" s="26"/>
      <c r="E97" s="26"/>
      <c r="F97" s="26"/>
      <c r="G97" s="26"/>
      <c r="H97" s="26"/>
      <c r="I97" s="26"/>
      <c r="J97" s="26">
        <v>3</v>
      </c>
      <c r="K97" s="38">
        <v>2</v>
      </c>
      <c r="L97" s="5"/>
      <c r="M97" s="5"/>
      <c r="N97" s="26"/>
      <c r="O97" s="5"/>
      <c r="P97" s="20">
        <v>5</v>
      </c>
      <c r="Q97" s="3"/>
      <c r="R97" s="5"/>
      <c r="Z97" s="11"/>
      <c r="AA97" s="11"/>
      <c r="AB97" s="11"/>
      <c r="AC97" s="35"/>
      <c r="AD97" s="3"/>
    </row>
    <row r="98" spans="1:45" ht="12.75" customHeight="1">
      <c r="A98" s="34" t="s">
        <v>50</v>
      </c>
      <c r="B98" s="26"/>
      <c r="C98" s="26"/>
      <c r="D98" s="26"/>
      <c r="E98" s="26"/>
      <c r="F98" s="26"/>
      <c r="G98" s="26"/>
      <c r="H98" s="26"/>
      <c r="I98" s="26"/>
      <c r="J98" s="26">
        <v>2</v>
      </c>
      <c r="K98" s="38">
        <v>1</v>
      </c>
      <c r="L98" s="5"/>
      <c r="M98" s="5"/>
      <c r="N98" s="26"/>
      <c r="O98" s="5"/>
      <c r="P98" s="20">
        <v>4</v>
      </c>
      <c r="Q98" s="3"/>
      <c r="R98" s="5"/>
      <c r="Z98" s="11"/>
      <c r="AA98" s="11"/>
      <c r="AB98" s="11"/>
      <c r="AC98" s="35"/>
      <c r="AD98" s="3"/>
    </row>
    <row r="99" spans="1:45" ht="12.75" customHeight="1">
      <c r="A99" s="34" t="s">
        <v>51</v>
      </c>
      <c r="B99" s="26"/>
      <c r="C99" s="26"/>
      <c r="D99" s="26"/>
      <c r="E99" s="26"/>
      <c r="F99" s="26"/>
      <c r="G99" s="26"/>
      <c r="H99" s="26"/>
      <c r="I99" s="26"/>
      <c r="J99" s="26">
        <v>1</v>
      </c>
      <c r="K99" s="38"/>
      <c r="L99" s="5"/>
      <c r="M99" s="5"/>
      <c r="N99" s="26"/>
      <c r="O99" s="5"/>
      <c r="P99" s="20">
        <v>2</v>
      </c>
      <c r="Q99" s="3"/>
      <c r="R99" s="5"/>
      <c r="Z99" s="11"/>
      <c r="AA99" s="11"/>
      <c r="AB99" s="11"/>
      <c r="AC99" s="35"/>
      <c r="AD99" s="3"/>
    </row>
    <row r="100" spans="1:45" ht="12.75" customHeight="1">
      <c r="A100" s="34" t="s">
        <v>52</v>
      </c>
      <c r="B100" s="26"/>
      <c r="C100" s="26"/>
      <c r="D100" s="26"/>
      <c r="E100" s="26"/>
      <c r="F100" s="26"/>
      <c r="G100" s="26">
        <v>1</v>
      </c>
      <c r="H100" s="26"/>
      <c r="I100" s="26"/>
      <c r="J100" s="26"/>
      <c r="K100" s="38"/>
      <c r="L100" s="5"/>
      <c r="M100" s="5"/>
      <c r="N100" s="26"/>
      <c r="O100" s="5"/>
      <c r="P100" s="20">
        <v>1</v>
      </c>
      <c r="Q100" s="3"/>
      <c r="R100" s="5"/>
      <c r="Z100" s="11"/>
      <c r="AA100" s="11"/>
      <c r="AB100" s="11"/>
      <c r="AC100" s="35"/>
      <c r="AD100" s="3"/>
    </row>
    <row r="101" spans="1:45" ht="12.75" customHeight="1">
      <c r="A101" s="34" t="s">
        <v>53</v>
      </c>
      <c r="B101" s="26"/>
      <c r="C101" s="26"/>
      <c r="D101" s="26"/>
      <c r="E101" s="26"/>
      <c r="F101" s="26"/>
      <c r="G101" s="26"/>
      <c r="H101" s="26"/>
      <c r="I101" s="26"/>
      <c r="J101" s="26">
        <v>1</v>
      </c>
      <c r="K101" s="38"/>
      <c r="L101" s="5"/>
      <c r="M101" s="5"/>
      <c r="N101" s="26"/>
      <c r="O101" s="5"/>
      <c r="P101" s="20">
        <v>1</v>
      </c>
      <c r="Q101" s="3"/>
      <c r="R101" s="5"/>
      <c r="Z101" s="11"/>
      <c r="AA101" s="11"/>
      <c r="AB101" s="11"/>
      <c r="AC101" s="35"/>
      <c r="AD101" s="3"/>
    </row>
    <row r="102" spans="1:45" ht="12.75" customHeight="1">
      <c r="A102" s="34"/>
      <c r="B102" s="26"/>
      <c r="C102" s="26"/>
      <c r="D102" s="26"/>
      <c r="E102" s="26"/>
      <c r="F102" s="26"/>
      <c r="G102" s="26"/>
      <c r="H102" s="26"/>
      <c r="I102" s="26"/>
      <c r="J102" s="26"/>
      <c r="K102" s="26">
        <f>SUM(K95:K98)</f>
        <v>37</v>
      </c>
      <c r="L102" s="5">
        <f>K95/B87</f>
        <v>0.52459016393442626</v>
      </c>
      <c r="M102" s="5">
        <f>K102/B87</f>
        <v>0.60655737704918034</v>
      </c>
      <c r="N102" s="5">
        <f>M102-L102</f>
        <v>8.1967213114754078E-2</v>
      </c>
      <c r="O102" s="5"/>
      <c r="P102" s="20"/>
      <c r="Q102" s="3"/>
      <c r="R102" s="5"/>
      <c r="Z102" s="11"/>
      <c r="AA102" s="11"/>
      <c r="AB102" s="11"/>
      <c r="AC102" s="35"/>
      <c r="AD102" s="3"/>
    </row>
    <row r="103" spans="1:45" ht="12.75" customHeight="1">
      <c r="A103" s="34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5"/>
      <c r="M103" s="5"/>
      <c r="N103" s="26"/>
      <c r="O103" s="5"/>
      <c r="P103" s="20"/>
      <c r="Q103" s="3"/>
      <c r="R103" s="5"/>
      <c r="Z103" s="11"/>
      <c r="AA103" s="11"/>
      <c r="AB103" s="11"/>
      <c r="AC103" s="35"/>
      <c r="AD103" s="3"/>
    </row>
    <row r="104" spans="1:45" ht="12.75" customHeight="1">
      <c r="A104" s="52" t="s">
        <v>68</v>
      </c>
      <c r="M104" s="5"/>
      <c r="N104" s="5"/>
      <c r="P104" s="5"/>
      <c r="Q104" s="6"/>
      <c r="R104" s="6"/>
      <c r="S104" s="5"/>
      <c r="T104" s="5"/>
      <c r="U104" s="5"/>
      <c r="V104" s="5"/>
      <c r="W104" s="5"/>
      <c r="X104" s="5"/>
      <c r="Z104" s="11"/>
      <c r="AA104" s="11"/>
      <c r="AB104" s="11"/>
      <c r="AC104" s="35"/>
      <c r="AD104" s="3"/>
      <c r="AF104" s="52"/>
      <c r="AG104" s="53"/>
      <c r="AH104" s="53"/>
      <c r="AI104" s="53"/>
      <c r="AJ104" s="53"/>
      <c r="AK104" s="53"/>
      <c r="AL104" s="53"/>
      <c r="AM104" s="53"/>
      <c r="AN104" s="53"/>
      <c r="AO104" s="53"/>
      <c r="AP104" s="53"/>
      <c r="AQ104" s="53"/>
      <c r="AR104" s="3"/>
      <c r="AS104" s="3"/>
    </row>
    <row r="105" spans="1:45" ht="25.5" customHeight="1">
      <c r="B105" s="245" t="s">
        <v>1</v>
      </c>
      <c r="C105" s="240"/>
      <c r="D105" s="240"/>
      <c r="E105" s="240"/>
      <c r="F105" s="240"/>
      <c r="G105" s="240"/>
      <c r="H105" s="240"/>
      <c r="I105" s="240"/>
      <c r="J105" s="240"/>
      <c r="L105" s="7" t="s">
        <v>2</v>
      </c>
      <c r="M105" s="7" t="s">
        <v>3</v>
      </c>
      <c r="N105" s="8" t="s">
        <v>4</v>
      </c>
      <c r="O105" s="7" t="s">
        <v>5</v>
      </c>
      <c r="P105" s="9" t="s">
        <v>6</v>
      </c>
      <c r="Q105" s="9" t="s">
        <v>7</v>
      </c>
      <c r="R105" s="10" t="s">
        <v>8</v>
      </c>
      <c r="Z105" s="11"/>
      <c r="AA105" s="11"/>
      <c r="AB105" s="11"/>
      <c r="AC105" s="35"/>
      <c r="AD105" s="3"/>
      <c r="AF105" s="26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</row>
    <row r="106" spans="1:45" ht="12.75" customHeight="1">
      <c r="A106" s="12" t="s">
        <v>9</v>
      </c>
      <c r="B106" s="13">
        <v>1</v>
      </c>
      <c r="C106" s="13">
        <v>2</v>
      </c>
      <c r="D106" s="13">
        <v>3</v>
      </c>
      <c r="E106" s="13">
        <v>4</v>
      </c>
      <c r="F106" s="13">
        <v>5</v>
      </c>
      <c r="G106" s="13">
        <v>6</v>
      </c>
      <c r="H106" s="13">
        <v>7</v>
      </c>
      <c r="I106" s="13">
        <v>8</v>
      </c>
      <c r="J106" s="13">
        <v>9</v>
      </c>
      <c r="K106" s="14" t="s">
        <v>10</v>
      </c>
      <c r="L106" s="48"/>
      <c r="M106" s="15"/>
      <c r="N106" s="16"/>
      <c r="O106" s="17"/>
      <c r="P106" s="6"/>
      <c r="Q106" s="6"/>
      <c r="R106" s="5"/>
      <c r="AA106" s="11"/>
      <c r="AB106" s="11"/>
      <c r="AC106" s="35"/>
      <c r="AD106" s="3"/>
      <c r="AF106" s="4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Q106" s="11"/>
      <c r="AR106" s="3"/>
      <c r="AS106" s="3"/>
    </row>
    <row r="107" spans="1:45" ht="12.75" customHeight="1">
      <c r="A107" s="31" t="s">
        <v>19</v>
      </c>
      <c r="B107" s="13">
        <v>52</v>
      </c>
      <c r="C107" s="13"/>
      <c r="D107" s="13"/>
      <c r="E107" s="13"/>
      <c r="F107" s="13"/>
      <c r="G107" s="13"/>
      <c r="H107" s="13"/>
      <c r="I107" s="13"/>
      <c r="J107" s="13"/>
      <c r="K107" s="19"/>
      <c r="L107" s="48"/>
      <c r="M107" s="15"/>
      <c r="N107" s="16"/>
      <c r="O107" s="17"/>
      <c r="P107" s="20">
        <f>B107</f>
        <v>52</v>
      </c>
      <c r="Q107" s="6"/>
      <c r="R107" s="6"/>
      <c r="S107" s="5"/>
      <c r="T107" s="5"/>
      <c r="U107" s="5"/>
      <c r="V107" s="5"/>
      <c r="W107" s="5"/>
      <c r="X107" s="5"/>
      <c r="AA107" s="11"/>
      <c r="AB107" s="11"/>
      <c r="AC107" s="35"/>
      <c r="AD107" s="3"/>
      <c r="AF107" s="34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"/>
      <c r="AS107" s="3"/>
    </row>
    <row r="108" spans="1:45" ht="12.75" customHeight="1">
      <c r="A108" s="31" t="s">
        <v>20</v>
      </c>
      <c r="C108" s="26">
        <v>48</v>
      </c>
      <c r="K108" s="19"/>
      <c r="M108" s="5"/>
      <c r="N108" s="5"/>
      <c r="O108" s="3">
        <f>C108/B107</f>
        <v>0.92307692307692313</v>
      </c>
      <c r="P108" s="20">
        <v>48</v>
      </c>
      <c r="Q108" s="3">
        <f t="shared" ref="Q108:Q115" si="26">P108/P107</f>
        <v>0.92307692307692313</v>
      </c>
      <c r="R108" s="5">
        <f t="shared" ref="R108:R115" si="27">100%-Q108</f>
        <v>7.6923076923076872E-2</v>
      </c>
      <c r="S108" s="5"/>
      <c r="T108" s="5"/>
      <c r="U108" s="5"/>
      <c r="V108" s="5"/>
      <c r="W108" s="5"/>
      <c r="X108" s="5"/>
      <c r="AE108" s="3"/>
      <c r="AF108" s="26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</row>
    <row r="109" spans="1:45" ht="12.75" customHeight="1">
      <c r="A109" s="31" t="s">
        <v>21</v>
      </c>
      <c r="D109" s="26">
        <v>39</v>
      </c>
      <c r="K109" s="19"/>
      <c r="M109" s="5"/>
      <c r="N109" s="5"/>
      <c r="O109" s="3">
        <f>D109/C108</f>
        <v>0.8125</v>
      </c>
      <c r="P109" s="20">
        <v>43</v>
      </c>
      <c r="Q109" s="3">
        <f t="shared" si="26"/>
        <v>0.89583333333333337</v>
      </c>
      <c r="R109" s="5">
        <f t="shared" si="27"/>
        <v>0.10416666666666663</v>
      </c>
      <c r="S109" s="5"/>
      <c r="T109" s="5"/>
      <c r="U109" s="5"/>
      <c r="V109" s="5"/>
      <c r="W109" s="5"/>
      <c r="X109" s="5"/>
      <c r="AE109" s="3"/>
      <c r="AF109" s="26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</row>
    <row r="110" spans="1:45" ht="12.75" customHeight="1">
      <c r="A110" s="34" t="s">
        <v>22</v>
      </c>
      <c r="E110" s="26">
        <v>34</v>
      </c>
      <c r="K110" s="19"/>
      <c r="M110" s="5"/>
      <c r="N110" s="5"/>
      <c r="O110" s="3">
        <f>E110/D109</f>
        <v>0.87179487179487181</v>
      </c>
      <c r="P110" s="20">
        <v>42</v>
      </c>
      <c r="Q110" s="3">
        <f t="shared" si="26"/>
        <v>0.97674418604651159</v>
      </c>
      <c r="R110" s="5">
        <f t="shared" si="27"/>
        <v>2.3255813953488413E-2</v>
      </c>
      <c r="S110" s="5"/>
      <c r="T110" s="5"/>
      <c r="U110" s="5"/>
      <c r="V110" s="5"/>
      <c r="W110" s="5"/>
      <c r="X110" s="5"/>
      <c r="AE110" s="3"/>
      <c r="AF110" s="26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</row>
    <row r="111" spans="1:45" ht="12.75" customHeight="1">
      <c r="A111" s="34" t="s">
        <v>40</v>
      </c>
      <c r="F111" s="26">
        <v>28</v>
      </c>
      <c r="K111" s="19"/>
      <c r="M111" s="5"/>
      <c r="N111" s="5"/>
      <c r="O111" s="3">
        <f>F111/E110</f>
        <v>0.82352941176470584</v>
      </c>
      <c r="P111" s="20">
        <v>34</v>
      </c>
      <c r="Q111" s="3">
        <f t="shared" si="26"/>
        <v>0.80952380952380953</v>
      </c>
      <c r="R111" s="5">
        <f t="shared" si="27"/>
        <v>0.19047619047619047</v>
      </c>
      <c r="S111" s="5"/>
      <c r="T111" s="5"/>
      <c r="U111" s="5"/>
      <c r="V111" s="5"/>
      <c r="W111" s="5"/>
      <c r="X111" s="5"/>
      <c r="Z111" s="11" t="s">
        <v>45</v>
      </c>
      <c r="AE111" s="3"/>
      <c r="AF111" s="26"/>
      <c r="AR111" s="3"/>
      <c r="AS111" s="3"/>
    </row>
    <row r="112" spans="1:45" ht="12.75" customHeight="1">
      <c r="A112" s="34" t="s">
        <v>41</v>
      </c>
      <c r="G112" s="26">
        <v>26</v>
      </c>
      <c r="K112" s="19"/>
      <c r="L112" s="5"/>
      <c r="M112" s="5"/>
      <c r="O112" s="5">
        <f>G112/F111</f>
        <v>0.9285714285714286</v>
      </c>
      <c r="P112" s="20">
        <v>34</v>
      </c>
      <c r="Q112" s="3">
        <f t="shared" si="26"/>
        <v>1</v>
      </c>
      <c r="R112" s="5">
        <f t="shared" si="27"/>
        <v>0</v>
      </c>
      <c r="Z112" s="135" t="s">
        <v>11</v>
      </c>
      <c r="AE112" s="3"/>
    </row>
    <row r="113" spans="1:34" ht="12.75" customHeight="1">
      <c r="A113" s="34" t="s">
        <v>42</v>
      </c>
      <c r="H113" s="26">
        <v>24</v>
      </c>
      <c r="K113" s="19"/>
      <c r="L113" s="5"/>
      <c r="M113" s="5"/>
      <c r="O113" s="5">
        <f>H113/G112</f>
        <v>0.92307692307692313</v>
      </c>
      <c r="P113" s="20">
        <v>31</v>
      </c>
      <c r="Q113" s="3">
        <f t="shared" si="26"/>
        <v>0.91176470588235292</v>
      </c>
      <c r="R113" s="5">
        <f t="shared" si="27"/>
        <v>8.8235294117647078E-2</v>
      </c>
      <c r="Z113" s="22" t="s">
        <v>14</v>
      </c>
      <c r="AA113" s="22" t="s">
        <v>15</v>
      </c>
      <c r="AB113" s="22" t="s">
        <v>16</v>
      </c>
      <c r="AC113" s="22" t="s">
        <v>17</v>
      </c>
      <c r="AD113" s="22" t="s">
        <v>18</v>
      </c>
      <c r="AE113" s="22" t="s">
        <v>19</v>
      </c>
      <c r="AF113" s="22" t="s">
        <v>20</v>
      </c>
      <c r="AG113" s="22" t="s">
        <v>21</v>
      </c>
      <c r="AH113" s="22" t="s">
        <v>22</v>
      </c>
    </row>
    <row r="114" spans="1:34" ht="12.75" customHeight="1">
      <c r="A114" s="34" t="s">
        <v>43</v>
      </c>
      <c r="I114" s="26">
        <v>23</v>
      </c>
      <c r="K114" s="19"/>
      <c r="L114" s="5"/>
      <c r="M114" s="5"/>
      <c r="O114" s="5">
        <f>I114/H113</f>
        <v>0.95833333333333337</v>
      </c>
      <c r="P114" s="20">
        <v>29</v>
      </c>
      <c r="Q114" s="3">
        <f t="shared" si="26"/>
        <v>0.93548387096774188</v>
      </c>
      <c r="R114" s="5">
        <f t="shared" si="27"/>
        <v>6.4516129032258118E-2</v>
      </c>
      <c r="Y114" s="27" t="s">
        <v>24</v>
      </c>
      <c r="Z114" s="25">
        <f>R6</f>
        <v>5.0000000000000044E-2</v>
      </c>
      <c r="AA114" s="25">
        <f t="shared" ref="AA114:AB114" si="28">100%-AA45</f>
        <v>0.22499999999999998</v>
      </c>
      <c r="AB114" s="25">
        <f t="shared" si="28"/>
        <v>8.5106382978723416E-2</v>
      </c>
      <c r="AC114" s="5">
        <f>R69</f>
        <v>0.15217391304347827</v>
      </c>
      <c r="AD114" s="3">
        <f>R88</f>
        <v>0.22950819672131151</v>
      </c>
      <c r="AE114" s="3">
        <f>R108</f>
        <v>7.6923076923076872E-2</v>
      </c>
      <c r="AF114" s="5">
        <f>R128</f>
        <v>2.1739130434782594E-2</v>
      </c>
      <c r="AG114" s="5">
        <f>R147</f>
        <v>0.23529411764705888</v>
      </c>
      <c r="AH114" s="5">
        <f>R165</f>
        <v>9.9999999999999978E-2</v>
      </c>
    </row>
    <row r="115" spans="1:34" ht="12.75" customHeight="1">
      <c r="A115" s="34" t="s">
        <v>48</v>
      </c>
      <c r="J115" s="26">
        <v>23</v>
      </c>
      <c r="K115" s="38">
        <v>21</v>
      </c>
      <c r="L115" s="5"/>
      <c r="M115" s="5"/>
      <c r="O115" s="5">
        <f>J115/I114</f>
        <v>1</v>
      </c>
      <c r="P115" s="20">
        <v>30</v>
      </c>
      <c r="Q115" s="3">
        <f t="shared" si="26"/>
        <v>1.0344827586206897</v>
      </c>
      <c r="R115" s="5">
        <f t="shared" si="27"/>
        <v>-3.4482758620689724E-2</v>
      </c>
      <c r="Y115" s="27"/>
      <c r="Z115" s="25"/>
      <c r="AA115" s="25"/>
      <c r="AB115" s="25"/>
      <c r="AC115" s="5"/>
      <c r="AD115" s="3"/>
      <c r="AE115" s="3"/>
      <c r="AF115" s="5"/>
      <c r="AG115" s="5"/>
      <c r="AH115" s="5"/>
    </row>
    <row r="116" spans="1:34" ht="12.75" customHeight="1">
      <c r="A116" s="34" t="s">
        <v>49</v>
      </c>
      <c r="J116" s="26">
        <v>7</v>
      </c>
      <c r="K116" s="38">
        <v>3</v>
      </c>
      <c r="L116" s="5"/>
      <c r="M116" s="5"/>
      <c r="O116" s="5"/>
      <c r="P116" s="20">
        <v>9</v>
      </c>
      <c r="Q116" s="3"/>
      <c r="R116" s="5"/>
      <c r="Y116" s="27"/>
      <c r="Z116" s="25"/>
      <c r="AA116" s="25"/>
      <c r="AB116" s="25"/>
      <c r="AC116" s="5"/>
      <c r="AD116" s="3"/>
      <c r="AE116" s="3"/>
      <c r="AF116" s="5"/>
      <c r="AG116" s="5"/>
      <c r="AH116" s="5"/>
    </row>
    <row r="117" spans="1:34" ht="12.75" customHeight="1">
      <c r="A117" s="34" t="s">
        <v>50</v>
      </c>
      <c r="J117" s="26">
        <v>4</v>
      </c>
      <c r="K117" s="38">
        <v>4</v>
      </c>
      <c r="L117" s="5"/>
      <c r="M117" s="5"/>
      <c r="O117" s="5"/>
      <c r="P117" s="20">
        <v>5</v>
      </c>
      <c r="Q117" s="3"/>
      <c r="R117" s="5"/>
      <c r="Y117" s="27"/>
      <c r="Z117" s="25"/>
      <c r="AA117" s="25"/>
      <c r="AB117" s="25"/>
      <c r="AC117" s="5"/>
      <c r="AD117" s="3"/>
      <c r="AE117" s="3"/>
      <c r="AF117" s="5"/>
      <c r="AG117" s="5"/>
      <c r="AH117" s="5"/>
    </row>
    <row r="118" spans="1:34" ht="12.75" customHeight="1">
      <c r="A118" s="34" t="s">
        <v>51</v>
      </c>
      <c r="K118" s="38"/>
      <c r="L118" s="5"/>
      <c r="M118" s="5"/>
      <c r="O118" s="5"/>
      <c r="P118" s="20"/>
      <c r="Q118" s="3"/>
      <c r="R118" s="5"/>
      <c r="Y118" s="27"/>
      <c r="Z118" s="25"/>
      <c r="AA118" s="25"/>
      <c r="AB118" s="25"/>
      <c r="AC118" s="5"/>
      <c r="AD118" s="3"/>
      <c r="AE118" s="3"/>
      <c r="AF118" s="5"/>
      <c r="AG118" s="5"/>
      <c r="AH118" s="5"/>
    </row>
    <row r="119" spans="1:34" ht="12.75" customHeight="1">
      <c r="A119" s="34" t="s">
        <v>52</v>
      </c>
      <c r="E119" s="26">
        <v>1</v>
      </c>
      <c r="K119" s="38"/>
      <c r="L119" s="5"/>
      <c r="M119" s="5"/>
      <c r="O119" s="5"/>
      <c r="P119" s="20">
        <v>1</v>
      </c>
      <c r="Q119" s="3"/>
      <c r="R119" s="5"/>
      <c r="Y119" s="27"/>
      <c r="Z119" s="25"/>
      <c r="AA119" s="25"/>
      <c r="AB119" s="25"/>
      <c r="AC119" s="5"/>
      <c r="AD119" s="3"/>
      <c r="AE119" s="3"/>
      <c r="AF119" s="5"/>
      <c r="AG119" s="5"/>
      <c r="AH119" s="5"/>
    </row>
    <row r="120" spans="1:34" ht="12.75" customHeight="1">
      <c r="A120" s="34" t="s">
        <v>53</v>
      </c>
      <c r="F120" s="26">
        <v>1</v>
      </c>
      <c r="K120" s="38"/>
      <c r="L120" s="5"/>
      <c r="M120" s="5"/>
      <c r="O120" s="5"/>
      <c r="P120" s="20">
        <v>1</v>
      </c>
      <c r="Q120" s="3"/>
      <c r="R120" s="5"/>
      <c r="Y120" s="27"/>
      <c r="Z120" s="25"/>
      <c r="AA120" s="25"/>
      <c r="AB120" s="25"/>
      <c r="AC120" s="5"/>
      <c r="AD120" s="3"/>
      <c r="AE120" s="3"/>
      <c r="AF120" s="5"/>
      <c r="AG120" s="5"/>
      <c r="AH120" s="5"/>
    </row>
    <row r="121" spans="1:34" ht="12.75" customHeight="1">
      <c r="A121" s="34" t="s">
        <v>64</v>
      </c>
      <c r="F121" s="26">
        <v>1</v>
      </c>
      <c r="K121" s="38"/>
      <c r="L121" s="5"/>
      <c r="M121" s="5"/>
      <c r="O121" s="5"/>
      <c r="P121" s="20"/>
      <c r="Q121" s="3"/>
      <c r="R121" s="5"/>
      <c r="Y121" s="27"/>
      <c r="Z121" s="25"/>
      <c r="AA121" s="25"/>
      <c r="AB121" s="25"/>
      <c r="AC121" s="5"/>
      <c r="AD121" s="3"/>
      <c r="AE121" s="3"/>
      <c r="AF121" s="5"/>
      <c r="AG121" s="5"/>
      <c r="AH121" s="5"/>
    </row>
    <row r="122" spans="1:34" ht="12.75" customHeight="1">
      <c r="A122" s="34" t="s">
        <v>66</v>
      </c>
      <c r="J122" s="26">
        <v>1</v>
      </c>
      <c r="K122" s="38"/>
      <c r="L122" s="5"/>
      <c r="M122" s="5"/>
      <c r="O122" s="5"/>
      <c r="P122" s="20">
        <v>1</v>
      </c>
      <c r="Q122" s="3"/>
      <c r="R122" s="5"/>
      <c r="Y122" s="27"/>
      <c r="Z122" s="25"/>
      <c r="AA122" s="25"/>
      <c r="AB122" s="25"/>
      <c r="AC122" s="5"/>
      <c r="AD122" s="3"/>
      <c r="AE122" s="3"/>
      <c r="AF122" s="5"/>
      <c r="AG122" s="5"/>
      <c r="AH122" s="5"/>
    </row>
    <row r="123" spans="1:34" ht="12.75" customHeight="1">
      <c r="K123" s="26">
        <f>SUM(K115:K117)</f>
        <v>28</v>
      </c>
      <c r="L123" s="5">
        <f>K115/B107</f>
        <v>0.40384615384615385</v>
      </c>
      <c r="M123" s="5">
        <f>K123/B107</f>
        <v>0.53846153846153844</v>
      </c>
      <c r="N123" s="5">
        <f>M123-L123</f>
        <v>0.13461538461538458</v>
      </c>
      <c r="O123" s="5"/>
      <c r="P123" s="6"/>
      <c r="Q123" s="6"/>
      <c r="R123" s="5"/>
      <c r="Y123" s="27" t="s">
        <v>25</v>
      </c>
      <c r="Z123" s="25">
        <f t="shared" ref="Z123:Z129" si="29">R7</f>
        <v>1</v>
      </c>
      <c r="AA123" s="25">
        <f t="shared" ref="AA123:AB123" si="30">100%-AA46</f>
        <v>6.4516129032258118E-2</v>
      </c>
      <c r="AB123" s="25">
        <f t="shared" si="30"/>
        <v>2.3255813953488413E-2</v>
      </c>
      <c r="AC123" s="5">
        <f t="shared" ref="AC123:AC128" si="31">R70</f>
        <v>5.1282051282051322E-2</v>
      </c>
      <c r="AD123" s="3">
        <f t="shared" ref="AD123:AD126" si="32">R89</f>
        <v>0</v>
      </c>
      <c r="AE123" s="3">
        <f t="shared" ref="AE123:AE125" si="33">R109</f>
        <v>0.10416666666666663</v>
      </c>
      <c r="AF123" s="5">
        <f t="shared" ref="AF123:AF124" si="34">R129</f>
        <v>0</v>
      </c>
      <c r="AG123" s="5">
        <f>R148</f>
        <v>0.10256410256410253</v>
      </c>
    </row>
    <row r="124" spans="1:34" ht="12.75" customHeight="1">
      <c r="A124" s="52" t="s">
        <v>69</v>
      </c>
      <c r="M124" s="5"/>
      <c r="N124" s="5"/>
      <c r="P124" s="5"/>
      <c r="Q124" s="6"/>
      <c r="R124" s="6"/>
      <c r="Y124" s="142" t="s">
        <v>26</v>
      </c>
      <c r="Z124" s="25" t="e">
        <f t="shared" si="29"/>
        <v>#DIV/0!</v>
      </c>
      <c r="AA124" s="25">
        <f t="shared" ref="AA124:AB124" si="35">100%-AA47</f>
        <v>0.10344827586206895</v>
      </c>
      <c r="AB124" s="25">
        <f t="shared" si="35"/>
        <v>9.5238095238095233E-2</v>
      </c>
      <c r="AC124" s="5">
        <f t="shared" si="31"/>
        <v>0.10810810810810811</v>
      </c>
      <c r="AD124" s="3">
        <f t="shared" si="32"/>
        <v>4.2553191489361653E-2</v>
      </c>
      <c r="AE124" s="3">
        <f t="shared" si="33"/>
        <v>2.3255813953488413E-2</v>
      </c>
      <c r="AF124" s="5">
        <f t="shared" si="34"/>
        <v>6.6666666666666652E-2</v>
      </c>
    </row>
    <row r="125" spans="1:34" ht="25.5" customHeight="1">
      <c r="B125" s="245" t="s">
        <v>1</v>
      </c>
      <c r="C125" s="240"/>
      <c r="D125" s="240"/>
      <c r="E125" s="240"/>
      <c r="F125" s="240"/>
      <c r="G125" s="240"/>
      <c r="H125" s="240"/>
      <c r="I125" s="240"/>
      <c r="J125" s="240"/>
      <c r="L125" s="7" t="s">
        <v>2</v>
      </c>
      <c r="M125" s="7" t="s">
        <v>3</v>
      </c>
      <c r="N125" s="8" t="s">
        <v>4</v>
      </c>
      <c r="O125" s="7" t="s">
        <v>5</v>
      </c>
      <c r="P125" s="9" t="s">
        <v>6</v>
      </c>
      <c r="Q125" s="9" t="s">
        <v>7</v>
      </c>
      <c r="R125" s="10" t="s">
        <v>8</v>
      </c>
      <c r="Y125" s="27" t="s">
        <v>27</v>
      </c>
      <c r="Z125" s="25" t="e">
        <f t="shared" si="29"/>
        <v>#DIV/0!</v>
      </c>
      <c r="AA125" s="25">
        <f t="shared" ref="AA125:AB125" si="36">100%-AA48</f>
        <v>3.8461538461538436E-2</v>
      </c>
      <c r="AB125" s="25">
        <f t="shared" si="36"/>
        <v>2.6315789473684181E-2</v>
      </c>
      <c r="AC125" s="5">
        <f t="shared" si="31"/>
        <v>6.0606060606060552E-2</v>
      </c>
      <c r="AD125" s="3">
        <f t="shared" si="32"/>
        <v>0</v>
      </c>
      <c r="AE125" s="3">
        <f t="shared" si="33"/>
        <v>0.19047619047619047</v>
      </c>
    </row>
    <row r="126" spans="1:34" ht="12.75" customHeight="1">
      <c r="A126" s="12" t="s">
        <v>9</v>
      </c>
      <c r="B126" s="13">
        <v>1</v>
      </c>
      <c r="C126" s="13">
        <v>2</v>
      </c>
      <c r="D126" s="13">
        <v>3</v>
      </c>
      <c r="E126" s="13">
        <v>4</v>
      </c>
      <c r="F126" s="13">
        <v>5</v>
      </c>
      <c r="G126" s="13">
        <v>6</v>
      </c>
      <c r="H126" s="13">
        <v>7</v>
      </c>
      <c r="I126" s="13">
        <v>8</v>
      </c>
      <c r="J126" s="13">
        <v>9</v>
      </c>
      <c r="K126" s="14" t="s">
        <v>10</v>
      </c>
      <c r="L126" s="48"/>
      <c r="M126" s="15"/>
      <c r="N126" s="16"/>
      <c r="O126" s="17"/>
      <c r="P126" s="6"/>
      <c r="Q126" s="6"/>
      <c r="R126" s="5"/>
      <c r="Y126" s="143" t="s">
        <v>29</v>
      </c>
      <c r="Z126" s="25" t="e">
        <f t="shared" si="29"/>
        <v>#DIV/0!</v>
      </c>
      <c r="AA126" s="25">
        <f t="shared" ref="AA126:AB126" si="37">100%-AA49</f>
        <v>4.0000000000000036E-2</v>
      </c>
      <c r="AB126" s="25">
        <f t="shared" si="37"/>
        <v>0</v>
      </c>
      <c r="AC126" s="5">
        <f t="shared" si="31"/>
        <v>6.4516129032258118E-2</v>
      </c>
      <c r="AD126" s="3">
        <f t="shared" si="32"/>
        <v>0</v>
      </c>
      <c r="AE126" s="3" t="s">
        <v>28</v>
      </c>
    </row>
    <row r="127" spans="1:34" ht="12.75" customHeight="1">
      <c r="A127" s="31" t="s">
        <v>20</v>
      </c>
      <c r="B127" s="26">
        <v>52</v>
      </c>
      <c r="K127" s="19"/>
      <c r="M127" s="5"/>
      <c r="N127" s="5"/>
      <c r="O127" s="3"/>
      <c r="P127" s="20">
        <v>46</v>
      </c>
      <c r="Q127" s="3"/>
      <c r="R127" s="5"/>
      <c r="Y127" s="27" t="s">
        <v>30</v>
      </c>
      <c r="Z127" s="25">
        <f t="shared" si="29"/>
        <v>5.4054054054054057E-2</v>
      </c>
      <c r="AA127" s="25">
        <f t="shared" ref="AA127:AB127" si="38">100%-AA50</f>
        <v>0.16666666666666663</v>
      </c>
      <c r="AB127" s="25">
        <f t="shared" si="38"/>
        <v>2.7027027027026973E-2</v>
      </c>
      <c r="AC127" s="5">
        <f t="shared" si="31"/>
        <v>6.8965517241379337E-2</v>
      </c>
      <c r="AD127" s="3" t="s">
        <v>28</v>
      </c>
      <c r="AE127" s="3" t="s">
        <v>28</v>
      </c>
    </row>
    <row r="128" spans="1:34" ht="12.75" customHeight="1">
      <c r="A128" s="31" t="s">
        <v>21</v>
      </c>
      <c r="C128" s="26">
        <v>45</v>
      </c>
      <c r="K128" s="19"/>
      <c r="M128" s="5"/>
      <c r="N128" s="5"/>
      <c r="O128" s="3">
        <f>C128/B127</f>
        <v>0.86538461538461542</v>
      </c>
      <c r="P128" s="20">
        <v>45</v>
      </c>
      <c r="Q128" s="3">
        <f t="shared" ref="Q128:Q135" si="39">P128/P127</f>
        <v>0.97826086956521741</v>
      </c>
      <c r="R128" s="5">
        <f t="shared" ref="R128:R135" si="40">100%-Q128</f>
        <v>2.1739130434782594E-2</v>
      </c>
      <c r="Y128" s="136" t="s">
        <v>31</v>
      </c>
      <c r="Z128" s="25">
        <f t="shared" si="29"/>
        <v>0</v>
      </c>
      <c r="AA128" s="25">
        <f t="shared" ref="AA128:AB128" si="41">100%-AA51</f>
        <v>0</v>
      </c>
      <c r="AB128" s="25">
        <f t="shared" si="41"/>
        <v>2.777777777777779E-2</v>
      </c>
      <c r="AC128" s="5">
        <f t="shared" si="31"/>
        <v>-0.11111111111111116</v>
      </c>
      <c r="AD128" s="3" t="s">
        <v>28</v>
      </c>
      <c r="AE128" s="3"/>
    </row>
    <row r="129" spans="1:31" ht="12.75" customHeight="1">
      <c r="A129" s="34" t="s">
        <v>22</v>
      </c>
      <c r="D129" s="26">
        <v>43</v>
      </c>
      <c r="K129" s="19"/>
      <c r="M129" s="5"/>
      <c r="N129" s="5"/>
      <c r="O129" s="3">
        <f>D129/C128</f>
        <v>0.9555555555555556</v>
      </c>
      <c r="P129" s="20">
        <v>45</v>
      </c>
      <c r="Q129" s="3">
        <f t="shared" si="39"/>
        <v>1</v>
      </c>
      <c r="R129" s="5">
        <f t="shared" si="40"/>
        <v>0</v>
      </c>
      <c r="Y129" s="32" t="s">
        <v>32</v>
      </c>
      <c r="Z129" s="25">
        <f t="shared" si="29"/>
        <v>0</v>
      </c>
      <c r="AA129" s="25">
        <f t="shared" ref="AA129:AB129" si="42">100%-AA52</f>
        <v>1</v>
      </c>
      <c r="AB129" s="25">
        <f t="shared" si="42"/>
        <v>1</v>
      </c>
      <c r="AC129" s="5" t="s">
        <v>28</v>
      </c>
      <c r="AD129" s="3" t="s">
        <v>28</v>
      </c>
      <c r="AE129" s="3"/>
    </row>
    <row r="130" spans="1:31" ht="12.75" customHeight="1">
      <c r="A130" s="34" t="s">
        <v>40</v>
      </c>
      <c r="E130" s="26">
        <v>39</v>
      </c>
      <c r="K130" s="19"/>
      <c r="M130" s="5"/>
      <c r="N130" s="5"/>
      <c r="O130" s="3">
        <f>E130/D129</f>
        <v>0.90697674418604646</v>
      </c>
      <c r="P130" s="20">
        <v>42</v>
      </c>
      <c r="Q130" s="3">
        <f t="shared" si="39"/>
        <v>0.93333333333333335</v>
      </c>
      <c r="R130" s="5">
        <f t="shared" si="40"/>
        <v>6.6666666666666652E-2</v>
      </c>
      <c r="Y130" s="33"/>
      <c r="Z130" s="25" t="s">
        <v>28</v>
      </c>
      <c r="AA130" s="25"/>
      <c r="AB130" s="25"/>
      <c r="AD130" s="3"/>
      <c r="AE130" s="3"/>
    </row>
    <row r="131" spans="1:31" ht="12.75" customHeight="1">
      <c r="A131" s="34" t="s">
        <v>41</v>
      </c>
      <c r="F131" s="26">
        <v>37</v>
      </c>
      <c r="K131" s="19"/>
      <c r="M131" s="5"/>
      <c r="N131" s="5"/>
      <c r="O131" s="3">
        <f>F131/E130</f>
        <v>0.94871794871794868</v>
      </c>
      <c r="P131" s="20">
        <v>37</v>
      </c>
      <c r="Q131" s="3">
        <f t="shared" si="39"/>
        <v>0.88095238095238093</v>
      </c>
      <c r="R131" s="5">
        <f t="shared" si="40"/>
        <v>0.11904761904761907</v>
      </c>
      <c r="Y131" s="33"/>
      <c r="Z131" s="25" t="s">
        <v>28</v>
      </c>
      <c r="AA131" s="25"/>
      <c r="AB131" s="25"/>
      <c r="AD131" s="3"/>
      <c r="AE131" s="3"/>
    </row>
    <row r="132" spans="1:31" ht="12.75" customHeight="1">
      <c r="A132" s="34" t="s">
        <v>42</v>
      </c>
      <c r="G132" s="26">
        <v>34</v>
      </c>
      <c r="K132" s="19"/>
      <c r="M132" s="5"/>
      <c r="N132" s="5"/>
      <c r="O132" s="3">
        <f>G132/F131</f>
        <v>0.91891891891891897</v>
      </c>
      <c r="P132" s="20">
        <v>41</v>
      </c>
      <c r="Q132" s="3">
        <f t="shared" si="39"/>
        <v>1.1081081081081081</v>
      </c>
      <c r="R132" s="5">
        <f t="shared" si="40"/>
        <v>-0.10810810810810811</v>
      </c>
      <c r="Y132" s="33"/>
      <c r="Z132" s="25"/>
      <c r="AA132" s="25"/>
      <c r="AB132" s="25"/>
      <c r="AD132" s="3"/>
      <c r="AE132" s="3"/>
    </row>
    <row r="133" spans="1:31" ht="12.75" customHeight="1">
      <c r="A133" s="34" t="s">
        <v>43</v>
      </c>
      <c r="H133" s="26">
        <v>33</v>
      </c>
      <c r="K133" s="19"/>
      <c r="M133" s="5"/>
      <c r="N133" s="5"/>
      <c r="O133" s="3">
        <f>H133/G132</f>
        <v>0.97058823529411764</v>
      </c>
      <c r="P133" s="20">
        <v>39</v>
      </c>
      <c r="Q133" s="3">
        <f t="shared" si="39"/>
        <v>0.95121951219512191</v>
      </c>
      <c r="R133" s="5">
        <f t="shared" si="40"/>
        <v>4.8780487804878092E-2</v>
      </c>
      <c r="Y133" s="33"/>
      <c r="Z133" s="25"/>
      <c r="AA133" s="25"/>
      <c r="AB133" s="25"/>
      <c r="AD133" s="3"/>
      <c r="AE133" s="3"/>
    </row>
    <row r="134" spans="1:31" ht="12.75" customHeight="1">
      <c r="A134" s="34" t="s">
        <v>48</v>
      </c>
      <c r="I134" s="26">
        <v>32</v>
      </c>
      <c r="K134" s="19"/>
      <c r="M134" s="5"/>
      <c r="N134" s="5"/>
      <c r="O134" s="3">
        <f>I134/H133</f>
        <v>0.96969696969696972</v>
      </c>
      <c r="P134" s="20">
        <v>37</v>
      </c>
      <c r="Q134" s="3">
        <f t="shared" si="39"/>
        <v>0.94871794871794868</v>
      </c>
      <c r="R134" s="5">
        <f t="shared" si="40"/>
        <v>5.1282051282051322E-2</v>
      </c>
      <c r="Y134" s="33"/>
      <c r="Z134" s="25"/>
      <c r="AA134" s="25"/>
      <c r="AB134" s="25"/>
      <c r="AD134" s="3"/>
      <c r="AE134" s="3"/>
    </row>
    <row r="135" spans="1:31" ht="12.75" customHeight="1">
      <c r="A135" s="34" t="s">
        <v>49</v>
      </c>
      <c r="J135" s="26">
        <v>32</v>
      </c>
      <c r="K135" s="38">
        <v>25</v>
      </c>
      <c r="M135" s="5"/>
      <c r="N135" s="5"/>
      <c r="O135" s="3">
        <f>J135/I134</f>
        <v>1</v>
      </c>
      <c r="P135" s="20">
        <v>37</v>
      </c>
      <c r="Q135" s="3">
        <f t="shared" si="39"/>
        <v>1</v>
      </c>
      <c r="R135" s="5">
        <f t="shared" si="40"/>
        <v>0</v>
      </c>
      <c r="Y135" s="33"/>
      <c r="Z135" s="25"/>
      <c r="AA135" s="25"/>
      <c r="AB135" s="25"/>
      <c r="AD135" s="3"/>
      <c r="AE135" s="3"/>
    </row>
    <row r="136" spans="1:31" ht="12.75" customHeight="1">
      <c r="A136" s="34" t="s">
        <v>50</v>
      </c>
      <c r="J136" s="26">
        <v>8</v>
      </c>
      <c r="K136" s="38">
        <v>7</v>
      </c>
      <c r="M136" s="5"/>
      <c r="N136" s="5"/>
      <c r="O136" s="3"/>
      <c r="P136" s="20">
        <v>11</v>
      </c>
      <c r="Q136" s="3"/>
      <c r="R136" s="5"/>
      <c r="Y136" s="33"/>
      <c r="Z136" s="25"/>
      <c r="AA136" s="25"/>
      <c r="AB136" s="25"/>
      <c r="AD136" s="3"/>
      <c r="AE136" s="3"/>
    </row>
    <row r="137" spans="1:31" ht="12.75" customHeight="1">
      <c r="A137" s="34" t="s">
        <v>51</v>
      </c>
      <c r="J137" s="26">
        <v>4</v>
      </c>
      <c r="K137" s="38">
        <v>1</v>
      </c>
      <c r="M137" s="5"/>
      <c r="N137" s="5"/>
      <c r="O137" s="3"/>
      <c r="P137" s="20">
        <v>5</v>
      </c>
      <c r="Q137" s="3"/>
      <c r="R137" s="5"/>
      <c r="Y137" s="33"/>
      <c r="Z137" s="25"/>
      <c r="AA137" s="25"/>
      <c r="AB137" s="25"/>
      <c r="AD137" s="3"/>
      <c r="AE137" s="3"/>
    </row>
    <row r="138" spans="1:31" ht="12.75" customHeight="1">
      <c r="A138" s="34" t="s">
        <v>52</v>
      </c>
      <c r="J138" s="26">
        <v>2</v>
      </c>
      <c r="K138" s="38">
        <v>2</v>
      </c>
      <c r="M138" s="5"/>
      <c r="N138" s="5"/>
      <c r="O138" s="3"/>
      <c r="P138" s="20">
        <v>4</v>
      </c>
      <c r="Q138" s="3"/>
      <c r="R138" s="5"/>
      <c r="Y138" s="33"/>
      <c r="Z138" s="25"/>
      <c r="AA138" s="25"/>
      <c r="AB138" s="25"/>
      <c r="AD138" s="3"/>
      <c r="AE138" s="3"/>
    </row>
    <row r="139" spans="1:31" ht="12.75" customHeight="1">
      <c r="A139" s="34" t="s">
        <v>53</v>
      </c>
      <c r="J139" s="26">
        <v>1</v>
      </c>
      <c r="K139" s="38"/>
      <c r="M139" s="5"/>
      <c r="N139" s="5"/>
      <c r="O139" s="3"/>
      <c r="P139" s="20">
        <v>2</v>
      </c>
      <c r="Q139" s="3"/>
      <c r="R139" s="5"/>
      <c r="Y139" s="33"/>
      <c r="Z139" s="25"/>
      <c r="AA139" s="25"/>
      <c r="AB139" s="25"/>
      <c r="AD139" s="3"/>
      <c r="AE139" s="3"/>
    </row>
    <row r="140" spans="1:31" ht="12.75" customHeight="1">
      <c r="A140" s="34" t="s">
        <v>64</v>
      </c>
      <c r="J140" s="26">
        <v>1</v>
      </c>
      <c r="K140" s="38"/>
      <c r="M140" s="5"/>
      <c r="N140" s="5"/>
      <c r="O140" s="3"/>
      <c r="P140" s="20">
        <v>1</v>
      </c>
      <c r="Q140" s="3"/>
      <c r="R140" s="5"/>
      <c r="Y140" s="33"/>
      <c r="Z140" s="25"/>
      <c r="AA140" s="25"/>
      <c r="AB140" s="25"/>
      <c r="AD140" s="3"/>
      <c r="AE140" s="3"/>
    </row>
    <row r="141" spans="1:31" ht="12.75" customHeight="1">
      <c r="A141" s="34" t="s">
        <v>66</v>
      </c>
      <c r="J141" s="26">
        <v>1</v>
      </c>
      <c r="K141" s="38"/>
      <c r="M141" s="5"/>
      <c r="N141" s="5"/>
      <c r="O141" s="3"/>
      <c r="P141" s="20">
        <v>1</v>
      </c>
      <c r="Q141" s="3"/>
      <c r="R141" s="5"/>
      <c r="Y141" s="33"/>
      <c r="Z141" s="25"/>
      <c r="AA141" s="25"/>
      <c r="AB141" s="25"/>
      <c r="AD141" s="3"/>
      <c r="AE141" s="3"/>
    </row>
    <row r="142" spans="1:31" ht="12.75" customHeight="1">
      <c r="K142" s="26">
        <f>SUM(K135:K138)</f>
        <v>35</v>
      </c>
      <c r="L142" s="5">
        <f>K135/B127</f>
        <v>0.48076923076923078</v>
      </c>
      <c r="M142" s="5">
        <f>K142/B127</f>
        <v>0.67307692307692313</v>
      </c>
      <c r="N142" s="5">
        <f>M142-L142</f>
        <v>0.19230769230769235</v>
      </c>
      <c r="O142" s="5"/>
      <c r="P142" s="6"/>
      <c r="Q142" s="6"/>
      <c r="R142" s="5"/>
      <c r="Y142" s="26"/>
      <c r="Z142" s="28"/>
      <c r="AA142" s="25"/>
      <c r="AB142" s="28"/>
      <c r="AD142" s="3"/>
      <c r="AE142" s="3"/>
    </row>
    <row r="143" spans="1:31" ht="12.75" customHeight="1">
      <c r="A143" s="52" t="s">
        <v>70</v>
      </c>
      <c r="L143" s="5"/>
      <c r="M143" s="5"/>
      <c r="O143" s="5"/>
      <c r="Y143" s="34"/>
      <c r="Z143" s="35"/>
      <c r="AA143" s="35"/>
      <c r="AB143" s="35"/>
      <c r="AD143" s="3"/>
      <c r="AE143" s="3"/>
    </row>
    <row r="144" spans="1:31" ht="25.5" customHeight="1">
      <c r="B144" s="243" t="s">
        <v>1</v>
      </c>
      <c r="C144" s="244"/>
      <c r="D144" s="244"/>
      <c r="E144" s="244"/>
      <c r="F144" s="244"/>
      <c r="G144" s="244"/>
      <c r="H144" s="244"/>
      <c r="I144" s="244"/>
      <c r="J144" s="244"/>
      <c r="L144" s="10" t="s">
        <v>2</v>
      </c>
      <c r="M144" s="10" t="s">
        <v>3</v>
      </c>
      <c r="N144" s="70" t="s">
        <v>4</v>
      </c>
      <c r="O144" s="10" t="s">
        <v>5</v>
      </c>
      <c r="P144" s="9" t="s">
        <v>6</v>
      </c>
      <c r="Q144" s="9" t="s">
        <v>7</v>
      </c>
      <c r="R144" s="10" t="s">
        <v>8</v>
      </c>
      <c r="Y144" s="34"/>
      <c r="Z144" s="35"/>
      <c r="AA144" s="35"/>
      <c r="AB144" s="35"/>
      <c r="AD144" s="3"/>
      <c r="AE144" s="3"/>
    </row>
    <row r="145" spans="1:44" ht="12.75" customHeight="1">
      <c r="A145" s="71" t="s">
        <v>9</v>
      </c>
      <c r="B145" s="72">
        <v>1</v>
      </c>
      <c r="C145" s="72">
        <v>2</v>
      </c>
      <c r="D145" s="72">
        <v>3</v>
      </c>
      <c r="E145" s="72">
        <v>4</v>
      </c>
      <c r="F145" s="72">
        <v>5</v>
      </c>
      <c r="G145" s="72">
        <v>6</v>
      </c>
      <c r="H145" s="72">
        <v>7</v>
      </c>
      <c r="I145" s="72">
        <v>8</v>
      </c>
      <c r="J145" s="72">
        <v>9</v>
      </c>
      <c r="K145" s="73" t="s">
        <v>10</v>
      </c>
      <c r="L145" s="5"/>
      <c r="M145" s="5"/>
      <c r="O145" s="5"/>
      <c r="P145" s="6"/>
      <c r="Q145" s="6"/>
      <c r="R145" s="5"/>
      <c r="Y145" s="34"/>
      <c r="Z145" s="35"/>
      <c r="AA145" s="35"/>
      <c r="AB145" s="35"/>
      <c r="AD145" s="3"/>
      <c r="AE145" s="3"/>
    </row>
    <row r="146" spans="1:44" ht="12.75" customHeight="1">
      <c r="A146" s="34" t="s">
        <v>21</v>
      </c>
      <c r="B146" s="26">
        <v>51</v>
      </c>
      <c r="K146" s="38"/>
      <c r="L146" s="5"/>
      <c r="M146" s="5"/>
      <c r="O146" s="5"/>
      <c r="P146" s="20">
        <f>B146</f>
        <v>51</v>
      </c>
      <c r="Q146" s="6"/>
      <c r="R146" s="5"/>
      <c r="Y146" s="26"/>
      <c r="Z146" s="3"/>
      <c r="AA146" s="3"/>
      <c r="AB146" s="3"/>
      <c r="AD146" s="3"/>
      <c r="AE146" s="3"/>
    </row>
    <row r="147" spans="1:44" ht="12.75" customHeight="1">
      <c r="A147" s="34" t="s">
        <v>22</v>
      </c>
      <c r="C147" s="26">
        <v>38</v>
      </c>
      <c r="K147" s="38"/>
      <c r="L147" s="5"/>
      <c r="M147" s="5"/>
      <c r="N147" s="5"/>
      <c r="O147" s="5">
        <f>C147/B146</f>
        <v>0.74509803921568629</v>
      </c>
      <c r="P147" s="20">
        <v>39</v>
      </c>
      <c r="Q147" s="25">
        <f t="shared" ref="Q147:Q154" si="43">P147/P146</f>
        <v>0.76470588235294112</v>
      </c>
      <c r="R147" s="5">
        <f t="shared" ref="R147:R154" si="44">100%-Q147</f>
        <v>0.23529411764705888</v>
      </c>
      <c r="Y147" s="58" t="s">
        <v>12</v>
      </c>
      <c r="Z147" s="61" t="s">
        <v>14</v>
      </c>
      <c r="AA147" s="61" t="s">
        <v>15</v>
      </c>
      <c r="AB147" s="61" t="s">
        <v>16</v>
      </c>
      <c r="AC147" s="61" t="s">
        <v>17</v>
      </c>
      <c r="AD147" s="61" t="s">
        <v>18</v>
      </c>
      <c r="AE147" s="61" t="s">
        <v>19</v>
      </c>
      <c r="AF147" s="61" t="s">
        <v>20</v>
      </c>
      <c r="AG147" s="61" t="s">
        <v>21</v>
      </c>
      <c r="AH147" s="61" t="s">
        <v>22</v>
      </c>
      <c r="AI147" s="61" t="s">
        <v>40</v>
      </c>
      <c r="AJ147" s="61" t="s">
        <v>41</v>
      </c>
      <c r="AK147" s="61" t="s">
        <v>42</v>
      </c>
      <c r="AL147" s="61" t="s">
        <v>43</v>
      </c>
      <c r="AM147" s="61" t="s">
        <v>48</v>
      </c>
      <c r="AN147" s="61" t="s">
        <v>49</v>
      </c>
      <c r="AO147" s="61" t="s">
        <v>50</v>
      </c>
      <c r="AP147" s="61" t="s">
        <v>51</v>
      </c>
      <c r="AQ147" s="61" t="s">
        <v>52</v>
      </c>
      <c r="AR147" s="61" t="s">
        <v>53</v>
      </c>
    </row>
    <row r="148" spans="1:44" ht="12.75" customHeight="1">
      <c r="A148" s="34" t="s">
        <v>40</v>
      </c>
      <c r="D148" s="26">
        <v>22</v>
      </c>
      <c r="K148" s="38"/>
      <c r="L148" s="5"/>
      <c r="M148" s="5"/>
      <c r="O148" s="5">
        <f>D148/C147</f>
        <v>0.57894736842105265</v>
      </c>
      <c r="P148" s="20">
        <v>35</v>
      </c>
      <c r="Q148" s="25">
        <f t="shared" si="43"/>
        <v>0.89743589743589747</v>
      </c>
      <c r="R148" s="5">
        <f t="shared" si="44"/>
        <v>0.10256410256410253</v>
      </c>
      <c r="Y148" s="4" t="s">
        <v>56</v>
      </c>
      <c r="Z148" s="3"/>
      <c r="AA148" s="64">
        <f>P31/P29</f>
        <v>0.72499999999999998</v>
      </c>
      <c r="AB148" s="64">
        <f>P50/P48</f>
        <v>0.8936170212765957</v>
      </c>
      <c r="AC148" s="64">
        <f>P70/P68</f>
        <v>0.80434782608695654</v>
      </c>
      <c r="AD148" s="64">
        <f>P89/P87</f>
        <v>0.77049180327868849</v>
      </c>
      <c r="AE148" s="64">
        <f>P109/P107</f>
        <v>0.82692307692307687</v>
      </c>
      <c r="AF148" s="64">
        <f>P129/P127</f>
        <v>0.97826086956521741</v>
      </c>
      <c r="AG148" s="64">
        <f>P148/P146</f>
        <v>0.68627450980392157</v>
      </c>
      <c r="AH148" s="64">
        <f>P166/P164</f>
        <v>0.86</v>
      </c>
      <c r="AI148" s="64">
        <f>P183/P181</f>
        <v>0.78723404255319152</v>
      </c>
      <c r="AJ148" s="64">
        <f>P200/P198</f>
        <v>0.86956521739130432</v>
      </c>
      <c r="AK148" s="64">
        <f>P217/P215</f>
        <v>0.80487804878048785</v>
      </c>
      <c r="AL148" s="64">
        <f>P235/P233</f>
        <v>0.92682926829268297</v>
      </c>
      <c r="AM148" s="64">
        <f>P253/P251</f>
        <v>0.89189189189189189</v>
      </c>
      <c r="AN148" s="64">
        <f>P271/P269</f>
        <v>0.92307692307692313</v>
      </c>
      <c r="AO148" s="64">
        <f>P288/P286</f>
        <v>0.9</v>
      </c>
      <c r="AP148" s="64">
        <f>P306/P304</f>
        <v>0.7142857142857143</v>
      </c>
      <c r="AQ148" s="64">
        <f>P323/P321</f>
        <v>0.87179487179487181</v>
      </c>
      <c r="AR148" s="64">
        <f>P339/P337</f>
        <v>0.82499999999999996</v>
      </c>
    </row>
    <row r="149" spans="1:44" ht="12.75" customHeight="1">
      <c r="A149" s="34" t="s">
        <v>41</v>
      </c>
      <c r="E149" s="26">
        <v>20</v>
      </c>
      <c r="K149" s="38"/>
      <c r="L149" s="5"/>
      <c r="M149" s="5"/>
      <c r="O149" s="5">
        <f>E149/D148</f>
        <v>0.90909090909090906</v>
      </c>
      <c r="P149" s="20">
        <v>32</v>
      </c>
      <c r="Q149" s="25">
        <f t="shared" si="43"/>
        <v>0.91428571428571426</v>
      </c>
      <c r="R149" s="5">
        <f t="shared" si="44"/>
        <v>8.5714285714285743E-2</v>
      </c>
      <c r="Y149" s="4"/>
      <c r="Z149" s="11"/>
      <c r="AA149" s="11"/>
      <c r="AB149" s="11"/>
      <c r="AD149" s="3"/>
      <c r="AE149" s="3"/>
      <c r="AK149" s="64"/>
    </row>
    <row r="150" spans="1:44" ht="12.75" customHeight="1">
      <c r="A150" s="34" t="s">
        <v>42</v>
      </c>
      <c r="F150" s="26">
        <v>20</v>
      </c>
      <c r="K150" s="38"/>
      <c r="L150" s="5"/>
      <c r="M150" s="5"/>
      <c r="O150" s="5">
        <f>F150/E149</f>
        <v>1</v>
      </c>
      <c r="P150" s="20">
        <v>32</v>
      </c>
      <c r="Q150" s="25">
        <f t="shared" si="43"/>
        <v>1</v>
      </c>
      <c r="R150" s="5">
        <f t="shared" si="44"/>
        <v>0</v>
      </c>
      <c r="Y150" s="26"/>
      <c r="Z150" s="3"/>
      <c r="AA150" s="3"/>
      <c r="AB150" s="3"/>
      <c r="AD150" s="3"/>
      <c r="AE150" s="3"/>
    </row>
    <row r="151" spans="1:44" ht="12.75" customHeight="1">
      <c r="A151" s="34" t="s">
        <v>43</v>
      </c>
      <c r="G151" s="26">
        <v>20</v>
      </c>
      <c r="K151" s="38"/>
      <c r="L151" s="5"/>
      <c r="M151" s="5"/>
      <c r="O151" s="5">
        <f>G151/F150</f>
        <v>1</v>
      </c>
      <c r="P151" s="20">
        <v>32</v>
      </c>
      <c r="Q151" s="25">
        <f t="shared" si="43"/>
        <v>1</v>
      </c>
      <c r="R151" s="5">
        <f t="shared" si="44"/>
        <v>0</v>
      </c>
      <c r="Y151" s="26"/>
      <c r="Z151" s="3"/>
      <c r="AA151" s="3"/>
      <c r="AB151" s="3"/>
      <c r="AD151" s="3"/>
      <c r="AE151" s="3"/>
    </row>
    <row r="152" spans="1:44" ht="12.75" customHeight="1">
      <c r="A152" s="34" t="s">
        <v>48</v>
      </c>
      <c r="H152" s="26">
        <v>20</v>
      </c>
      <c r="K152" s="38"/>
      <c r="L152" s="5"/>
      <c r="M152" s="5"/>
      <c r="O152" s="5">
        <f>H152/G151</f>
        <v>1</v>
      </c>
      <c r="P152" s="20">
        <v>32</v>
      </c>
      <c r="Q152" s="25">
        <f t="shared" si="43"/>
        <v>1</v>
      </c>
      <c r="R152" s="5">
        <f t="shared" si="44"/>
        <v>0</v>
      </c>
      <c r="Y152" s="26"/>
      <c r="Z152" s="3"/>
      <c r="AA152" s="3"/>
      <c r="AB152" s="3"/>
      <c r="AD152" s="3"/>
      <c r="AE152" s="3"/>
    </row>
    <row r="153" spans="1:44" ht="12.75" customHeight="1">
      <c r="A153" s="34" t="s">
        <v>49</v>
      </c>
      <c r="I153" s="26">
        <v>19</v>
      </c>
      <c r="K153" s="38"/>
      <c r="L153" s="5"/>
      <c r="M153" s="5"/>
      <c r="O153" s="5">
        <f>I153/H152</f>
        <v>0.95</v>
      </c>
      <c r="P153" s="20">
        <v>30</v>
      </c>
      <c r="Q153" s="25">
        <f t="shared" si="43"/>
        <v>0.9375</v>
      </c>
      <c r="R153" s="5">
        <f t="shared" si="44"/>
        <v>6.25E-2</v>
      </c>
      <c r="Y153" s="26"/>
      <c r="Z153" s="3"/>
      <c r="AA153" s="3"/>
      <c r="AB153" s="3"/>
      <c r="AD153" s="3"/>
      <c r="AE153" s="3"/>
    </row>
    <row r="154" spans="1:44" ht="12.75" customHeight="1">
      <c r="A154" s="34" t="s">
        <v>50</v>
      </c>
      <c r="J154" s="26">
        <v>19</v>
      </c>
      <c r="K154" s="38">
        <v>18</v>
      </c>
      <c r="L154" s="5"/>
      <c r="M154" s="5"/>
      <c r="O154" s="5">
        <f>J154/I153</f>
        <v>1</v>
      </c>
      <c r="P154" s="20">
        <v>28</v>
      </c>
      <c r="Q154" s="25">
        <f t="shared" si="43"/>
        <v>0.93333333333333335</v>
      </c>
      <c r="R154" s="5">
        <f t="shared" si="44"/>
        <v>6.6666666666666652E-2</v>
      </c>
      <c r="Y154" s="26"/>
      <c r="Z154" s="3"/>
      <c r="AA154" s="3"/>
      <c r="AB154" s="3"/>
      <c r="AD154" s="3"/>
      <c r="AE154" s="3"/>
    </row>
    <row r="155" spans="1:44" ht="12.75" customHeight="1">
      <c r="A155" s="34" t="s">
        <v>51</v>
      </c>
      <c r="J155" s="26">
        <v>3</v>
      </c>
      <c r="K155" s="38">
        <v>3</v>
      </c>
      <c r="L155" s="5"/>
      <c r="M155" s="5"/>
      <c r="O155" s="5"/>
      <c r="P155" s="20">
        <v>10</v>
      </c>
      <c r="Q155" s="25"/>
      <c r="R155" s="5"/>
      <c r="Y155" s="26"/>
      <c r="Z155" s="3"/>
      <c r="AA155" s="3"/>
      <c r="AB155" s="3"/>
      <c r="AD155" s="3"/>
      <c r="AE155" s="3"/>
    </row>
    <row r="156" spans="1:44" ht="12.75" customHeight="1">
      <c r="A156" s="34" t="s">
        <v>52</v>
      </c>
      <c r="J156" s="26">
        <v>3</v>
      </c>
      <c r="K156" s="38">
        <v>2</v>
      </c>
      <c r="L156" s="5"/>
      <c r="M156" s="5"/>
      <c r="O156" s="5"/>
      <c r="P156" s="20">
        <v>5</v>
      </c>
      <c r="Q156" s="25"/>
      <c r="R156" s="5"/>
      <c r="Y156" s="26"/>
      <c r="Z156" s="3"/>
      <c r="AA156" s="3"/>
      <c r="AB156" s="3"/>
      <c r="AD156" s="3"/>
      <c r="AE156" s="3"/>
    </row>
    <row r="157" spans="1:44" ht="12.75" customHeight="1">
      <c r="A157" s="34" t="s">
        <v>53</v>
      </c>
      <c r="J157" s="26">
        <v>2</v>
      </c>
      <c r="K157" s="38"/>
      <c r="L157" s="5"/>
      <c r="M157" s="5"/>
      <c r="O157" s="5"/>
      <c r="P157" s="20">
        <v>3</v>
      </c>
      <c r="Q157" s="25"/>
      <c r="R157" s="5"/>
      <c r="Y157" s="26"/>
      <c r="Z157" s="3"/>
      <c r="AA157" s="3"/>
      <c r="AB157" s="3"/>
      <c r="AD157" s="3"/>
      <c r="AE157" s="3"/>
    </row>
    <row r="158" spans="1:44" ht="12.75" customHeight="1">
      <c r="A158" s="34" t="s">
        <v>64</v>
      </c>
      <c r="J158" s="26">
        <v>2</v>
      </c>
      <c r="K158" s="38">
        <v>1</v>
      </c>
      <c r="L158" s="5"/>
      <c r="M158" s="5"/>
      <c r="O158" s="5"/>
      <c r="P158" s="20">
        <v>2</v>
      </c>
      <c r="Q158" s="25"/>
      <c r="R158" s="5"/>
      <c r="Y158" s="26"/>
      <c r="Z158" s="3"/>
      <c r="AA158" s="3"/>
      <c r="AB158" s="3"/>
      <c r="AD158" s="3"/>
      <c r="AE158" s="3"/>
    </row>
    <row r="159" spans="1:44" ht="12.75" customHeight="1">
      <c r="A159" s="34" t="s">
        <v>66</v>
      </c>
      <c r="J159" s="26">
        <v>1</v>
      </c>
      <c r="K159" s="38"/>
      <c r="L159" s="5"/>
      <c r="M159" s="5"/>
      <c r="O159" s="5"/>
      <c r="P159" s="20">
        <v>1</v>
      </c>
      <c r="Q159" s="25"/>
      <c r="R159" s="5"/>
      <c r="Y159" s="26"/>
      <c r="Z159" s="3"/>
      <c r="AA159" s="3"/>
      <c r="AB159" s="3"/>
      <c r="AD159" s="3"/>
      <c r="AE159" s="3"/>
    </row>
    <row r="160" spans="1:44" ht="12.75" customHeight="1">
      <c r="K160" s="26">
        <f>SUM(K154:K158)</f>
        <v>24</v>
      </c>
      <c r="L160" s="5">
        <f>K154/B146</f>
        <v>0.35294117647058826</v>
      </c>
      <c r="M160" s="5">
        <f>K160/B146</f>
        <v>0.47058823529411764</v>
      </c>
      <c r="N160" s="5">
        <f>M160-L160</f>
        <v>0.11764705882352938</v>
      </c>
      <c r="O160" s="5"/>
      <c r="P160" s="6"/>
      <c r="Q160" s="6"/>
      <c r="R160" s="5"/>
      <c r="Y160" s="26"/>
      <c r="AD160" s="3"/>
      <c r="AE160" s="3"/>
    </row>
    <row r="161" spans="1:31" ht="12.75" customHeight="1">
      <c r="A161" s="52" t="s">
        <v>73</v>
      </c>
      <c r="L161" s="5"/>
      <c r="M161" s="5"/>
      <c r="O161" s="5"/>
      <c r="Y161" s="26"/>
      <c r="AD161" s="3"/>
      <c r="AE161" s="3"/>
    </row>
    <row r="162" spans="1:31" ht="25.5" customHeight="1">
      <c r="B162" s="243" t="s">
        <v>1</v>
      </c>
      <c r="C162" s="244"/>
      <c r="D162" s="244"/>
      <c r="E162" s="244"/>
      <c r="F162" s="244"/>
      <c r="G162" s="244"/>
      <c r="H162" s="244"/>
      <c r="I162" s="244"/>
      <c r="J162" s="244"/>
      <c r="L162" s="10" t="s">
        <v>2</v>
      </c>
      <c r="M162" s="10" t="s">
        <v>3</v>
      </c>
      <c r="N162" s="70" t="s">
        <v>4</v>
      </c>
      <c r="O162" s="10" t="s">
        <v>5</v>
      </c>
      <c r="P162" s="9" t="s">
        <v>6</v>
      </c>
      <c r="Q162" s="9" t="s">
        <v>7</v>
      </c>
      <c r="R162" s="10" t="s">
        <v>8</v>
      </c>
      <c r="Y162" s="26"/>
      <c r="AD162" s="3"/>
      <c r="AE162" s="3"/>
    </row>
    <row r="163" spans="1:31" ht="12.75" customHeight="1">
      <c r="A163" s="71" t="s">
        <v>9</v>
      </c>
      <c r="B163" s="72">
        <v>1</v>
      </c>
      <c r="C163" s="72">
        <v>2</v>
      </c>
      <c r="D163" s="72">
        <v>3</v>
      </c>
      <c r="E163" s="72">
        <v>4</v>
      </c>
      <c r="F163" s="72">
        <v>5</v>
      </c>
      <c r="G163" s="72">
        <v>6</v>
      </c>
      <c r="H163" s="72">
        <v>7</v>
      </c>
      <c r="I163" s="72">
        <v>8</v>
      </c>
      <c r="J163" s="72">
        <v>9</v>
      </c>
      <c r="K163" s="73" t="s">
        <v>10</v>
      </c>
      <c r="L163" s="5"/>
      <c r="M163" s="5"/>
      <c r="O163" s="5"/>
      <c r="P163" s="6"/>
      <c r="Q163" s="6"/>
      <c r="R163" s="5"/>
      <c r="Y163" s="26"/>
      <c r="AD163" s="3"/>
      <c r="AE163" s="3"/>
    </row>
    <row r="164" spans="1:31" ht="12.75" customHeight="1">
      <c r="A164" s="34" t="s">
        <v>22</v>
      </c>
      <c r="B164" s="26">
        <v>50</v>
      </c>
      <c r="K164" s="38"/>
      <c r="L164" s="5"/>
      <c r="M164" s="5"/>
      <c r="O164" s="5"/>
      <c r="P164" s="20">
        <f>B164</f>
        <v>50</v>
      </c>
      <c r="Q164" s="6"/>
      <c r="R164" s="5"/>
      <c r="Y164" s="26"/>
      <c r="AD164" s="3"/>
      <c r="AE164" s="3"/>
    </row>
    <row r="165" spans="1:31" ht="12.75" customHeight="1">
      <c r="A165" s="34" t="s">
        <v>40</v>
      </c>
      <c r="C165" s="26">
        <v>44</v>
      </c>
      <c r="K165" s="38"/>
      <c r="L165" s="5"/>
      <c r="M165" s="5"/>
      <c r="N165" s="5"/>
      <c r="O165" s="5">
        <f>C165/B164</f>
        <v>0.88</v>
      </c>
      <c r="P165" s="74">
        <v>45</v>
      </c>
      <c r="Q165" s="25">
        <f t="shared" ref="Q165:Q172" si="45">P165/P164</f>
        <v>0.9</v>
      </c>
      <c r="R165" s="5">
        <f t="shared" ref="R165:R172" si="46">100%-Q165</f>
        <v>9.9999999999999978E-2</v>
      </c>
      <c r="Y165" s="26"/>
      <c r="AD165" s="3"/>
      <c r="AE165" s="3"/>
    </row>
    <row r="166" spans="1:31" ht="12.75" customHeight="1">
      <c r="A166" s="34" t="s">
        <v>41</v>
      </c>
      <c r="D166" s="26">
        <v>40</v>
      </c>
      <c r="K166" s="38"/>
      <c r="L166" s="5"/>
      <c r="M166" s="5"/>
      <c r="O166" s="5">
        <f>D166/C165</f>
        <v>0.90909090909090906</v>
      </c>
      <c r="P166" s="74">
        <v>43</v>
      </c>
      <c r="Q166" s="25">
        <f t="shared" si="45"/>
        <v>0.9555555555555556</v>
      </c>
      <c r="R166" s="5">
        <f t="shared" si="46"/>
        <v>4.4444444444444398E-2</v>
      </c>
      <c r="Y166" s="26"/>
      <c r="AD166" s="3"/>
      <c r="AE166" s="3"/>
    </row>
    <row r="167" spans="1:31" ht="12.75" customHeight="1">
      <c r="A167" s="34" t="s">
        <v>42</v>
      </c>
      <c r="E167" s="26">
        <v>33</v>
      </c>
      <c r="K167" s="38"/>
      <c r="L167" s="5"/>
      <c r="M167" s="5"/>
      <c r="O167" s="5">
        <f>E167/D166</f>
        <v>0.82499999999999996</v>
      </c>
      <c r="P167" s="74">
        <v>40</v>
      </c>
      <c r="Q167" s="25">
        <f t="shared" si="45"/>
        <v>0.93023255813953487</v>
      </c>
      <c r="R167" s="5">
        <f t="shared" si="46"/>
        <v>6.9767441860465129E-2</v>
      </c>
      <c r="Y167" s="26"/>
      <c r="AD167" s="3"/>
      <c r="AE167" s="3"/>
    </row>
    <row r="168" spans="1:31" ht="12.75" customHeight="1">
      <c r="A168" s="34" t="s">
        <v>43</v>
      </c>
      <c r="F168" s="26">
        <v>31</v>
      </c>
      <c r="K168" s="38"/>
      <c r="L168" s="5"/>
      <c r="M168" s="5"/>
      <c r="O168" s="5">
        <f>F168/E167</f>
        <v>0.93939393939393945</v>
      </c>
      <c r="P168" s="74">
        <v>35</v>
      </c>
      <c r="Q168" s="25">
        <f t="shared" si="45"/>
        <v>0.875</v>
      </c>
      <c r="R168" s="5">
        <f t="shared" si="46"/>
        <v>0.125</v>
      </c>
      <c r="Y168" s="26"/>
      <c r="AD168" s="3"/>
      <c r="AE168" s="3"/>
    </row>
    <row r="169" spans="1:31" ht="12.75" customHeight="1">
      <c r="A169" s="34" t="s">
        <v>48</v>
      </c>
      <c r="G169" s="26">
        <v>28</v>
      </c>
      <c r="K169" s="38"/>
      <c r="L169" s="5"/>
      <c r="M169" s="5"/>
      <c r="O169" s="5">
        <f>G169/F168</f>
        <v>0.90322580645161288</v>
      </c>
      <c r="P169" s="74">
        <v>34</v>
      </c>
      <c r="Q169" s="25">
        <f t="shared" si="45"/>
        <v>0.97142857142857142</v>
      </c>
      <c r="R169" s="5">
        <f t="shared" si="46"/>
        <v>2.8571428571428581E-2</v>
      </c>
      <c r="Y169" s="26"/>
      <c r="AD169" s="3"/>
      <c r="AE169" s="3"/>
    </row>
    <row r="170" spans="1:31" ht="12.75" customHeight="1">
      <c r="A170" s="34" t="s">
        <v>49</v>
      </c>
      <c r="H170" s="26">
        <v>26</v>
      </c>
      <c r="K170" s="38"/>
      <c r="L170" s="5"/>
      <c r="M170" s="5"/>
      <c r="O170" s="5">
        <f>H170/G169</f>
        <v>0.9285714285714286</v>
      </c>
      <c r="P170" s="74">
        <v>35</v>
      </c>
      <c r="Q170" s="25">
        <f t="shared" si="45"/>
        <v>1.0294117647058822</v>
      </c>
      <c r="R170" s="5">
        <f t="shared" si="46"/>
        <v>-2.9411764705882248E-2</v>
      </c>
      <c r="Y170" s="26"/>
      <c r="AD170" s="3"/>
      <c r="AE170" s="3"/>
    </row>
    <row r="171" spans="1:31" ht="12.75" customHeight="1">
      <c r="A171" s="34" t="s">
        <v>50</v>
      </c>
      <c r="I171" s="26">
        <v>25</v>
      </c>
      <c r="K171" s="38"/>
      <c r="L171" s="5"/>
      <c r="M171" s="5"/>
      <c r="O171" s="5">
        <f>I171/H170</f>
        <v>0.96153846153846156</v>
      </c>
      <c r="P171" s="74">
        <v>33</v>
      </c>
      <c r="Q171" s="25">
        <f t="shared" si="45"/>
        <v>0.94285714285714284</v>
      </c>
      <c r="R171" s="5">
        <f t="shared" si="46"/>
        <v>5.7142857142857162E-2</v>
      </c>
      <c r="Y171" s="26"/>
      <c r="AD171" s="3"/>
      <c r="AE171" s="3"/>
    </row>
    <row r="172" spans="1:31" ht="12.75" customHeight="1">
      <c r="A172" s="34" t="s">
        <v>51</v>
      </c>
      <c r="J172" s="26">
        <v>25</v>
      </c>
      <c r="K172" s="38">
        <v>22</v>
      </c>
      <c r="L172" s="5"/>
      <c r="M172" s="5"/>
      <c r="O172" s="5">
        <f>J172/I171</f>
        <v>1</v>
      </c>
      <c r="P172" s="74">
        <v>34</v>
      </c>
      <c r="Q172" s="25">
        <f t="shared" si="45"/>
        <v>1.0303030303030303</v>
      </c>
      <c r="R172" s="5">
        <f t="shared" si="46"/>
        <v>-3.0303030303030276E-2</v>
      </c>
      <c r="Y172" s="26"/>
      <c r="AD172" s="3"/>
      <c r="AE172" s="3"/>
    </row>
    <row r="173" spans="1:31" ht="12.75" customHeight="1">
      <c r="A173" s="34" t="s">
        <v>52</v>
      </c>
      <c r="J173" s="26">
        <v>7</v>
      </c>
      <c r="K173" s="38">
        <v>4</v>
      </c>
      <c r="L173" s="5"/>
      <c r="M173" s="5"/>
      <c r="O173" s="5"/>
      <c r="P173" s="74">
        <v>12</v>
      </c>
      <c r="Q173" s="25"/>
      <c r="R173" s="5"/>
      <c r="Y173" s="26"/>
      <c r="AD173" s="3"/>
      <c r="AE173" s="3"/>
    </row>
    <row r="174" spans="1:31" ht="12.75" customHeight="1">
      <c r="A174" s="34" t="s">
        <v>53</v>
      </c>
      <c r="J174" s="26">
        <v>2</v>
      </c>
      <c r="K174" s="38">
        <v>1</v>
      </c>
      <c r="L174" s="5"/>
      <c r="M174" s="5"/>
      <c r="O174" s="5"/>
      <c r="P174" s="74">
        <v>8</v>
      </c>
      <c r="Q174" s="25"/>
      <c r="R174" s="5"/>
      <c r="Y174" s="26"/>
      <c r="AD174" s="3"/>
      <c r="AE174" s="3"/>
    </row>
    <row r="175" spans="1:31" ht="12.75" customHeight="1">
      <c r="A175" s="34" t="s">
        <v>64</v>
      </c>
      <c r="J175" s="26">
        <v>3</v>
      </c>
      <c r="K175" s="38">
        <v>2</v>
      </c>
      <c r="L175" s="5"/>
      <c r="M175" s="5"/>
      <c r="O175" s="5"/>
      <c r="P175" s="74">
        <v>4</v>
      </c>
      <c r="Q175" s="25"/>
      <c r="R175" s="5"/>
      <c r="Y175" s="26"/>
      <c r="AD175" s="3"/>
      <c r="AE175" s="3"/>
    </row>
    <row r="176" spans="1:31" ht="12.75" customHeight="1">
      <c r="A176" s="34" t="s">
        <v>66</v>
      </c>
      <c r="J176" s="26">
        <v>1</v>
      </c>
      <c r="K176" s="38">
        <v>1</v>
      </c>
      <c r="L176" s="5"/>
      <c r="M176" s="5"/>
      <c r="O176" s="5"/>
      <c r="P176" s="74">
        <v>1</v>
      </c>
      <c r="Q176" s="25"/>
      <c r="R176" s="5"/>
      <c r="Y176" s="26"/>
      <c r="AD176" s="3"/>
      <c r="AE176" s="3"/>
    </row>
    <row r="177" spans="1:31" ht="12.75" customHeight="1">
      <c r="K177" s="26">
        <f>SUM(K172:K176)</f>
        <v>30</v>
      </c>
      <c r="L177" s="5">
        <f>K172/B164</f>
        <v>0.44</v>
      </c>
      <c r="M177" s="5">
        <f>K177/B164</f>
        <v>0.6</v>
      </c>
      <c r="N177" s="5">
        <f>M177-L177</f>
        <v>0.15999999999999998</v>
      </c>
      <c r="O177" s="5"/>
      <c r="P177" s="6"/>
      <c r="Q177" s="6"/>
      <c r="R177" s="5"/>
      <c r="Y177" s="26"/>
      <c r="AD177" s="3"/>
      <c r="AE177" s="3"/>
    </row>
    <row r="178" spans="1:31" ht="12.75" customHeight="1">
      <c r="A178" s="52" t="s">
        <v>74</v>
      </c>
      <c r="L178" s="5"/>
      <c r="M178" s="5"/>
      <c r="O178" s="5"/>
      <c r="Y178" s="26"/>
      <c r="AD178" s="3"/>
      <c r="AE178" s="3"/>
    </row>
    <row r="179" spans="1:31" ht="25.5" customHeight="1">
      <c r="B179" s="243" t="s">
        <v>1</v>
      </c>
      <c r="C179" s="244"/>
      <c r="D179" s="244"/>
      <c r="E179" s="244"/>
      <c r="F179" s="244"/>
      <c r="G179" s="244"/>
      <c r="H179" s="244"/>
      <c r="I179" s="244"/>
      <c r="J179" s="244"/>
      <c r="L179" s="10" t="s">
        <v>2</v>
      </c>
      <c r="M179" s="10" t="s">
        <v>3</v>
      </c>
      <c r="N179" s="70" t="s">
        <v>4</v>
      </c>
      <c r="O179" s="10" t="s">
        <v>5</v>
      </c>
      <c r="P179" s="9" t="s">
        <v>6</v>
      </c>
      <c r="Q179" s="9" t="s">
        <v>7</v>
      </c>
      <c r="R179" s="10" t="s">
        <v>8</v>
      </c>
      <c r="Y179" s="26"/>
      <c r="AD179" s="3"/>
      <c r="AE179" s="3"/>
    </row>
    <row r="180" spans="1:31" ht="12.75" customHeight="1">
      <c r="A180" s="71" t="s">
        <v>9</v>
      </c>
      <c r="B180" s="72">
        <v>1</v>
      </c>
      <c r="C180" s="72">
        <v>2</v>
      </c>
      <c r="D180" s="72">
        <v>3</v>
      </c>
      <c r="E180" s="72">
        <v>4</v>
      </c>
      <c r="F180" s="72">
        <v>5</v>
      </c>
      <c r="G180" s="72">
        <v>6</v>
      </c>
      <c r="H180" s="72">
        <v>7</v>
      </c>
      <c r="I180" s="72">
        <v>8</v>
      </c>
      <c r="J180" s="72">
        <v>9</v>
      </c>
      <c r="K180" s="73" t="s">
        <v>10</v>
      </c>
      <c r="L180" s="5"/>
      <c r="M180" s="5"/>
      <c r="O180" s="5"/>
      <c r="P180" s="6"/>
      <c r="Q180" s="6"/>
      <c r="R180" s="5"/>
      <c r="Y180" s="26"/>
      <c r="AD180" s="3"/>
      <c r="AE180" s="3"/>
    </row>
    <row r="181" spans="1:31" ht="12.75" customHeight="1">
      <c r="A181" s="34" t="s">
        <v>40</v>
      </c>
      <c r="B181" s="26">
        <v>47</v>
      </c>
      <c r="K181" s="38"/>
      <c r="L181" s="5"/>
      <c r="M181" s="5"/>
      <c r="O181" s="5"/>
      <c r="P181" s="20">
        <f>B181</f>
        <v>47</v>
      </c>
      <c r="Q181" s="6"/>
      <c r="R181" s="5"/>
      <c r="Y181" s="26"/>
      <c r="AD181" s="3"/>
      <c r="AE181" s="3"/>
    </row>
    <row r="182" spans="1:31" ht="12.75" customHeight="1">
      <c r="A182" s="34" t="s">
        <v>41</v>
      </c>
      <c r="C182" s="26">
        <v>37</v>
      </c>
      <c r="K182" s="38"/>
      <c r="L182" s="5"/>
      <c r="M182" s="5"/>
      <c r="N182" s="5"/>
      <c r="O182" s="5">
        <f>C182/B181</f>
        <v>0.78723404255319152</v>
      </c>
      <c r="P182" s="74">
        <v>37</v>
      </c>
      <c r="Q182" s="25">
        <f t="shared" ref="Q182:Q189" si="47">P182/P181</f>
        <v>0.78723404255319152</v>
      </c>
      <c r="R182" s="5">
        <f t="shared" ref="R182:R189" si="48">100%-Q182</f>
        <v>0.21276595744680848</v>
      </c>
      <c r="Y182" s="26"/>
      <c r="AD182" s="3"/>
      <c r="AE182" s="3"/>
    </row>
    <row r="183" spans="1:31" ht="12.75" customHeight="1">
      <c r="A183" s="34" t="s">
        <v>42</v>
      </c>
      <c r="D183" s="26">
        <v>32</v>
      </c>
      <c r="K183" s="38"/>
      <c r="L183" s="5"/>
      <c r="M183" s="5"/>
      <c r="O183" s="5">
        <f>D183/C182</f>
        <v>0.86486486486486491</v>
      </c>
      <c r="P183" s="74">
        <v>37</v>
      </c>
      <c r="Q183" s="25">
        <f t="shared" si="47"/>
        <v>1</v>
      </c>
      <c r="R183" s="5">
        <f t="shared" si="48"/>
        <v>0</v>
      </c>
      <c r="Y183" s="26"/>
      <c r="AD183" s="3"/>
      <c r="AE183" s="3"/>
    </row>
    <row r="184" spans="1:31" ht="12.75" customHeight="1">
      <c r="A184" s="34" t="s">
        <v>43</v>
      </c>
      <c r="E184" s="26">
        <v>31</v>
      </c>
      <c r="K184" s="38"/>
      <c r="L184" s="5"/>
      <c r="M184" s="5"/>
      <c r="O184" s="5">
        <f>E184/D183</f>
        <v>0.96875</v>
      </c>
      <c r="P184" s="74">
        <v>33</v>
      </c>
      <c r="Q184" s="25">
        <f t="shared" si="47"/>
        <v>0.89189189189189189</v>
      </c>
      <c r="R184" s="5">
        <f t="shared" si="48"/>
        <v>0.10810810810810811</v>
      </c>
      <c r="Y184" s="26"/>
      <c r="AD184" s="3"/>
      <c r="AE184" s="3"/>
    </row>
    <row r="185" spans="1:31" ht="12.75" customHeight="1">
      <c r="A185" s="34" t="s">
        <v>48</v>
      </c>
      <c r="F185" s="26">
        <v>29</v>
      </c>
      <c r="K185" s="38"/>
      <c r="L185" s="5"/>
      <c r="M185" s="5"/>
      <c r="O185" s="5">
        <f>F185/E184</f>
        <v>0.93548387096774188</v>
      </c>
      <c r="P185" s="74">
        <v>31</v>
      </c>
      <c r="Q185" s="25">
        <f t="shared" si="47"/>
        <v>0.93939393939393945</v>
      </c>
      <c r="R185" s="5">
        <f t="shared" si="48"/>
        <v>6.0606060606060552E-2</v>
      </c>
      <c r="Y185" s="26"/>
      <c r="AD185" s="3"/>
      <c r="AE185" s="3"/>
    </row>
    <row r="186" spans="1:31" ht="12.75" customHeight="1">
      <c r="A186" s="34" t="s">
        <v>49</v>
      </c>
      <c r="G186" s="26">
        <v>26</v>
      </c>
      <c r="K186" s="38"/>
      <c r="L186" s="5"/>
      <c r="M186" s="5"/>
      <c r="O186" s="5">
        <f>G186/F185</f>
        <v>0.89655172413793105</v>
      </c>
      <c r="P186" s="74">
        <v>31</v>
      </c>
      <c r="Q186" s="25">
        <f t="shared" si="47"/>
        <v>1</v>
      </c>
      <c r="R186" s="5">
        <f t="shared" si="48"/>
        <v>0</v>
      </c>
      <c r="Y186" s="26"/>
      <c r="AD186" s="3"/>
      <c r="AE186" s="3"/>
    </row>
    <row r="187" spans="1:31" ht="12.75" customHeight="1">
      <c r="A187" s="34" t="s">
        <v>50</v>
      </c>
      <c r="H187" s="26">
        <v>22</v>
      </c>
      <c r="K187" s="38"/>
      <c r="L187" s="5"/>
      <c r="M187" s="5"/>
      <c r="O187" s="5">
        <f>H187/G186</f>
        <v>0.84615384615384615</v>
      </c>
      <c r="P187" s="74">
        <v>28</v>
      </c>
      <c r="Q187" s="25">
        <f t="shared" si="47"/>
        <v>0.90322580645161288</v>
      </c>
      <c r="R187" s="5">
        <f t="shared" si="48"/>
        <v>9.6774193548387122E-2</v>
      </c>
      <c r="Y187" s="26"/>
      <c r="AD187" s="3"/>
      <c r="AE187" s="3"/>
    </row>
    <row r="188" spans="1:31" ht="12.75" customHeight="1">
      <c r="A188" s="34" t="s">
        <v>51</v>
      </c>
      <c r="I188" s="26">
        <v>21</v>
      </c>
      <c r="K188" s="38"/>
      <c r="L188" s="5"/>
      <c r="M188" s="5"/>
      <c r="O188" s="5">
        <f>I188/H187</f>
        <v>0.95454545454545459</v>
      </c>
      <c r="P188" s="74">
        <v>28</v>
      </c>
      <c r="Q188" s="25">
        <f t="shared" si="47"/>
        <v>1</v>
      </c>
      <c r="R188" s="5">
        <f t="shared" si="48"/>
        <v>0</v>
      </c>
      <c r="Y188" s="26"/>
      <c r="AD188" s="3"/>
      <c r="AE188" s="3"/>
    </row>
    <row r="189" spans="1:31" ht="12.75" customHeight="1">
      <c r="A189" s="34" t="s">
        <v>52</v>
      </c>
      <c r="J189" s="26">
        <v>21</v>
      </c>
      <c r="K189" s="38">
        <v>23</v>
      </c>
      <c r="L189" s="5"/>
      <c r="M189" s="5"/>
      <c r="O189" s="5">
        <f>J189/I188</f>
        <v>1</v>
      </c>
      <c r="P189" s="74">
        <v>29</v>
      </c>
      <c r="Q189" s="25">
        <f t="shared" si="47"/>
        <v>1.0357142857142858</v>
      </c>
      <c r="R189" s="5">
        <f t="shared" si="48"/>
        <v>-3.5714285714285809E-2</v>
      </c>
      <c r="Y189" s="26"/>
      <c r="AD189" s="3"/>
      <c r="AE189" s="3"/>
    </row>
    <row r="190" spans="1:31" ht="12.75" customHeight="1">
      <c r="A190" s="34" t="s">
        <v>53</v>
      </c>
      <c r="J190" s="26">
        <v>3</v>
      </c>
      <c r="K190" s="38">
        <v>1</v>
      </c>
      <c r="L190" s="5"/>
      <c r="M190" s="5"/>
      <c r="O190" s="5"/>
      <c r="P190" s="74">
        <v>5</v>
      </c>
      <c r="Q190" s="25"/>
      <c r="R190" s="5"/>
      <c r="Y190" s="26"/>
      <c r="AD190" s="3"/>
      <c r="AE190" s="3"/>
    </row>
    <row r="191" spans="1:31" ht="12.75" customHeight="1">
      <c r="A191" s="34" t="s">
        <v>64</v>
      </c>
      <c r="J191" s="26">
        <v>3</v>
      </c>
      <c r="K191" s="38">
        <v>1</v>
      </c>
      <c r="L191" s="5"/>
      <c r="M191" s="5"/>
      <c r="O191" s="5"/>
      <c r="P191" s="74">
        <v>3</v>
      </c>
      <c r="Q191" s="25"/>
      <c r="R191" s="5"/>
      <c r="Y191" s="26"/>
      <c r="AD191" s="3"/>
      <c r="AE191" s="3"/>
    </row>
    <row r="192" spans="1:31" ht="12.75" customHeight="1">
      <c r="A192" s="34" t="s">
        <v>66</v>
      </c>
      <c r="J192" s="26">
        <v>2</v>
      </c>
      <c r="K192" s="38"/>
      <c r="L192" s="5"/>
      <c r="M192" s="5"/>
      <c r="O192" s="5"/>
      <c r="P192" s="74">
        <v>2</v>
      </c>
      <c r="Q192" s="25"/>
      <c r="R192" s="5"/>
      <c r="Y192" s="26"/>
      <c r="AD192" s="3"/>
      <c r="AE192" s="3"/>
    </row>
    <row r="193" spans="1:31" ht="12.75" customHeight="1">
      <c r="A193" s="34" t="s">
        <v>71</v>
      </c>
      <c r="J193" s="26">
        <v>1</v>
      </c>
      <c r="K193" s="38">
        <v>1</v>
      </c>
      <c r="L193" s="5"/>
      <c r="M193" s="5"/>
      <c r="O193" s="5"/>
      <c r="P193" s="74">
        <v>1</v>
      </c>
      <c r="Q193" s="25"/>
      <c r="R193" s="5"/>
      <c r="Y193" s="26"/>
      <c r="AD193" s="3"/>
      <c r="AE193" s="3"/>
    </row>
    <row r="194" spans="1:31" ht="12.75" customHeight="1">
      <c r="K194" s="26">
        <f>SUM(K189:K193)</f>
        <v>26</v>
      </c>
      <c r="L194" s="5">
        <f>K189/B181</f>
        <v>0.48936170212765956</v>
      </c>
      <c r="M194" s="5">
        <f>K194/B181</f>
        <v>0.55319148936170215</v>
      </c>
      <c r="N194" s="5">
        <f>M194-L194</f>
        <v>6.382978723404259E-2</v>
      </c>
      <c r="O194" s="5"/>
      <c r="P194" s="6"/>
      <c r="Q194" s="6"/>
      <c r="R194" s="5"/>
      <c r="Y194" s="26"/>
      <c r="AD194" s="3"/>
      <c r="AE194" s="3"/>
    </row>
    <row r="195" spans="1:31" ht="12.75" customHeight="1">
      <c r="A195" s="52" t="s">
        <v>76</v>
      </c>
      <c r="L195" s="5"/>
      <c r="M195" s="5"/>
      <c r="O195" s="5"/>
      <c r="Y195" s="26"/>
      <c r="AD195" s="3"/>
      <c r="AE195" s="3"/>
    </row>
    <row r="196" spans="1:31" ht="25.5" customHeight="1">
      <c r="B196" s="243" t="s">
        <v>1</v>
      </c>
      <c r="C196" s="244"/>
      <c r="D196" s="244"/>
      <c r="E196" s="244"/>
      <c r="F196" s="244"/>
      <c r="G196" s="244"/>
      <c r="H196" s="244"/>
      <c r="I196" s="244"/>
      <c r="J196" s="244"/>
      <c r="L196" s="10" t="s">
        <v>2</v>
      </c>
      <c r="M196" s="10" t="s">
        <v>3</v>
      </c>
      <c r="N196" s="70" t="s">
        <v>4</v>
      </c>
      <c r="O196" s="10" t="s">
        <v>5</v>
      </c>
      <c r="P196" s="9" t="s">
        <v>6</v>
      </c>
      <c r="Q196" s="9" t="s">
        <v>7</v>
      </c>
      <c r="R196" s="10" t="s">
        <v>8</v>
      </c>
      <c r="Y196" s="26"/>
      <c r="AD196" s="3"/>
      <c r="AE196" s="3"/>
    </row>
    <row r="197" spans="1:31" ht="12.75" customHeight="1">
      <c r="A197" s="71" t="s">
        <v>9</v>
      </c>
      <c r="B197" s="72">
        <v>1</v>
      </c>
      <c r="C197" s="72">
        <v>2</v>
      </c>
      <c r="D197" s="72">
        <v>3</v>
      </c>
      <c r="E197" s="72">
        <v>4</v>
      </c>
      <c r="F197" s="72">
        <v>5</v>
      </c>
      <c r="G197" s="72">
        <v>6</v>
      </c>
      <c r="H197" s="72">
        <v>7</v>
      </c>
      <c r="I197" s="72">
        <v>8</v>
      </c>
      <c r="J197" s="72">
        <v>9</v>
      </c>
      <c r="K197" s="73" t="s">
        <v>10</v>
      </c>
      <c r="L197" s="5"/>
      <c r="M197" s="5"/>
      <c r="O197" s="5"/>
      <c r="P197" s="6"/>
      <c r="Q197" s="6"/>
      <c r="R197" s="5"/>
      <c r="Y197" s="26"/>
      <c r="AD197" s="3"/>
      <c r="AE197" s="3"/>
    </row>
    <row r="198" spans="1:31" ht="12.75" customHeight="1">
      <c r="A198" s="34" t="s">
        <v>41</v>
      </c>
      <c r="B198" s="26">
        <v>46</v>
      </c>
      <c r="K198" s="38"/>
      <c r="L198" s="5"/>
      <c r="M198" s="5"/>
      <c r="O198" s="5"/>
      <c r="P198" s="20">
        <f>B198</f>
        <v>46</v>
      </c>
      <c r="Q198" s="6"/>
      <c r="R198" s="5"/>
      <c r="Y198" s="26"/>
      <c r="AD198" s="3"/>
      <c r="AE198" s="3"/>
    </row>
    <row r="199" spans="1:31" ht="12.75" customHeight="1">
      <c r="A199" s="34" t="s">
        <v>42</v>
      </c>
      <c r="C199" s="26">
        <v>42</v>
      </c>
      <c r="K199" s="38"/>
      <c r="L199" s="5"/>
      <c r="M199" s="5"/>
      <c r="N199" s="5"/>
      <c r="O199" s="5">
        <f>C199/B198</f>
        <v>0.91304347826086951</v>
      </c>
      <c r="P199" s="74">
        <v>42</v>
      </c>
      <c r="Q199" s="25">
        <f t="shared" ref="Q199:Q206" si="49">P199/P198</f>
        <v>0.91304347826086951</v>
      </c>
      <c r="R199" s="5">
        <f t="shared" ref="R199:R206" si="50">100%-Q199</f>
        <v>8.6956521739130488E-2</v>
      </c>
      <c r="Y199" s="26"/>
      <c r="AD199" s="3"/>
      <c r="AE199" s="3"/>
    </row>
    <row r="200" spans="1:31" ht="12.75" customHeight="1">
      <c r="A200" s="34" t="s">
        <v>43</v>
      </c>
      <c r="D200" s="26">
        <v>38</v>
      </c>
      <c r="K200" s="38"/>
      <c r="L200" s="5"/>
      <c r="M200" s="5"/>
      <c r="O200" s="5">
        <f>D200/C199</f>
        <v>0.90476190476190477</v>
      </c>
      <c r="P200" s="74">
        <v>40</v>
      </c>
      <c r="Q200" s="25">
        <f t="shared" si="49"/>
        <v>0.95238095238095233</v>
      </c>
      <c r="R200" s="5">
        <f t="shared" si="50"/>
        <v>4.7619047619047672E-2</v>
      </c>
      <c r="Y200" s="26"/>
      <c r="AD200" s="3"/>
      <c r="AE200" s="3"/>
    </row>
    <row r="201" spans="1:31" ht="12.75" customHeight="1">
      <c r="A201" s="34" t="s">
        <v>48</v>
      </c>
      <c r="E201" s="26">
        <v>37</v>
      </c>
      <c r="K201" s="38"/>
      <c r="L201" s="5"/>
      <c r="M201" s="5"/>
      <c r="O201" s="5">
        <f>E201/D200</f>
        <v>0.97368421052631582</v>
      </c>
      <c r="P201" s="74">
        <v>40</v>
      </c>
      <c r="Q201" s="25">
        <f t="shared" si="49"/>
        <v>1</v>
      </c>
      <c r="R201" s="5">
        <f t="shared" si="50"/>
        <v>0</v>
      </c>
      <c r="Y201" s="26"/>
      <c r="AD201" s="3"/>
      <c r="AE201" s="3"/>
    </row>
    <row r="202" spans="1:31" ht="12.75" customHeight="1">
      <c r="A202" s="34" t="s">
        <v>49</v>
      </c>
      <c r="F202" s="26">
        <v>33</v>
      </c>
      <c r="K202" s="38"/>
      <c r="L202" s="5"/>
      <c r="M202" s="5"/>
      <c r="O202" s="5">
        <f>F202/E201</f>
        <v>0.89189189189189189</v>
      </c>
      <c r="P202" s="74">
        <v>40</v>
      </c>
      <c r="Q202" s="25">
        <f t="shared" si="49"/>
        <v>1</v>
      </c>
      <c r="R202" s="5">
        <f t="shared" si="50"/>
        <v>0</v>
      </c>
      <c r="Y202" s="26"/>
      <c r="AD202" s="3"/>
      <c r="AE202" s="3"/>
    </row>
    <row r="203" spans="1:31" ht="12.75" customHeight="1">
      <c r="A203" s="34" t="s">
        <v>50</v>
      </c>
      <c r="G203" s="26">
        <v>30</v>
      </c>
      <c r="K203" s="38"/>
      <c r="L203" s="5"/>
      <c r="M203" s="5"/>
      <c r="O203" s="5">
        <f>G203/F202</f>
        <v>0.90909090909090906</v>
      </c>
      <c r="P203" s="74">
        <v>38</v>
      </c>
      <c r="Q203" s="25">
        <f t="shared" si="49"/>
        <v>0.95</v>
      </c>
      <c r="R203" s="5">
        <f t="shared" si="50"/>
        <v>5.0000000000000044E-2</v>
      </c>
      <c r="Y203" s="26"/>
      <c r="AD203" s="3"/>
      <c r="AE203" s="3"/>
    </row>
    <row r="204" spans="1:31" ht="12.75" customHeight="1">
      <c r="A204" s="34" t="s">
        <v>51</v>
      </c>
      <c r="H204" s="26">
        <v>30</v>
      </c>
      <c r="K204" s="38"/>
      <c r="L204" s="5"/>
      <c r="M204" s="5"/>
      <c r="O204" s="5">
        <f>H204/G203</f>
        <v>1</v>
      </c>
      <c r="P204" s="74">
        <v>37</v>
      </c>
      <c r="Q204" s="25">
        <f t="shared" si="49"/>
        <v>0.97368421052631582</v>
      </c>
      <c r="R204" s="5">
        <f t="shared" si="50"/>
        <v>2.6315789473684181E-2</v>
      </c>
      <c r="Y204" s="26"/>
      <c r="AD204" s="3"/>
      <c r="AE204" s="3"/>
    </row>
    <row r="205" spans="1:31" ht="12.75" customHeight="1">
      <c r="A205" s="34" t="s">
        <v>52</v>
      </c>
      <c r="I205" s="26">
        <v>29</v>
      </c>
      <c r="K205" s="38"/>
      <c r="L205" s="5"/>
      <c r="M205" s="5"/>
      <c r="O205" s="5">
        <f>I205/H204</f>
        <v>0.96666666666666667</v>
      </c>
      <c r="P205" s="74">
        <v>38</v>
      </c>
      <c r="Q205" s="25">
        <f t="shared" si="49"/>
        <v>1.027027027027027</v>
      </c>
      <c r="R205" s="5">
        <f t="shared" si="50"/>
        <v>-2.7027027027026973E-2</v>
      </c>
      <c r="Y205" s="26"/>
      <c r="AD205" s="3"/>
      <c r="AE205" s="3"/>
    </row>
    <row r="206" spans="1:31" ht="12.75" customHeight="1">
      <c r="A206" s="34" t="s">
        <v>53</v>
      </c>
      <c r="J206" s="26">
        <v>27</v>
      </c>
      <c r="K206" s="38">
        <v>23</v>
      </c>
      <c r="L206" s="5"/>
      <c r="M206" s="5"/>
      <c r="O206" s="5">
        <f>J206/I205</f>
        <v>0.93103448275862066</v>
      </c>
      <c r="P206" s="74">
        <v>37</v>
      </c>
      <c r="Q206" s="25">
        <f t="shared" si="49"/>
        <v>0.97368421052631582</v>
      </c>
      <c r="R206" s="5">
        <f t="shared" si="50"/>
        <v>2.6315789473684181E-2</v>
      </c>
      <c r="Y206" s="26"/>
      <c r="AD206" s="3"/>
      <c r="AE206" s="3"/>
    </row>
    <row r="207" spans="1:31" ht="12.75" customHeight="1">
      <c r="A207" s="34" t="s">
        <v>64</v>
      </c>
      <c r="J207" s="26">
        <v>11</v>
      </c>
      <c r="K207" s="38">
        <v>9</v>
      </c>
      <c r="L207" s="5"/>
      <c r="M207" s="5"/>
      <c r="O207" s="5"/>
      <c r="P207" s="74">
        <v>11</v>
      </c>
      <c r="Q207" s="25"/>
      <c r="R207" s="5"/>
      <c r="Y207" s="26"/>
      <c r="AD207" s="3"/>
      <c r="AE207" s="3"/>
    </row>
    <row r="208" spans="1:31" ht="12.75" customHeight="1">
      <c r="A208" s="34" t="s">
        <v>66</v>
      </c>
      <c r="J208" s="26">
        <v>2</v>
      </c>
      <c r="K208" s="38"/>
      <c r="L208" s="5"/>
      <c r="M208" s="5"/>
      <c r="O208" s="5"/>
      <c r="P208" s="74">
        <v>2</v>
      </c>
      <c r="Q208" s="25"/>
      <c r="R208" s="5"/>
      <c r="Y208" s="26"/>
      <c r="AD208" s="3"/>
      <c r="AE208" s="3"/>
    </row>
    <row r="209" spans="1:31" ht="12.75" customHeight="1">
      <c r="A209" s="34" t="s">
        <v>71</v>
      </c>
      <c r="J209" s="26">
        <v>1</v>
      </c>
      <c r="K209" s="38"/>
      <c r="L209" s="5"/>
      <c r="M209" s="5"/>
      <c r="O209" s="5"/>
      <c r="P209" s="74">
        <v>1</v>
      </c>
      <c r="Q209" s="25"/>
      <c r="R209" s="5"/>
      <c r="Y209" s="26"/>
      <c r="AD209" s="3"/>
      <c r="AE209" s="3"/>
    </row>
    <row r="210" spans="1:31" ht="12.75" customHeight="1">
      <c r="A210" s="34" t="s">
        <v>72</v>
      </c>
      <c r="J210" s="26">
        <v>1</v>
      </c>
      <c r="K210" s="38"/>
      <c r="L210" s="5"/>
      <c r="M210" s="5"/>
      <c r="O210" s="5"/>
      <c r="P210" s="74">
        <v>1</v>
      </c>
      <c r="Q210" s="25"/>
      <c r="R210" s="5"/>
      <c r="Y210" s="26"/>
      <c r="AD210" s="3"/>
      <c r="AE210" s="3"/>
    </row>
    <row r="211" spans="1:31" ht="12.75" customHeight="1">
      <c r="K211" s="26">
        <f>SUM(K206:K207)</f>
        <v>32</v>
      </c>
      <c r="L211" s="5">
        <f>K206/B198</f>
        <v>0.5</v>
      </c>
      <c r="M211" s="5">
        <f>K211/B198</f>
        <v>0.69565217391304346</v>
      </c>
      <c r="N211" s="5">
        <f>M211-L211</f>
        <v>0.19565217391304346</v>
      </c>
      <c r="O211" s="5"/>
      <c r="P211" s="6"/>
      <c r="Q211" s="6"/>
      <c r="R211" s="5"/>
      <c r="Y211" s="26"/>
      <c r="AD211" s="3"/>
      <c r="AE211" s="3"/>
    </row>
    <row r="212" spans="1:31" ht="12.75" customHeight="1">
      <c r="A212" s="52" t="s">
        <v>78</v>
      </c>
      <c r="L212" s="5"/>
      <c r="M212" s="5"/>
      <c r="O212" s="5"/>
      <c r="Y212" s="26"/>
      <c r="AD212" s="3"/>
      <c r="AE212" s="3"/>
    </row>
    <row r="213" spans="1:31" ht="25.5" customHeight="1">
      <c r="B213" s="243" t="s">
        <v>1</v>
      </c>
      <c r="C213" s="244"/>
      <c r="D213" s="244"/>
      <c r="E213" s="244"/>
      <c r="F213" s="244"/>
      <c r="G213" s="244"/>
      <c r="H213" s="244"/>
      <c r="I213" s="244"/>
      <c r="J213" s="244"/>
      <c r="L213" s="10" t="s">
        <v>2</v>
      </c>
      <c r="M213" s="10" t="s">
        <v>3</v>
      </c>
      <c r="N213" s="70" t="s">
        <v>4</v>
      </c>
      <c r="O213" s="10" t="s">
        <v>5</v>
      </c>
      <c r="P213" s="9" t="s">
        <v>6</v>
      </c>
      <c r="Q213" s="9" t="s">
        <v>7</v>
      </c>
      <c r="R213" s="10" t="s">
        <v>8</v>
      </c>
      <c r="Y213" s="26"/>
      <c r="AD213" s="3"/>
      <c r="AE213" s="3"/>
    </row>
    <row r="214" spans="1:31" ht="12.75" customHeight="1">
      <c r="A214" s="71" t="s">
        <v>9</v>
      </c>
      <c r="B214" s="72">
        <v>1</v>
      </c>
      <c r="C214" s="72">
        <v>2</v>
      </c>
      <c r="D214" s="72">
        <v>3</v>
      </c>
      <c r="E214" s="72">
        <v>4</v>
      </c>
      <c r="F214" s="72">
        <v>5</v>
      </c>
      <c r="G214" s="72">
        <v>6</v>
      </c>
      <c r="H214" s="72">
        <v>7</v>
      </c>
      <c r="I214" s="72">
        <v>8</v>
      </c>
      <c r="J214" s="72">
        <v>9</v>
      </c>
      <c r="K214" s="73" t="s">
        <v>10</v>
      </c>
      <c r="L214" s="5"/>
      <c r="M214" s="5"/>
      <c r="O214" s="5"/>
      <c r="P214" s="6"/>
      <c r="Q214" s="6"/>
      <c r="R214" s="5"/>
      <c r="Y214" s="26"/>
      <c r="AD214" s="3"/>
      <c r="AE214" s="3"/>
    </row>
    <row r="215" spans="1:31" ht="12.75" customHeight="1">
      <c r="A215" s="34" t="s">
        <v>42</v>
      </c>
      <c r="B215" s="26">
        <v>41</v>
      </c>
      <c r="K215" s="38"/>
      <c r="L215" s="5"/>
      <c r="M215" s="5"/>
      <c r="O215" s="5"/>
      <c r="P215" s="20">
        <f>B215</f>
        <v>41</v>
      </c>
      <c r="Q215" s="6"/>
      <c r="R215" s="5"/>
      <c r="Y215" s="26"/>
      <c r="AD215" s="3"/>
      <c r="AE215" s="3"/>
    </row>
    <row r="216" spans="1:31" ht="12.75" customHeight="1">
      <c r="A216" s="34" t="s">
        <v>43</v>
      </c>
      <c r="C216" s="26">
        <v>33</v>
      </c>
      <c r="K216" s="38"/>
      <c r="L216" s="5"/>
      <c r="M216" s="5"/>
      <c r="N216" s="5"/>
      <c r="O216" s="5">
        <f>C216/B215</f>
        <v>0.80487804878048785</v>
      </c>
      <c r="P216" s="74">
        <v>33</v>
      </c>
      <c r="Q216" s="25">
        <f t="shared" ref="Q216:Q223" si="51">P216/P215</f>
        <v>0.80487804878048785</v>
      </c>
      <c r="R216" s="5">
        <f t="shared" ref="R216:R223" si="52">100%-Q216</f>
        <v>0.19512195121951215</v>
      </c>
      <c r="Y216" s="26"/>
      <c r="AD216" s="3"/>
      <c r="AE216" s="3"/>
    </row>
    <row r="217" spans="1:31" ht="12.75" customHeight="1">
      <c r="A217" s="34" t="s">
        <v>48</v>
      </c>
      <c r="D217" s="26">
        <v>29</v>
      </c>
      <c r="K217" s="38"/>
      <c r="L217" s="5"/>
      <c r="M217" s="5"/>
      <c r="N217" s="5"/>
      <c r="O217" s="5">
        <f>D217/C216</f>
        <v>0.87878787878787878</v>
      </c>
      <c r="P217" s="74">
        <v>33</v>
      </c>
      <c r="Q217" s="25">
        <f t="shared" si="51"/>
        <v>1</v>
      </c>
      <c r="R217" s="5">
        <f t="shared" si="52"/>
        <v>0</v>
      </c>
      <c r="Y217" s="26"/>
      <c r="AD217" s="3"/>
      <c r="AE217" s="3"/>
    </row>
    <row r="218" spans="1:31" ht="12.75" customHeight="1">
      <c r="A218" s="34" t="s">
        <v>49</v>
      </c>
      <c r="E218" s="26">
        <v>26</v>
      </c>
      <c r="K218" s="38"/>
      <c r="L218" s="5"/>
      <c r="M218" s="5"/>
      <c r="O218" s="5">
        <f>E218/D217</f>
        <v>0.89655172413793105</v>
      </c>
      <c r="P218" s="74">
        <v>32</v>
      </c>
      <c r="Q218" s="25">
        <f t="shared" si="51"/>
        <v>0.96969696969696972</v>
      </c>
      <c r="R218" s="5">
        <f t="shared" si="52"/>
        <v>3.0303030303030276E-2</v>
      </c>
      <c r="Y218" s="26"/>
      <c r="AD218" s="3"/>
      <c r="AE218" s="3"/>
    </row>
    <row r="219" spans="1:31" ht="12.75" customHeight="1">
      <c r="A219" s="34" t="s">
        <v>50</v>
      </c>
      <c r="F219" s="26">
        <v>26</v>
      </c>
      <c r="K219" s="38"/>
      <c r="L219" s="5"/>
      <c r="M219" s="5"/>
      <c r="O219" s="5">
        <f>F219/E218</f>
        <v>1</v>
      </c>
      <c r="P219" s="74">
        <v>32</v>
      </c>
      <c r="Q219" s="25">
        <f t="shared" si="51"/>
        <v>1</v>
      </c>
      <c r="R219" s="5">
        <f t="shared" si="52"/>
        <v>0</v>
      </c>
      <c r="Y219" s="26"/>
      <c r="AD219" s="3"/>
      <c r="AE219" s="3"/>
    </row>
    <row r="220" spans="1:31" ht="12.75" customHeight="1">
      <c r="A220" s="34" t="s">
        <v>51</v>
      </c>
      <c r="G220" s="26">
        <v>25</v>
      </c>
      <c r="K220" s="38"/>
      <c r="L220" s="5"/>
      <c r="M220" s="5"/>
      <c r="O220" s="5">
        <f>G220/F219</f>
        <v>0.96153846153846156</v>
      </c>
      <c r="P220" s="74">
        <v>31</v>
      </c>
      <c r="Q220" s="25">
        <f t="shared" si="51"/>
        <v>0.96875</v>
      </c>
      <c r="R220" s="5">
        <f t="shared" si="52"/>
        <v>3.125E-2</v>
      </c>
      <c r="Y220" s="26"/>
      <c r="AD220" s="3"/>
      <c r="AE220" s="3"/>
    </row>
    <row r="221" spans="1:31" ht="12.75" customHeight="1">
      <c r="A221" s="34" t="s">
        <v>52</v>
      </c>
      <c r="H221" s="26">
        <v>23</v>
      </c>
      <c r="K221" s="38"/>
      <c r="L221" s="5"/>
      <c r="M221" s="5"/>
      <c r="O221" s="5">
        <f>H221/G220</f>
        <v>0.92</v>
      </c>
      <c r="P221" s="74">
        <v>31</v>
      </c>
      <c r="Q221" s="25">
        <f t="shared" si="51"/>
        <v>1</v>
      </c>
      <c r="R221" s="5">
        <f t="shared" si="52"/>
        <v>0</v>
      </c>
      <c r="Y221" s="26"/>
      <c r="AD221" s="3"/>
      <c r="AE221" s="3"/>
    </row>
    <row r="222" spans="1:31" ht="12.75" customHeight="1">
      <c r="A222" s="34" t="s">
        <v>53</v>
      </c>
      <c r="I222" s="26">
        <v>23</v>
      </c>
      <c r="K222" s="38"/>
      <c r="L222" s="5"/>
      <c r="M222" s="5"/>
      <c r="O222" s="5">
        <f>I222/H221</f>
        <v>1</v>
      </c>
      <c r="P222" s="74">
        <v>31</v>
      </c>
      <c r="Q222" s="25">
        <f t="shared" si="51"/>
        <v>1</v>
      </c>
      <c r="R222" s="5">
        <f t="shared" si="52"/>
        <v>0</v>
      </c>
      <c r="Y222" s="26"/>
      <c r="AD222" s="3"/>
      <c r="AE222" s="3"/>
    </row>
    <row r="223" spans="1:31" ht="12.75" customHeight="1">
      <c r="A223" s="34" t="s">
        <v>64</v>
      </c>
      <c r="J223" s="26">
        <v>23</v>
      </c>
      <c r="K223" s="38">
        <v>20</v>
      </c>
      <c r="L223" s="5"/>
      <c r="M223" s="5"/>
      <c r="O223" s="5">
        <f>J223/I222</f>
        <v>1</v>
      </c>
      <c r="P223" s="74">
        <v>32</v>
      </c>
      <c r="Q223" s="25">
        <f t="shared" si="51"/>
        <v>1.032258064516129</v>
      </c>
      <c r="R223" s="5">
        <f t="shared" si="52"/>
        <v>-3.2258064516129004E-2</v>
      </c>
      <c r="Y223" s="26"/>
      <c r="AD223" s="3"/>
      <c r="AE223" s="3"/>
    </row>
    <row r="224" spans="1:31" ht="12.75" customHeight="1">
      <c r="A224" s="34" t="s">
        <v>66</v>
      </c>
      <c r="J224" s="26">
        <v>7</v>
      </c>
      <c r="K224" s="38">
        <v>2</v>
      </c>
      <c r="L224" s="5"/>
      <c r="M224" s="5"/>
      <c r="O224" s="5"/>
      <c r="P224" s="74">
        <v>12</v>
      </c>
      <c r="Q224" s="25"/>
      <c r="R224" s="5"/>
      <c r="Y224" s="26"/>
      <c r="AD224" s="3"/>
      <c r="AE224" s="3"/>
    </row>
    <row r="225" spans="1:31" ht="12.75" customHeight="1">
      <c r="A225" s="34" t="s">
        <v>71</v>
      </c>
      <c r="J225" s="26">
        <v>4</v>
      </c>
      <c r="K225" s="38">
        <v>2</v>
      </c>
      <c r="L225" s="5"/>
      <c r="M225" s="5"/>
      <c r="O225" s="5"/>
      <c r="P225" s="74">
        <v>5</v>
      </c>
      <c r="Q225" s="25"/>
      <c r="R225" s="5"/>
      <c r="Y225" s="26"/>
      <c r="AD225" s="3"/>
      <c r="AE225" s="3"/>
    </row>
    <row r="226" spans="1:31" ht="12.75" customHeight="1">
      <c r="A226" s="34" t="s">
        <v>72</v>
      </c>
      <c r="J226" s="26">
        <v>2</v>
      </c>
      <c r="K226" s="38">
        <v>1</v>
      </c>
      <c r="L226" s="5"/>
      <c r="M226" s="5"/>
      <c r="O226" s="5"/>
      <c r="P226" s="74">
        <v>2</v>
      </c>
      <c r="Q226" s="25"/>
      <c r="R226" s="5"/>
      <c r="Y226" s="26"/>
      <c r="AD226" s="3"/>
      <c r="AE226" s="3"/>
    </row>
    <row r="227" spans="1:31" ht="12.75" customHeight="1">
      <c r="A227" s="34" t="s">
        <v>75</v>
      </c>
      <c r="J227" s="26">
        <v>1</v>
      </c>
      <c r="K227" s="38"/>
      <c r="L227" s="5"/>
      <c r="M227" s="5"/>
      <c r="O227" s="5"/>
      <c r="P227" s="74">
        <v>1</v>
      </c>
      <c r="Q227" s="25"/>
      <c r="R227" s="5"/>
      <c r="Y227" s="26"/>
      <c r="AD227" s="3"/>
      <c r="AE227" s="3"/>
    </row>
    <row r="228" spans="1:31" ht="12.75" customHeight="1">
      <c r="A228" s="34" t="s">
        <v>83</v>
      </c>
      <c r="J228" s="26">
        <v>1</v>
      </c>
      <c r="K228" s="38">
        <v>1</v>
      </c>
      <c r="L228" s="5"/>
      <c r="M228" s="5"/>
      <c r="O228" s="5"/>
      <c r="P228" s="74">
        <v>1</v>
      </c>
      <c r="Q228" s="25"/>
      <c r="R228" s="5"/>
      <c r="Y228" s="26"/>
      <c r="AD228" s="3"/>
      <c r="AE228" s="3"/>
    </row>
    <row r="229" spans="1:31" ht="12.75" customHeight="1">
      <c r="K229" s="26">
        <f>SUM(K223:K228)</f>
        <v>26</v>
      </c>
      <c r="L229" s="5">
        <f>K223/B215</f>
        <v>0.48780487804878048</v>
      </c>
      <c r="M229" s="5">
        <f>K229/B215</f>
        <v>0.63414634146341464</v>
      </c>
      <c r="N229" s="5">
        <f>M229-L229</f>
        <v>0.14634146341463417</v>
      </c>
      <c r="O229" s="5"/>
      <c r="P229" s="6"/>
      <c r="Q229" s="6"/>
      <c r="R229" s="5"/>
      <c r="Y229" s="26"/>
      <c r="AD229" s="3"/>
      <c r="AE229" s="3"/>
    </row>
    <row r="230" spans="1:31" ht="12.75" customHeight="1">
      <c r="A230" s="52" t="s">
        <v>79</v>
      </c>
      <c r="L230" s="5"/>
      <c r="M230" s="5"/>
      <c r="O230" s="5"/>
      <c r="Y230" s="26"/>
      <c r="AD230" s="3"/>
      <c r="AE230" s="3"/>
    </row>
    <row r="231" spans="1:31" ht="25.5" customHeight="1">
      <c r="B231" s="243" t="s">
        <v>1</v>
      </c>
      <c r="C231" s="244"/>
      <c r="D231" s="244"/>
      <c r="E231" s="244"/>
      <c r="F231" s="244"/>
      <c r="G231" s="244"/>
      <c r="H231" s="244"/>
      <c r="I231" s="244"/>
      <c r="J231" s="244"/>
      <c r="L231" s="10" t="s">
        <v>2</v>
      </c>
      <c r="M231" s="10" t="s">
        <v>3</v>
      </c>
      <c r="N231" s="70" t="s">
        <v>4</v>
      </c>
      <c r="O231" s="10" t="s">
        <v>5</v>
      </c>
      <c r="P231" s="9" t="s">
        <v>6</v>
      </c>
      <c r="Q231" s="9" t="s">
        <v>7</v>
      </c>
      <c r="R231" s="10" t="s">
        <v>8</v>
      </c>
      <c r="Y231" s="26"/>
      <c r="AD231" s="3"/>
      <c r="AE231" s="3"/>
    </row>
    <row r="232" spans="1:31" ht="12.75" customHeight="1">
      <c r="A232" s="71" t="s">
        <v>9</v>
      </c>
      <c r="B232" s="72">
        <v>1</v>
      </c>
      <c r="C232" s="72">
        <v>2</v>
      </c>
      <c r="D232" s="72">
        <v>3</v>
      </c>
      <c r="E232" s="72">
        <v>4</v>
      </c>
      <c r="F232" s="72">
        <v>5</v>
      </c>
      <c r="G232" s="72">
        <v>6</v>
      </c>
      <c r="H232" s="72">
        <v>7</v>
      </c>
      <c r="I232" s="72">
        <v>8</v>
      </c>
      <c r="J232" s="72">
        <v>9</v>
      </c>
      <c r="K232" s="73" t="s">
        <v>10</v>
      </c>
      <c r="L232" s="5"/>
      <c r="M232" s="5"/>
      <c r="O232" s="5"/>
      <c r="P232" s="6"/>
      <c r="Q232" s="6"/>
      <c r="R232" s="5"/>
      <c r="Y232" s="26"/>
      <c r="AD232" s="3"/>
      <c r="AE232" s="3"/>
    </row>
    <row r="233" spans="1:31" ht="12.75" customHeight="1">
      <c r="A233" s="34" t="s">
        <v>43</v>
      </c>
      <c r="B233" s="26">
        <v>41</v>
      </c>
      <c r="K233" s="38"/>
      <c r="L233" s="5"/>
      <c r="M233" s="5"/>
      <c r="O233" s="5"/>
      <c r="P233" s="20">
        <f>B233</f>
        <v>41</v>
      </c>
      <c r="Q233" s="6"/>
      <c r="R233" s="5"/>
      <c r="Y233" s="26"/>
      <c r="AD233" s="3"/>
      <c r="AE233" s="3"/>
    </row>
    <row r="234" spans="1:31" ht="12.75" customHeight="1">
      <c r="A234" s="34" t="s">
        <v>48</v>
      </c>
      <c r="C234" s="26">
        <v>38</v>
      </c>
      <c r="K234" s="38"/>
      <c r="L234" s="5"/>
      <c r="M234" s="5"/>
      <c r="N234" s="5"/>
      <c r="O234" s="5">
        <f>C234/B233</f>
        <v>0.92682926829268297</v>
      </c>
      <c r="P234" s="74">
        <v>38</v>
      </c>
      <c r="Q234" s="25">
        <f t="shared" ref="Q234:Q241" si="53">P234/P233</f>
        <v>0.92682926829268297</v>
      </c>
      <c r="R234" s="5">
        <f t="shared" ref="R234:R241" si="54">100%-Q234</f>
        <v>7.3170731707317027E-2</v>
      </c>
      <c r="Y234" s="26"/>
      <c r="AD234" s="3"/>
      <c r="AE234" s="3"/>
    </row>
    <row r="235" spans="1:31" ht="12.75" customHeight="1">
      <c r="A235" s="34" t="s">
        <v>49</v>
      </c>
      <c r="D235" s="26">
        <v>38</v>
      </c>
      <c r="K235" s="38"/>
      <c r="L235" s="5"/>
      <c r="M235" s="5"/>
      <c r="O235" s="5">
        <f>D235/C234</f>
        <v>1</v>
      </c>
      <c r="P235" s="74">
        <v>38</v>
      </c>
      <c r="Q235" s="25">
        <f t="shared" si="53"/>
        <v>1</v>
      </c>
      <c r="R235" s="5">
        <f t="shared" si="54"/>
        <v>0</v>
      </c>
      <c r="Y235" s="26"/>
      <c r="AD235" s="3"/>
      <c r="AE235" s="3"/>
    </row>
    <row r="236" spans="1:31" ht="12.75" customHeight="1">
      <c r="A236" s="34" t="s">
        <v>50</v>
      </c>
      <c r="E236" s="26">
        <v>37</v>
      </c>
      <c r="K236" s="38"/>
      <c r="L236" s="5"/>
      <c r="M236" s="5"/>
      <c r="O236" s="5">
        <f>E236/D235</f>
        <v>0.97368421052631582</v>
      </c>
      <c r="P236" s="74">
        <v>38</v>
      </c>
      <c r="Q236" s="25">
        <f t="shared" si="53"/>
        <v>1</v>
      </c>
      <c r="R236" s="5">
        <f t="shared" si="54"/>
        <v>0</v>
      </c>
      <c r="Y236" s="26"/>
      <c r="AD236" s="3"/>
      <c r="AE236" s="3"/>
    </row>
    <row r="237" spans="1:31" ht="12.75" customHeight="1">
      <c r="A237" s="34" t="s">
        <v>51</v>
      </c>
      <c r="F237" s="26">
        <v>37</v>
      </c>
      <c r="K237" s="38"/>
      <c r="L237" s="5"/>
      <c r="M237" s="5"/>
      <c r="O237" s="5">
        <f>F237/E236</f>
        <v>1</v>
      </c>
      <c r="P237" s="74">
        <v>38</v>
      </c>
      <c r="Q237" s="25">
        <f t="shared" si="53"/>
        <v>1</v>
      </c>
      <c r="R237" s="5">
        <f t="shared" si="54"/>
        <v>0</v>
      </c>
      <c r="Y237" s="26"/>
      <c r="AD237" s="3"/>
      <c r="AE237" s="3"/>
    </row>
    <row r="238" spans="1:31" ht="12.75" customHeight="1">
      <c r="A238" s="34" t="s">
        <v>52</v>
      </c>
      <c r="G238" s="26">
        <v>36</v>
      </c>
      <c r="K238" s="38"/>
      <c r="L238" s="5"/>
      <c r="M238" s="5"/>
      <c r="O238" s="5">
        <f>G238/F237</f>
        <v>0.97297297297297303</v>
      </c>
      <c r="P238" s="74">
        <v>37</v>
      </c>
      <c r="Q238" s="25">
        <f t="shared" si="53"/>
        <v>0.97368421052631582</v>
      </c>
      <c r="R238" s="5">
        <f t="shared" si="54"/>
        <v>2.6315789473684181E-2</v>
      </c>
      <c r="Y238" s="26"/>
      <c r="AD238" s="3"/>
      <c r="AE238" s="3"/>
    </row>
    <row r="239" spans="1:31" ht="12.75" customHeight="1">
      <c r="A239" s="34" t="s">
        <v>53</v>
      </c>
      <c r="H239" s="26">
        <v>36</v>
      </c>
      <c r="K239" s="38"/>
      <c r="L239" s="5"/>
      <c r="M239" s="5"/>
      <c r="O239" s="5">
        <f>H239/G238</f>
        <v>1</v>
      </c>
      <c r="P239" s="74">
        <v>37</v>
      </c>
      <c r="Q239" s="25">
        <f t="shared" si="53"/>
        <v>1</v>
      </c>
      <c r="R239" s="5">
        <f t="shared" si="54"/>
        <v>0</v>
      </c>
      <c r="Y239" s="26"/>
      <c r="AD239" s="3"/>
      <c r="AE239" s="3"/>
    </row>
    <row r="240" spans="1:31" ht="12.75" customHeight="1">
      <c r="A240" s="34" t="s">
        <v>64</v>
      </c>
      <c r="I240" s="26">
        <v>35</v>
      </c>
      <c r="K240" s="38"/>
      <c r="L240" s="5"/>
      <c r="M240" s="5"/>
      <c r="O240" s="5">
        <f>I240/H239</f>
        <v>0.97222222222222221</v>
      </c>
      <c r="P240" s="74">
        <v>37</v>
      </c>
      <c r="Q240" s="25">
        <f t="shared" si="53"/>
        <v>1</v>
      </c>
      <c r="R240" s="5">
        <f t="shared" si="54"/>
        <v>0</v>
      </c>
      <c r="Y240" s="26"/>
      <c r="AD240" s="3"/>
      <c r="AE240" s="3"/>
    </row>
    <row r="241" spans="1:31" ht="12.75" customHeight="1">
      <c r="A241" s="34" t="s">
        <v>66</v>
      </c>
      <c r="J241" s="26">
        <v>35</v>
      </c>
      <c r="K241" s="38">
        <v>31</v>
      </c>
      <c r="L241" s="5"/>
      <c r="M241" s="5"/>
      <c r="O241" s="5">
        <f>J241/I240</f>
        <v>1</v>
      </c>
      <c r="P241" s="74">
        <v>36</v>
      </c>
      <c r="Q241" s="25">
        <f t="shared" si="53"/>
        <v>0.97297297297297303</v>
      </c>
      <c r="R241" s="5">
        <f t="shared" si="54"/>
        <v>2.7027027027026973E-2</v>
      </c>
      <c r="Y241" s="26"/>
      <c r="AD241" s="3"/>
      <c r="AE241" s="3"/>
    </row>
    <row r="242" spans="1:31" ht="12.75" customHeight="1">
      <c r="A242" s="34" t="s">
        <v>71</v>
      </c>
      <c r="J242" s="26">
        <v>1</v>
      </c>
      <c r="K242" s="38">
        <v>1</v>
      </c>
      <c r="L242" s="5"/>
      <c r="M242" s="5"/>
      <c r="O242" s="5"/>
      <c r="P242" s="74">
        <v>1</v>
      </c>
      <c r="Q242" s="25"/>
      <c r="R242" s="5"/>
      <c r="Y242" s="26"/>
      <c r="AD242" s="3"/>
      <c r="AE242" s="3"/>
    </row>
    <row r="243" spans="1:31" ht="12.75" customHeight="1">
      <c r="A243" s="34" t="s">
        <v>72</v>
      </c>
      <c r="K243" s="38"/>
      <c r="L243" s="5"/>
      <c r="M243" s="5"/>
      <c r="O243" s="5"/>
      <c r="P243" s="74"/>
      <c r="Q243" s="25"/>
      <c r="R243" s="5"/>
      <c r="Y243" s="26"/>
      <c r="AD243" s="3"/>
      <c r="AE243" s="3"/>
    </row>
    <row r="244" spans="1:31" ht="12.75" customHeight="1">
      <c r="A244" s="34" t="s">
        <v>75</v>
      </c>
      <c r="K244" s="38"/>
      <c r="L244" s="5"/>
      <c r="M244" s="5"/>
      <c r="O244" s="5"/>
      <c r="P244" s="74"/>
      <c r="Q244" s="25"/>
      <c r="R244" s="5"/>
      <c r="Y244" s="26"/>
      <c r="AD244" s="3"/>
      <c r="AE244" s="3"/>
    </row>
    <row r="245" spans="1:31" ht="12.75" customHeight="1">
      <c r="A245" s="34" t="s">
        <v>77</v>
      </c>
      <c r="J245" s="26">
        <v>1</v>
      </c>
      <c r="K245" s="38">
        <v>1</v>
      </c>
      <c r="L245" s="5"/>
      <c r="M245" s="5"/>
      <c r="O245" s="5"/>
      <c r="P245" s="74">
        <v>1</v>
      </c>
      <c r="Q245" s="25"/>
      <c r="R245" s="5"/>
      <c r="Y245" s="26"/>
      <c r="AD245" s="3"/>
      <c r="AE245" s="3"/>
    </row>
    <row r="246" spans="1:31" ht="12.75" customHeight="1">
      <c r="A246" s="34" t="s">
        <v>83</v>
      </c>
      <c r="K246" s="38"/>
      <c r="L246" s="5"/>
      <c r="M246" s="5"/>
      <c r="O246" s="5"/>
      <c r="P246" s="74"/>
      <c r="Q246" s="25"/>
      <c r="R246" s="5"/>
      <c r="Y246" s="26"/>
      <c r="AD246" s="3"/>
      <c r="AE246" s="3"/>
    </row>
    <row r="247" spans="1:31" ht="12.75" customHeight="1">
      <c r="K247" s="26">
        <f>SUM(K241:K245)</f>
        <v>33</v>
      </c>
      <c r="L247" s="5">
        <f>K241/B233</f>
        <v>0.75609756097560976</v>
      </c>
      <c r="M247" s="5">
        <f>K247/B233</f>
        <v>0.80487804878048785</v>
      </c>
      <c r="N247" s="5">
        <f>M247-L247</f>
        <v>4.8780487804878092E-2</v>
      </c>
      <c r="O247" s="5"/>
      <c r="P247" s="6"/>
      <c r="Q247" s="6"/>
      <c r="R247" s="5"/>
      <c r="Y247" s="26"/>
      <c r="AD247" s="3"/>
      <c r="AE247" s="3"/>
    </row>
    <row r="248" spans="1:31" ht="12.75" customHeight="1">
      <c r="A248" s="52" t="s">
        <v>85</v>
      </c>
      <c r="L248" s="5"/>
      <c r="M248" s="5"/>
      <c r="O248" s="5"/>
      <c r="Y248" s="26"/>
      <c r="AD248" s="3"/>
      <c r="AE248" s="3"/>
    </row>
    <row r="249" spans="1:31" ht="25.5" customHeight="1">
      <c r="B249" s="243" t="s">
        <v>1</v>
      </c>
      <c r="C249" s="244"/>
      <c r="D249" s="244"/>
      <c r="E249" s="244"/>
      <c r="F249" s="244"/>
      <c r="G249" s="244"/>
      <c r="H249" s="244"/>
      <c r="I249" s="244"/>
      <c r="J249" s="244"/>
      <c r="L249" s="10" t="s">
        <v>2</v>
      </c>
      <c r="M249" s="10" t="s">
        <v>3</v>
      </c>
      <c r="N249" s="70" t="s">
        <v>4</v>
      </c>
      <c r="O249" s="10" t="s">
        <v>5</v>
      </c>
      <c r="P249" s="9" t="s">
        <v>6</v>
      </c>
      <c r="Q249" s="9" t="s">
        <v>7</v>
      </c>
      <c r="R249" s="10" t="s">
        <v>8</v>
      </c>
      <c r="Y249" s="26"/>
      <c r="AD249" s="3"/>
      <c r="AE249" s="3"/>
    </row>
    <row r="250" spans="1:31" ht="12.75" customHeight="1">
      <c r="A250" s="71" t="s">
        <v>9</v>
      </c>
      <c r="B250" s="72">
        <v>1</v>
      </c>
      <c r="C250" s="72">
        <v>2</v>
      </c>
      <c r="D250" s="72">
        <v>3</v>
      </c>
      <c r="E250" s="72">
        <v>4</v>
      </c>
      <c r="F250" s="72">
        <v>5</v>
      </c>
      <c r="G250" s="72">
        <v>6</v>
      </c>
      <c r="H250" s="72">
        <v>7</v>
      </c>
      <c r="I250" s="72">
        <v>8</v>
      </c>
      <c r="J250" s="72">
        <v>9</v>
      </c>
      <c r="K250" s="73" t="s">
        <v>10</v>
      </c>
      <c r="L250" s="5"/>
      <c r="M250" s="5"/>
      <c r="O250" s="5"/>
      <c r="P250" s="6"/>
      <c r="Q250" s="6"/>
      <c r="R250" s="5"/>
      <c r="Y250" s="26"/>
      <c r="AD250" s="3"/>
      <c r="AE250" s="3"/>
    </row>
    <row r="251" spans="1:31" ht="12.75" customHeight="1">
      <c r="A251" s="34" t="s">
        <v>48</v>
      </c>
      <c r="B251" s="26">
        <v>37</v>
      </c>
      <c r="K251" s="38"/>
      <c r="L251" s="5"/>
      <c r="M251" s="5"/>
      <c r="O251" s="5"/>
      <c r="P251" s="20">
        <f>B251</f>
        <v>37</v>
      </c>
      <c r="Q251" s="6"/>
      <c r="R251" s="5"/>
      <c r="Y251" s="26"/>
      <c r="AD251" s="3"/>
      <c r="AE251" s="3"/>
    </row>
    <row r="252" spans="1:31" ht="12.75" customHeight="1">
      <c r="A252" s="34" t="s">
        <v>49</v>
      </c>
      <c r="C252" s="26">
        <v>32</v>
      </c>
      <c r="K252" s="38"/>
      <c r="L252" s="5"/>
      <c r="M252" s="5"/>
      <c r="N252" s="5"/>
      <c r="O252" s="5">
        <f>C252/B251</f>
        <v>0.86486486486486491</v>
      </c>
      <c r="P252" s="74">
        <v>32</v>
      </c>
      <c r="Q252" s="25">
        <f t="shared" ref="Q252:Q255" si="55">P252/P251</f>
        <v>0.86486486486486491</v>
      </c>
      <c r="R252" s="5">
        <f t="shared" ref="R252:R255" si="56">100%-Q252</f>
        <v>0.13513513513513509</v>
      </c>
      <c r="Y252" s="26"/>
      <c r="AD252" s="3"/>
      <c r="AE252" s="3"/>
    </row>
    <row r="253" spans="1:31" ht="12.75" customHeight="1">
      <c r="A253" s="34" t="s">
        <v>50</v>
      </c>
      <c r="D253" s="26">
        <v>29</v>
      </c>
      <c r="K253" s="38"/>
      <c r="L253" s="5"/>
      <c r="M253" s="5"/>
      <c r="O253" s="5">
        <f>D253/C252</f>
        <v>0.90625</v>
      </c>
      <c r="P253" s="74">
        <v>33</v>
      </c>
      <c r="Q253" s="25">
        <f t="shared" si="55"/>
        <v>1.03125</v>
      </c>
      <c r="R253" s="5">
        <f t="shared" si="56"/>
        <v>-3.125E-2</v>
      </c>
      <c r="Y253" s="26"/>
      <c r="AD253" s="3"/>
      <c r="AE253" s="3"/>
    </row>
    <row r="254" spans="1:31" ht="12.75" customHeight="1">
      <c r="A254" s="34" t="s">
        <v>51</v>
      </c>
      <c r="E254" s="26">
        <v>27</v>
      </c>
      <c r="K254" s="38"/>
      <c r="L254" s="5"/>
      <c r="M254" s="5"/>
      <c r="O254" s="5">
        <f>E254/D253</f>
        <v>0.93103448275862066</v>
      </c>
      <c r="P254" s="74">
        <v>32</v>
      </c>
      <c r="Q254" s="25">
        <f t="shared" si="55"/>
        <v>0.96969696969696972</v>
      </c>
      <c r="R254" s="5">
        <f t="shared" si="56"/>
        <v>3.0303030303030276E-2</v>
      </c>
      <c r="Y254" s="26"/>
      <c r="AD254" s="3"/>
      <c r="AE254" s="3"/>
    </row>
    <row r="255" spans="1:31" ht="12.75" customHeight="1">
      <c r="A255" s="34" t="s">
        <v>52</v>
      </c>
      <c r="F255" s="26">
        <v>23</v>
      </c>
      <c r="K255" s="38"/>
      <c r="L255" s="5"/>
      <c r="M255" s="5"/>
      <c r="O255" s="5">
        <f>F255/E254</f>
        <v>0.85185185185185186</v>
      </c>
      <c r="P255" s="74">
        <v>28</v>
      </c>
      <c r="Q255" s="25">
        <f t="shared" si="55"/>
        <v>0.875</v>
      </c>
      <c r="R255" s="5">
        <f t="shared" si="56"/>
        <v>0.125</v>
      </c>
      <c r="Y255" s="26"/>
      <c r="AD255" s="3"/>
      <c r="AE255" s="3"/>
    </row>
    <row r="256" spans="1:31" ht="12.75" customHeight="1">
      <c r="L256" s="5"/>
      <c r="M256" s="5"/>
      <c r="O256" s="5"/>
      <c r="P256" s="6"/>
      <c r="Q256" s="6"/>
      <c r="R256" s="5"/>
      <c r="AD256" s="3"/>
      <c r="AE256" s="3"/>
    </row>
    <row r="257" spans="1:31" ht="12.75" customHeight="1">
      <c r="A257" s="34" t="s">
        <v>64</v>
      </c>
      <c r="H257" s="26">
        <v>21</v>
      </c>
      <c r="K257" s="38"/>
      <c r="L257" s="5"/>
      <c r="M257" s="5"/>
      <c r="O257" s="5" t="e">
        <f>H257/G256</f>
        <v>#DIV/0!</v>
      </c>
      <c r="P257" s="74">
        <v>26</v>
      </c>
      <c r="Q257" s="25" t="e">
        <f t="shared" ref="Q257:Q259" si="57">P257/P256</f>
        <v>#DIV/0!</v>
      </c>
      <c r="R257" s="5" t="e">
        <f t="shared" ref="R257:R259" si="58">100%-Q257</f>
        <v>#DIV/0!</v>
      </c>
      <c r="Y257" s="26"/>
      <c r="AD257" s="3"/>
      <c r="AE257" s="3"/>
    </row>
    <row r="258" spans="1:31" ht="12.75" customHeight="1">
      <c r="A258" s="34" t="s">
        <v>66</v>
      </c>
      <c r="I258" s="26">
        <v>20</v>
      </c>
      <c r="K258" s="38"/>
      <c r="L258" s="5"/>
      <c r="M258" s="5"/>
      <c r="O258" s="5">
        <f>I258/H257</f>
        <v>0.95238095238095233</v>
      </c>
      <c r="P258" s="74">
        <v>25</v>
      </c>
      <c r="Q258" s="25">
        <f t="shared" si="57"/>
        <v>0.96153846153846156</v>
      </c>
      <c r="R258" s="5">
        <f t="shared" si="58"/>
        <v>3.8461538461538436E-2</v>
      </c>
      <c r="Y258" s="26"/>
      <c r="AD258" s="3"/>
      <c r="AE258" s="3"/>
    </row>
    <row r="259" spans="1:31" ht="12.75" customHeight="1">
      <c r="A259" s="34" t="s">
        <v>71</v>
      </c>
      <c r="J259" s="26">
        <v>19</v>
      </c>
      <c r="K259" s="38">
        <v>18</v>
      </c>
      <c r="L259" s="5"/>
      <c r="M259" s="5"/>
      <c r="O259" s="5">
        <f>J259/I258</f>
        <v>0.95</v>
      </c>
      <c r="P259" s="74">
        <v>23</v>
      </c>
      <c r="Q259" s="25">
        <f t="shared" si="57"/>
        <v>0.92</v>
      </c>
      <c r="R259" s="5">
        <f t="shared" si="58"/>
        <v>7.999999999999996E-2</v>
      </c>
      <c r="S259" s="26" t="s">
        <v>80</v>
      </c>
      <c r="T259" s="26">
        <v>23</v>
      </c>
      <c r="U259" s="26">
        <f>K265</f>
        <v>23</v>
      </c>
      <c r="V259" s="26" t="s">
        <v>10</v>
      </c>
      <c r="Y259" s="26"/>
      <c r="AD259" s="3"/>
      <c r="AE259" s="3"/>
    </row>
    <row r="260" spans="1:31" ht="12.75" customHeight="1">
      <c r="A260" s="34" t="s">
        <v>72</v>
      </c>
      <c r="J260" s="26">
        <v>2</v>
      </c>
      <c r="K260" s="38">
        <v>1</v>
      </c>
      <c r="L260" s="5"/>
      <c r="M260" s="5"/>
      <c r="O260" s="5"/>
      <c r="P260" s="74">
        <v>5</v>
      </c>
      <c r="Q260" s="25"/>
      <c r="R260" s="5"/>
      <c r="S260" s="26" t="s">
        <v>81</v>
      </c>
      <c r="T260" s="25">
        <f>T259/B251</f>
        <v>0.6216216216216216</v>
      </c>
      <c r="U260" s="25">
        <f>T259/U259</f>
        <v>1</v>
      </c>
      <c r="V260" s="26" t="s">
        <v>82</v>
      </c>
      <c r="Y260" s="26"/>
      <c r="AD260" s="3"/>
      <c r="AE260" s="3"/>
    </row>
    <row r="261" spans="1:31" ht="12.75" customHeight="1">
      <c r="A261" s="34" t="s">
        <v>75</v>
      </c>
      <c r="J261" s="26">
        <v>3</v>
      </c>
      <c r="K261" s="38">
        <v>1</v>
      </c>
      <c r="L261" s="5"/>
      <c r="M261" s="5"/>
      <c r="O261" s="5"/>
      <c r="P261" s="74">
        <v>5</v>
      </c>
      <c r="Q261" s="25"/>
      <c r="R261" s="5"/>
      <c r="Y261" s="26"/>
      <c r="AD261" s="3"/>
      <c r="AE261" s="3"/>
    </row>
    <row r="262" spans="1:31" ht="12.75" customHeight="1">
      <c r="A262" s="34" t="s">
        <v>77</v>
      </c>
      <c r="J262" s="26">
        <v>1</v>
      </c>
      <c r="K262" s="38">
        <v>2</v>
      </c>
      <c r="L262" s="5"/>
      <c r="M262" s="5"/>
      <c r="O262" s="5"/>
      <c r="P262" s="74">
        <v>3</v>
      </c>
      <c r="Q262" s="25"/>
      <c r="R262" s="5"/>
      <c r="Y262" s="26"/>
      <c r="AD262" s="3"/>
      <c r="AE262" s="3"/>
    </row>
    <row r="263" spans="1:31" ht="12.75" customHeight="1">
      <c r="A263" s="34" t="s">
        <v>83</v>
      </c>
      <c r="J263" s="26">
        <v>1</v>
      </c>
      <c r="K263" s="38"/>
      <c r="L263" s="5"/>
      <c r="M263" s="5"/>
      <c r="O263" s="5"/>
      <c r="P263" s="74">
        <v>1</v>
      </c>
      <c r="Q263" s="25"/>
      <c r="R263" s="5"/>
      <c r="Y263" s="26"/>
      <c r="AD263" s="3"/>
      <c r="AE263" s="3"/>
    </row>
    <row r="264" spans="1:31" ht="12.75" customHeight="1">
      <c r="A264" s="34" t="s">
        <v>84</v>
      </c>
      <c r="J264" s="26">
        <v>1</v>
      </c>
      <c r="K264" s="38">
        <v>1</v>
      </c>
      <c r="L264" s="5"/>
      <c r="M264" s="5"/>
      <c r="O264" s="5"/>
      <c r="P264" s="74">
        <v>1</v>
      </c>
      <c r="Q264" s="25"/>
      <c r="R264" s="5"/>
      <c r="Y264" s="26"/>
      <c r="AD264" s="3"/>
      <c r="AE264" s="3"/>
    </row>
    <row r="265" spans="1:31" ht="12.75" customHeight="1">
      <c r="K265" s="26">
        <f>SUM(K259:K264)</f>
        <v>23</v>
      </c>
      <c r="L265" s="5">
        <f>K259/B251</f>
        <v>0.48648648648648651</v>
      </c>
      <c r="M265" s="5">
        <f>K265/B251</f>
        <v>0.6216216216216216</v>
      </c>
      <c r="N265" s="5">
        <f>M265-L265</f>
        <v>0.13513513513513509</v>
      </c>
      <c r="O265" s="5"/>
      <c r="P265" s="6"/>
      <c r="Q265" s="6"/>
      <c r="R265" s="5"/>
      <c r="Y265" s="26"/>
      <c r="AD265" s="3"/>
      <c r="AE265" s="3"/>
    </row>
    <row r="266" spans="1:31" ht="12.75" customHeight="1">
      <c r="A266" s="52" t="s">
        <v>86</v>
      </c>
      <c r="L266" s="5"/>
      <c r="M266" s="5"/>
      <c r="O266" s="5"/>
      <c r="Y266" s="26"/>
      <c r="AD266" s="3"/>
      <c r="AE266" s="3"/>
    </row>
    <row r="267" spans="1:31" ht="25.5" customHeight="1">
      <c r="B267" s="243" t="s">
        <v>1</v>
      </c>
      <c r="C267" s="244"/>
      <c r="D267" s="244"/>
      <c r="E267" s="244"/>
      <c r="F267" s="244"/>
      <c r="G267" s="244"/>
      <c r="H267" s="244"/>
      <c r="I267" s="244"/>
      <c r="J267" s="244"/>
      <c r="L267" s="10" t="s">
        <v>2</v>
      </c>
      <c r="M267" s="10" t="s">
        <v>3</v>
      </c>
      <c r="N267" s="70" t="s">
        <v>4</v>
      </c>
      <c r="O267" s="10" t="s">
        <v>5</v>
      </c>
      <c r="P267" s="9" t="s">
        <v>6</v>
      </c>
      <c r="Q267" s="9" t="s">
        <v>7</v>
      </c>
      <c r="R267" s="10" t="s">
        <v>8</v>
      </c>
      <c r="AD267" s="3"/>
      <c r="AE267" s="3"/>
    </row>
    <row r="268" spans="1:31" ht="12.75" customHeight="1">
      <c r="A268" s="71" t="s">
        <v>9</v>
      </c>
      <c r="B268" s="72">
        <v>1</v>
      </c>
      <c r="C268" s="72">
        <v>2</v>
      </c>
      <c r="D268" s="72">
        <v>3</v>
      </c>
      <c r="E268" s="72">
        <v>4</v>
      </c>
      <c r="F268" s="72">
        <v>5</v>
      </c>
      <c r="G268" s="72">
        <v>6</v>
      </c>
      <c r="H268" s="72">
        <v>7</v>
      </c>
      <c r="I268" s="72">
        <v>8</v>
      </c>
      <c r="J268" s="72">
        <v>9</v>
      </c>
      <c r="K268" s="73" t="s">
        <v>10</v>
      </c>
      <c r="L268" s="5"/>
      <c r="M268" s="5"/>
      <c r="O268" s="5"/>
      <c r="P268" s="6"/>
      <c r="Q268" s="6"/>
      <c r="R268" s="5"/>
      <c r="AD268" s="3"/>
      <c r="AE268" s="3"/>
    </row>
    <row r="269" spans="1:31" ht="12.75" customHeight="1">
      <c r="A269" s="34" t="s">
        <v>49</v>
      </c>
      <c r="B269" s="26">
        <v>39</v>
      </c>
      <c r="K269" s="38"/>
      <c r="L269" s="5"/>
      <c r="M269" s="5"/>
      <c r="O269" s="5"/>
      <c r="P269" s="20">
        <f>B269</f>
        <v>39</v>
      </c>
      <c r="Q269" s="6"/>
      <c r="R269" s="5"/>
      <c r="AD269" s="3"/>
      <c r="AE269" s="3"/>
    </row>
    <row r="270" spans="1:31" ht="12.75" customHeight="1">
      <c r="A270" s="34" t="s">
        <v>50</v>
      </c>
      <c r="C270" s="26">
        <v>37</v>
      </c>
      <c r="K270" s="38"/>
      <c r="L270" s="5"/>
      <c r="M270" s="5"/>
      <c r="N270" s="5"/>
      <c r="O270" s="5">
        <f>C270/B269</f>
        <v>0.94871794871794868</v>
      </c>
      <c r="P270" s="74">
        <v>37</v>
      </c>
      <c r="Q270" s="25">
        <f t="shared" ref="Q270:Q277" si="59">P270/P269</f>
        <v>0.94871794871794868</v>
      </c>
      <c r="R270" s="5">
        <f t="shared" ref="R270:R277" si="60">100%-Q270</f>
        <v>5.1282051282051322E-2</v>
      </c>
      <c r="AD270" s="3"/>
      <c r="AE270" s="3"/>
    </row>
    <row r="271" spans="1:31" ht="12.75" customHeight="1">
      <c r="A271" s="34" t="s">
        <v>51</v>
      </c>
      <c r="D271" s="26">
        <v>36</v>
      </c>
      <c r="K271" s="38"/>
      <c r="L271" s="5"/>
      <c r="M271" s="5"/>
      <c r="O271" s="5">
        <f>D271/C270</f>
        <v>0.97297297297297303</v>
      </c>
      <c r="P271" s="74">
        <v>36</v>
      </c>
      <c r="Q271" s="25">
        <f t="shared" si="59"/>
        <v>0.97297297297297303</v>
      </c>
      <c r="R271" s="5">
        <f t="shared" si="60"/>
        <v>2.7027027027026973E-2</v>
      </c>
      <c r="AD271" s="3"/>
      <c r="AE271" s="3"/>
    </row>
    <row r="272" spans="1:31" ht="12.75" customHeight="1">
      <c r="A272" s="34" t="s">
        <v>52</v>
      </c>
      <c r="E272" s="26">
        <v>31</v>
      </c>
      <c r="K272" s="38"/>
      <c r="L272" s="5"/>
      <c r="M272" s="5"/>
      <c r="O272" s="5">
        <f>E272/D271</f>
        <v>0.86111111111111116</v>
      </c>
      <c r="P272" s="74">
        <v>35</v>
      </c>
      <c r="Q272" s="25">
        <f t="shared" si="59"/>
        <v>0.97222222222222221</v>
      </c>
      <c r="R272" s="5">
        <f t="shared" si="60"/>
        <v>2.777777777777779E-2</v>
      </c>
      <c r="AD272" s="3"/>
      <c r="AE272" s="3"/>
    </row>
    <row r="273" spans="1:31" ht="12.75" customHeight="1">
      <c r="A273" s="34" t="s">
        <v>53</v>
      </c>
      <c r="F273" s="26">
        <v>24</v>
      </c>
      <c r="K273" s="38"/>
      <c r="L273" s="5"/>
      <c r="M273" s="5"/>
      <c r="O273" s="5">
        <f>F273/E272</f>
        <v>0.77419354838709675</v>
      </c>
      <c r="P273" s="74">
        <v>33</v>
      </c>
      <c r="Q273" s="25">
        <f t="shared" si="59"/>
        <v>0.94285714285714284</v>
      </c>
      <c r="R273" s="5">
        <f t="shared" si="60"/>
        <v>5.7142857142857162E-2</v>
      </c>
      <c r="AD273" s="3"/>
      <c r="AE273" s="3"/>
    </row>
    <row r="274" spans="1:31" ht="12.75" customHeight="1">
      <c r="A274" s="34" t="s">
        <v>64</v>
      </c>
      <c r="G274" s="26">
        <v>24</v>
      </c>
      <c r="K274" s="38"/>
      <c r="L274" s="5"/>
      <c r="M274" s="5"/>
      <c r="O274" s="5">
        <f>G274/F273</f>
        <v>1</v>
      </c>
      <c r="P274" s="74">
        <v>33</v>
      </c>
      <c r="Q274" s="25">
        <f t="shared" si="59"/>
        <v>1</v>
      </c>
      <c r="R274" s="5">
        <f t="shared" si="60"/>
        <v>0</v>
      </c>
      <c r="AD274" s="3"/>
      <c r="AE274" s="3"/>
    </row>
    <row r="275" spans="1:31" ht="12.75" customHeight="1">
      <c r="A275" s="34" t="s">
        <v>66</v>
      </c>
      <c r="H275" s="26">
        <v>24</v>
      </c>
      <c r="K275" s="38"/>
      <c r="L275" s="5"/>
      <c r="M275" s="5"/>
      <c r="O275" s="5">
        <f>H275/G274</f>
        <v>1</v>
      </c>
      <c r="P275" s="74">
        <v>32</v>
      </c>
      <c r="Q275" s="25">
        <f t="shared" si="59"/>
        <v>0.96969696969696972</v>
      </c>
      <c r="R275" s="5">
        <f t="shared" si="60"/>
        <v>3.0303030303030276E-2</v>
      </c>
      <c r="AD275" s="3"/>
      <c r="AE275" s="3"/>
    </row>
    <row r="276" spans="1:31" ht="12.75" customHeight="1">
      <c r="A276" s="34" t="s">
        <v>71</v>
      </c>
      <c r="I276" s="26">
        <v>23</v>
      </c>
      <c r="K276" s="38"/>
      <c r="L276" s="5"/>
      <c r="M276" s="5"/>
      <c r="O276" s="5">
        <f>I276/H275</f>
        <v>0.95833333333333337</v>
      </c>
      <c r="P276" s="74">
        <v>31</v>
      </c>
      <c r="Q276" s="25">
        <f t="shared" si="59"/>
        <v>0.96875</v>
      </c>
      <c r="R276" s="5">
        <f t="shared" si="60"/>
        <v>3.125E-2</v>
      </c>
      <c r="AD276" s="3"/>
      <c r="AE276" s="3"/>
    </row>
    <row r="277" spans="1:31" ht="12.75" customHeight="1">
      <c r="A277" s="34" t="s">
        <v>72</v>
      </c>
      <c r="J277" s="26">
        <v>22</v>
      </c>
      <c r="K277" s="38">
        <v>14</v>
      </c>
      <c r="L277" s="5"/>
      <c r="M277" s="5"/>
      <c r="O277" s="5">
        <f>J277/I276</f>
        <v>0.95652173913043481</v>
      </c>
      <c r="P277" s="74">
        <v>30</v>
      </c>
      <c r="Q277" s="25">
        <f t="shared" si="59"/>
        <v>0.967741935483871</v>
      </c>
      <c r="R277" s="5">
        <f t="shared" si="60"/>
        <v>3.2258064516129004E-2</v>
      </c>
      <c r="S277" s="26" t="s">
        <v>80</v>
      </c>
      <c r="T277" s="26">
        <v>26</v>
      </c>
      <c r="U277" s="26">
        <f>K282</f>
        <v>26</v>
      </c>
      <c r="V277" s="26" t="s">
        <v>10</v>
      </c>
      <c r="AD277" s="3"/>
      <c r="AE277" s="3"/>
    </row>
    <row r="278" spans="1:31" ht="12.75" customHeight="1">
      <c r="A278" s="34" t="s">
        <v>75</v>
      </c>
      <c r="J278" s="26">
        <v>6</v>
      </c>
      <c r="K278" s="38">
        <v>4</v>
      </c>
      <c r="L278" s="5"/>
      <c r="M278" s="5"/>
      <c r="O278" s="5"/>
      <c r="P278" s="74">
        <v>11</v>
      </c>
      <c r="Q278" s="25"/>
      <c r="R278" s="5"/>
      <c r="S278" s="26" t="s">
        <v>81</v>
      </c>
      <c r="T278" s="25">
        <f>T277/B269</f>
        <v>0.66666666666666663</v>
      </c>
      <c r="U278" s="25">
        <f>T277/U277</f>
        <v>1</v>
      </c>
      <c r="V278" s="26" t="s">
        <v>82</v>
      </c>
      <c r="AD278" s="3"/>
      <c r="AE278" s="3"/>
    </row>
    <row r="279" spans="1:31" ht="12.75" customHeight="1">
      <c r="A279" s="34" t="s">
        <v>77</v>
      </c>
      <c r="J279" s="26">
        <v>6</v>
      </c>
      <c r="K279" s="38">
        <v>5</v>
      </c>
      <c r="L279" s="5"/>
      <c r="M279" s="5"/>
      <c r="O279" s="5"/>
      <c r="P279" s="74">
        <v>8</v>
      </c>
      <c r="Q279" s="25"/>
      <c r="R279" s="5"/>
      <c r="AD279" s="3"/>
      <c r="AE279" s="3"/>
    </row>
    <row r="280" spans="1:31" ht="12.75" customHeight="1">
      <c r="A280" s="34" t="s">
        <v>83</v>
      </c>
      <c r="J280" s="26">
        <v>3</v>
      </c>
      <c r="K280" s="38">
        <v>2</v>
      </c>
      <c r="L280" s="5"/>
      <c r="M280" s="5"/>
      <c r="O280" s="5"/>
      <c r="P280" s="74">
        <v>3</v>
      </c>
      <c r="Q280" s="25"/>
      <c r="R280" s="5"/>
      <c r="AD280" s="3"/>
      <c r="AE280" s="3"/>
    </row>
    <row r="281" spans="1:31" ht="12.75" customHeight="1">
      <c r="A281" s="34" t="s">
        <v>84</v>
      </c>
      <c r="J281" s="26">
        <v>1</v>
      </c>
      <c r="K281" s="38">
        <v>1</v>
      </c>
      <c r="L281" s="5"/>
      <c r="M281" s="5"/>
      <c r="O281" s="5"/>
      <c r="P281" s="74">
        <v>1</v>
      </c>
      <c r="Q281" s="25"/>
      <c r="R281" s="5"/>
      <c r="AD281" s="3"/>
      <c r="AE281" s="3"/>
    </row>
    <row r="282" spans="1:31" ht="12.75" customHeight="1">
      <c r="K282" s="26">
        <f>SUM(K277:K281)</f>
        <v>26</v>
      </c>
      <c r="L282" s="5">
        <f>K277/B269</f>
        <v>0.35897435897435898</v>
      </c>
      <c r="M282" s="5">
        <f>K282/B269</f>
        <v>0.66666666666666663</v>
      </c>
      <c r="N282" s="5">
        <f>M282-L282</f>
        <v>0.30769230769230765</v>
      </c>
      <c r="O282" s="5"/>
      <c r="P282" s="6"/>
      <c r="Q282" s="6"/>
      <c r="R282" s="5"/>
      <c r="AD282" s="3"/>
      <c r="AE282" s="3"/>
    </row>
    <row r="283" spans="1:31" ht="12.75" customHeight="1">
      <c r="A283" s="52" t="s">
        <v>88</v>
      </c>
      <c r="L283" s="5"/>
      <c r="M283" s="5"/>
      <c r="O283" s="5"/>
      <c r="AD283" s="3"/>
      <c r="AE283" s="3"/>
    </row>
    <row r="284" spans="1:31" ht="25.5" customHeight="1">
      <c r="B284" s="243" t="s">
        <v>1</v>
      </c>
      <c r="C284" s="244"/>
      <c r="D284" s="244"/>
      <c r="E284" s="244"/>
      <c r="F284" s="244"/>
      <c r="G284" s="244"/>
      <c r="H284" s="244"/>
      <c r="I284" s="244"/>
      <c r="J284" s="244"/>
      <c r="L284" s="10" t="s">
        <v>2</v>
      </c>
      <c r="M284" s="10" t="s">
        <v>3</v>
      </c>
      <c r="N284" s="70" t="s">
        <v>4</v>
      </c>
      <c r="O284" s="10" t="s">
        <v>5</v>
      </c>
      <c r="P284" s="9" t="s">
        <v>6</v>
      </c>
      <c r="Q284" s="9" t="s">
        <v>7</v>
      </c>
      <c r="R284" s="10" t="s">
        <v>8</v>
      </c>
      <c r="AD284" s="3"/>
      <c r="AE284" s="3"/>
    </row>
    <row r="285" spans="1:31" ht="12.75" customHeight="1">
      <c r="A285" s="71" t="s">
        <v>9</v>
      </c>
      <c r="B285" s="72">
        <v>1</v>
      </c>
      <c r="C285" s="72">
        <v>2</v>
      </c>
      <c r="D285" s="72">
        <v>3</v>
      </c>
      <c r="E285" s="72">
        <v>4</v>
      </c>
      <c r="F285" s="72">
        <v>5</v>
      </c>
      <c r="G285" s="72">
        <v>6</v>
      </c>
      <c r="H285" s="72">
        <v>7</v>
      </c>
      <c r="I285" s="72">
        <v>8</v>
      </c>
      <c r="J285" s="72">
        <v>9</v>
      </c>
      <c r="K285" s="73" t="s">
        <v>10</v>
      </c>
      <c r="L285" s="5"/>
      <c r="M285" s="5"/>
      <c r="O285" s="5"/>
      <c r="P285" s="6"/>
      <c r="Q285" s="6"/>
      <c r="R285" s="5"/>
      <c r="AD285" s="3"/>
      <c r="AE285" s="3"/>
    </row>
    <row r="286" spans="1:31" ht="12.75" customHeight="1">
      <c r="A286" s="34" t="s">
        <v>50</v>
      </c>
      <c r="B286" s="26">
        <v>40</v>
      </c>
      <c r="K286" s="38"/>
      <c r="L286" s="5"/>
      <c r="M286" s="5"/>
      <c r="O286" s="5"/>
      <c r="P286" s="20">
        <f>B286</f>
        <v>40</v>
      </c>
      <c r="Q286" s="6"/>
      <c r="R286" s="5"/>
      <c r="AD286" s="3"/>
      <c r="AE286" s="3"/>
    </row>
    <row r="287" spans="1:31" ht="12.75" customHeight="1">
      <c r="A287" s="34" t="s">
        <v>51</v>
      </c>
      <c r="C287" s="26">
        <v>39</v>
      </c>
      <c r="K287" s="38"/>
      <c r="L287" s="5"/>
      <c r="M287" s="5"/>
      <c r="N287" s="5"/>
      <c r="O287" s="5">
        <f>C287/B286</f>
        <v>0.97499999999999998</v>
      </c>
      <c r="P287" s="74">
        <v>39</v>
      </c>
      <c r="Q287" s="25">
        <f t="shared" ref="Q287:Q294" si="61">P287/P286</f>
        <v>0.97499999999999998</v>
      </c>
      <c r="R287" s="5">
        <f t="shared" ref="R287:R294" si="62">100%-Q287</f>
        <v>2.5000000000000022E-2</v>
      </c>
      <c r="AD287" s="3"/>
      <c r="AE287" s="3"/>
    </row>
    <row r="288" spans="1:31" ht="12.75" customHeight="1">
      <c r="A288" s="34" t="s">
        <v>52</v>
      </c>
      <c r="D288" s="26">
        <v>36</v>
      </c>
      <c r="K288" s="38"/>
      <c r="L288" s="5"/>
      <c r="M288" s="5"/>
      <c r="O288" s="5">
        <f>D288/C287</f>
        <v>0.92307692307692313</v>
      </c>
      <c r="P288" s="74">
        <v>36</v>
      </c>
      <c r="Q288" s="25">
        <f t="shared" si="61"/>
        <v>0.92307692307692313</v>
      </c>
      <c r="R288" s="5">
        <f t="shared" si="62"/>
        <v>7.6923076923076872E-2</v>
      </c>
      <c r="AD288" s="3"/>
      <c r="AE288" s="3"/>
    </row>
    <row r="289" spans="1:31" ht="12.75" customHeight="1">
      <c r="A289" s="34" t="s">
        <v>53</v>
      </c>
      <c r="E289" s="26">
        <v>31</v>
      </c>
      <c r="K289" s="38"/>
      <c r="L289" s="5"/>
      <c r="M289" s="5"/>
      <c r="O289" s="5">
        <f>E289/D288</f>
        <v>0.86111111111111116</v>
      </c>
      <c r="P289" s="74">
        <v>37</v>
      </c>
      <c r="Q289" s="25">
        <f t="shared" si="61"/>
        <v>1.0277777777777777</v>
      </c>
      <c r="R289" s="5">
        <f t="shared" si="62"/>
        <v>-2.7777777777777679E-2</v>
      </c>
      <c r="AD289" s="3"/>
      <c r="AE289" s="3"/>
    </row>
    <row r="290" spans="1:31" ht="12.75" customHeight="1">
      <c r="A290" s="34" t="s">
        <v>64</v>
      </c>
      <c r="F290" s="26">
        <v>31</v>
      </c>
      <c r="K290" s="38"/>
      <c r="L290" s="5"/>
      <c r="M290" s="5"/>
      <c r="O290" s="5">
        <f>F290/E289</f>
        <v>1</v>
      </c>
      <c r="P290" s="74">
        <v>34</v>
      </c>
      <c r="Q290" s="25">
        <f t="shared" si="61"/>
        <v>0.91891891891891897</v>
      </c>
      <c r="R290" s="5">
        <f t="shared" si="62"/>
        <v>8.108108108108103E-2</v>
      </c>
      <c r="AD290" s="3"/>
      <c r="AE290" s="3"/>
    </row>
    <row r="291" spans="1:31" ht="12.75" customHeight="1">
      <c r="A291" s="34" t="s">
        <v>66</v>
      </c>
      <c r="G291" s="26">
        <v>30</v>
      </c>
      <c r="K291" s="38"/>
      <c r="L291" s="5"/>
      <c r="M291" s="5"/>
      <c r="O291" s="5">
        <f>G291/F290</f>
        <v>0.967741935483871</v>
      </c>
      <c r="P291" s="74">
        <v>34</v>
      </c>
      <c r="Q291" s="25">
        <f t="shared" si="61"/>
        <v>1</v>
      </c>
      <c r="R291" s="5">
        <f t="shared" si="62"/>
        <v>0</v>
      </c>
      <c r="AD291" s="3"/>
      <c r="AE291" s="3"/>
    </row>
    <row r="292" spans="1:31" ht="12.75" customHeight="1">
      <c r="A292" s="34" t="s">
        <v>71</v>
      </c>
      <c r="H292" s="26">
        <v>30</v>
      </c>
      <c r="K292" s="38"/>
      <c r="L292" s="5"/>
      <c r="M292" s="5"/>
      <c r="O292" s="5">
        <f>H292/G291</f>
        <v>1</v>
      </c>
      <c r="P292" s="74">
        <v>32</v>
      </c>
      <c r="Q292" s="25">
        <f t="shared" si="61"/>
        <v>0.94117647058823528</v>
      </c>
      <c r="R292" s="5">
        <f t="shared" si="62"/>
        <v>5.8823529411764719E-2</v>
      </c>
      <c r="AD292" s="3"/>
      <c r="AE292" s="3"/>
    </row>
    <row r="293" spans="1:31" ht="12.75" customHeight="1">
      <c r="A293" s="34" t="s">
        <v>72</v>
      </c>
      <c r="I293" s="26">
        <v>28</v>
      </c>
      <c r="K293" s="38"/>
      <c r="L293" s="5"/>
      <c r="M293" s="5"/>
      <c r="O293" s="5">
        <f>I293/H292</f>
        <v>0.93333333333333335</v>
      </c>
      <c r="P293" s="74">
        <v>30</v>
      </c>
      <c r="Q293" s="25">
        <f t="shared" si="61"/>
        <v>0.9375</v>
      </c>
      <c r="R293" s="5">
        <f t="shared" si="62"/>
        <v>6.25E-2</v>
      </c>
      <c r="AD293" s="3"/>
      <c r="AE293" s="3"/>
    </row>
    <row r="294" spans="1:31" ht="12.75" customHeight="1">
      <c r="A294" s="34" t="s">
        <v>75</v>
      </c>
      <c r="J294" s="26">
        <v>28</v>
      </c>
      <c r="K294" s="38">
        <v>20</v>
      </c>
      <c r="L294" s="5"/>
      <c r="M294" s="5"/>
      <c r="O294" s="5">
        <f>J294/I293</f>
        <v>1</v>
      </c>
      <c r="P294" s="74">
        <v>30</v>
      </c>
      <c r="Q294" s="25">
        <f t="shared" si="61"/>
        <v>1</v>
      </c>
      <c r="R294" s="5">
        <f t="shared" si="62"/>
        <v>0</v>
      </c>
      <c r="S294" s="26" t="s">
        <v>80</v>
      </c>
      <c r="T294" s="26">
        <v>29</v>
      </c>
      <c r="U294" s="26">
        <f>K300</f>
        <v>29</v>
      </c>
      <c r="V294" s="26" t="s">
        <v>10</v>
      </c>
      <c r="AD294" s="3"/>
      <c r="AE294" s="3"/>
    </row>
    <row r="295" spans="1:31" ht="12.75" customHeight="1">
      <c r="A295" s="34" t="s">
        <v>77</v>
      </c>
      <c r="J295" s="26">
        <v>7</v>
      </c>
      <c r="K295" s="38">
        <v>5</v>
      </c>
      <c r="L295" s="5"/>
      <c r="M295" s="5"/>
      <c r="O295" s="5"/>
      <c r="P295" s="74">
        <v>9</v>
      </c>
      <c r="Q295" s="25"/>
      <c r="R295" s="5"/>
      <c r="S295" s="26" t="s">
        <v>81</v>
      </c>
      <c r="T295" s="25">
        <f>T294/B286</f>
        <v>0.72499999999999998</v>
      </c>
      <c r="U295" s="25">
        <f>T294/U294</f>
        <v>1</v>
      </c>
      <c r="V295" s="26" t="s">
        <v>82</v>
      </c>
      <c r="AD295" s="3"/>
      <c r="AE295" s="3"/>
    </row>
    <row r="296" spans="1:31" ht="12.75" customHeight="1">
      <c r="A296" s="34" t="s">
        <v>83</v>
      </c>
      <c r="J296" s="26">
        <v>3</v>
      </c>
      <c r="K296" s="38">
        <v>1</v>
      </c>
      <c r="L296" s="5"/>
      <c r="M296" s="5"/>
      <c r="O296" s="5"/>
      <c r="P296" s="74">
        <v>4</v>
      </c>
      <c r="Q296" s="25"/>
      <c r="R296" s="5"/>
      <c r="AD296" s="3"/>
      <c r="AE296" s="3"/>
    </row>
    <row r="297" spans="1:31" ht="12.75" customHeight="1">
      <c r="A297" s="34" t="s">
        <v>84</v>
      </c>
      <c r="J297" s="26">
        <v>3</v>
      </c>
      <c r="K297" s="38">
        <v>2</v>
      </c>
      <c r="L297" s="5"/>
      <c r="M297" s="5"/>
      <c r="O297" s="5"/>
      <c r="P297" s="74">
        <v>3</v>
      </c>
      <c r="Q297" s="25"/>
      <c r="R297" s="5"/>
      <c r="AD297" s="3"/>
      <c r="AE297" s="3"/>
    </row>
    <row r="298" spans="1:31" ht="12.75" customHeight="1">
      <c r="A298" s="34" t="s">
        <v>87</v>
      </c>
      <c r="J298" s="26">
        <v>1</v>
      </c>
      <c r="K298" s="38"/>
      <c r="L298" s="5"/>
      <c r="M298" s="5"/>
      <c r="O298" s="5"/>
      <c r="P298" s="74">
        <v>1</v>
      </c>
      <c r="Q298" s="25"/>
      <c r="R298" s="5"/>
      <c r="AD298" s="3"/>
      <c r="AE298" s="3"/>
    </row>
    <row r="299" spans="1:31" ht="12.75" customHeight="1">
      <c r="A299" s="34" t="s">
        <v>89</v>
      </c>
      <c r="J299" s="26">
        <v>1</v>
      </c>
      <c r="K299" s="38">
        <v>1</v>
      </c>
      <c r="L299" s="5"/>
      <c r="M299" s="5"/>
      <c r="O299" s="5"/>
      <c r="P299" s="74">
        <v>1</v>
      </c>
      <c r="Q299" s="25"/>
      <c r="R299" s="5"/>
      <c r="AD299" s="3"/>
      <c r="AE299" s="3"/>
    </row>
    <row r="300" spans="1:31" ht="12.75" customHeight="1">
      <c r="K300" s="26">
        <f>SUM(K294:K299)</f>
        <v>29</v>
      </c>
      <c r="L300" s="5">
        <f>K294/B286</f>
        <v>0.5</v>
      </c>
      <c r="M300" s="5">
        <f>K300/B286</f>
        <v>0.72499999999999998</v>
      </c>
      <c r="N300" s="5">
        <f>M300-L300</f>
        <v>0.22499999999999998</v>
      </c>
      <c r="O300" s="5"/>
      <c r="P300" s="6"/>
      <c r="Q300" s="6"/>
      <c r="R300" s="5"/>
      <c r="AD300" s="3"/>
      <c r="AE300" s="3"/>
    </row>
    <row r="301" spans="1:31" ht="12.75" customHeight="1">
      <c r="A301" s="52" t="s">
        <v>93</v>
      </c>
      <c r="L301" s="5"/>
      <c r="M301" s="5"/>
      <c r="O301" s="5"/>
      <c r="AD301" s="3"/>
      <c r="AE301" s="3"/>
    </row>
    <row r="302" spans="1:31" ht="25.5" customHeight="1">
      <c r="B302" s="243" t="s">
        <v>1</v>
      </c>
      <c r="C302" s="244"/>
      <c r="D302" s="244"/>
      <c r="E302" s="244"/>
      <c r="F302" s="244"/>
      <c r="G302" s="244"/>
      <c r="H302" s="244"/>
      <c r="I302" s="244"/>
      <c r="J302" s="244"/>
      <c r="L302" s="10" t="s">
        <v>2</v>
      </c>
      <c r="M302" s="10" t="s">
        <v>3</v>
      </c>
      <c r="N302" s="70" t="s">
        <v>4</v>
      </c>
      <c r="O302" s="10" t="s">
        <v>5</v>
      </c>
      <c r="P302" s="9" t="s">
        <v>6</v>
      </c>
      <c r="Q302" s="9" t="s">
        <v>7</v>
      </c>
      <c r="R302" s="10" t="s">
        <v>8</v>
      </c>
      <c r="AD302" s="3"/>
      <c r="AE302" s="3"/>
    </row>
    <row r="303" spans="1:31" ht="12.75" customHeight="1">
      <c r="A303" s="71" t="s">
        <v>9</v>
      </c>
      <c r="B303" s="72">
        <v>1</v>
      </c>
      <c r="C303" s="72">
        <v>2</v>
      </c>
      <c r="D303" s="72">
        <v>3</v>
      </c>
      <c r="E303" s="72">
        <v>4</v>
      </c>
      <c r="F303" s="72">
        <v>5</v>
      </c>
      <c r="G303" s="72">
        <v>6</v>
      </c>
      <c r="H303" s="72">
        <v>7</v>
      </c>
      <c r="I303" s="72">
        <v>8</v>
      </c>
      <c r="J303" s="72">
        <v>9</v>
      </c>
      <c r="K303" s="73" t="s">
        <v>10</v>
      </c>
      <c r="L303" s="5"/>
      <c r="M303" s="5"/>
      <c r="O303" s="5"/>
      <c r="P303" s="6"/>
      <c r="Q303" s="6"/>
      <c r="R303" s="5"/>
      <c r="AD303" s="3"/>
      <c r="AE303" s="3"/>
    </row>
    <row r="304" spans="1:31" ht="12.75" customHeight="1">
      <c r="A304" s="34" t="s">
        <v>51</v>
      </c>
      <c r="B304" s="26">
        <v>42</v>
      </c>
      <c r="K304" s="38"/>
      <c r="L304" s="5"/>
      <c r="M304" s="5"/>
      <c r="O304" s="5"/>
      <c r="P304" s="20">
        <f>B304</f>
        <v>42</v>
      </c>
      <c r="Q304" s="6"/>
      <c r="R304" s="5"/>
      <c r="AD304" s="3"/>
      <c r="AE304" s="3"/>
    </row>
    <row r="305" spans="1:31" ht="12.75" customHeight="1">
      <c r="A305" s="34" t="s">
        <v>52</v>
      </c>
      <c r="C305" s="26">
        <v>33</v>
      </c>
      <c r="K305" s="38"/>
      <c r="L305" s="5"/>
      <c r="M305" s="5"/>
      <c r="N305" s="5"/>
      <c r="O305" s="5">
        <f>C305/B304</f>
        <v>0.7857142857142857</v>
      </c>
      <c r="P305" s="74">
        <v>33</v>
      </c>
      <c r="Q305" s="25">
        <f t="shared" ref="Q305:Q312" si="63">P305/P304</f>
        <v>0.7857142857142857</v>
      </c>
      <c r="R305" s="5">
        <f t="shared" ref="R305:R312" si="64">100%-Q305</f>
        <v>0.2142857142857143</v>
      </c>
      <c r="AD305" s="3"/>
      <c r="AE305" s="3"/>
    </row>
    <row r="306" spans="1:31" ht="12.75" customHeight="1">
      <c r="A306" s="34" t="s">
        <v>53</v>
      </c>
      <c r="D306" s="26">
        <v>29</v>
      </c>
      <c r="K306" s="38"/>
      <c r="L306" s="5"/>
      <c r="M306" s="5"/>
      <c r="O306" s="5">
        <f>D306/C305</f>
        <v>0.87878787878787878</v>
      </c>
      <c r="P306" s="74">
        <v>30</v>
      </c>
      <c r="Q306" s="25">
        <f t="shared" si="63"/>
        <v>0.90909090909090906</v>
      </c>
      <c r="R306" s="5">
        <f t="shared" si="64"/>
        <v>9.0909090909090939E-2</v>
      </c>
      <c r="AD306" s="3"/>
      <c r="AE306" s="3"/>
    </row>
    <row r="307" spans="1:31" ht="12.75" customHeight="1">
      <c r="A307" s="26">
        <v>1001</v>
      </c>
      <c r="E307" s="26">
        <v>26</v>
      </c>
      <c r="K307" s="38"/>
      <c r="L307" s="5"/>
      <c r="M307" s="5"/>
      <c r="O307" s="5">
        <f>E307/D306</f>
        <v>0.89655172413793105</v>
      </c>
      <c r="P307" s="74">
        <v>28</v>
      </c>
      <c r="Q307" s="25">
        <f t="shared" si="63"/>
        <v>0.93333333333333335</v>
      </c>
      <c r="R307" s="5">
        <f t="shared" si="64"/>
        <v>6.6666666666666652E-2</v>
      </c>
      <c r="AD307" s="3"/>
      <c r="AE307" s="3"/>
    </row>
    <row r="308" spans="1:31" ht="12.75" customHeight="1">
      <c r="A308" s="26">
        <v>1002</v>
      </c>
      <c r="F308" s="26">
        <v>23</v>
      </c>
      <c r="K308" s="38"/>
      <c r="L308" s="5"/>
      <c r="M308" s="5"/>
      <c r="O308" s="5">
        <f>F308/E307</f>
        <v>0.88461538461538458</v>
      </c>
      <c r="P308" s="74">
        <v>28</v>
      </c>
      <c r="Q308" s="25">
        <f t="shared" si="63"/>
        <v>1</v>
      </c>
      <c r="R308" s="5">
        <f t="shared" si="64"/>
        <v>0</v>
      </c>
      <c r="AD308" s="3"/>
      <c r="AE308" s="3"/>
    </row>
    <row r="309" spans="1:31" ht="12.75" customHeight="1">
      <c r="A309" s="26">
        <v>1101</v>
      </c>
      <c r="G309" s="26">
        <v>23</v>
      </c>
      <c r="K309" s="38"/>
      <c r="L309" s="5"/>
      <c r="M309" s="5"/>
      <c r="O309" s="5">
        <f>G309/F308</f>
        <v>1</v>
      </c>
      <c r="P309" s="74">
        <v>28</v>
      </c>
      <c r="Q309" s="25">
        <f t="shared" si="63"/>
        <v>1</v>
      </c>
      <c r="R309" s="5">
        <f t="shared" si="64"/>
        <v>0</v>
      </c>
      <c r="AD309" s="3"/>
      <c r="AE309" s="3"/>
    </row>
    <row r="310" spans="1:31" ht="12.75" customHeight="1">
      <c r="A310" s="34" t="s">
        <v>72</v>
      </c>
      <c r="H310" s="26">
        <v>22</v>
      </c>
      <c r="K310" s="38"/>
      <c r="L310" s="5"/>
      <c r="M310" s="5"/>
      <c r="O310" s="5">
        <f>H310/G309</f>
        <v>0.95652173913043481</v>
      </c>
      <c r="P310" s="74">
        <v>28</v>
      </c>
      <c r="Q310" s="25">
        <f t="shared" si="63"/>
        <v>1</v>
      </c>
      <c r="R310" s="5">
        <f t="shared" si="64"/>
        <v>0</v>
      </c>
      <c r="AD310" s="3"/>
      <c r="AE310" s="3"/>
    </row>
    <row r="311" spans="1:31" ht="12.75" customHeight="1">
      <c r="A311" s="34" t="s">
        <v>75</v>
      </c>
      <c r="I311" s="26">
        <v>22</v>
      </c>
      <c r="K311" s="38"/>
      <c r="L311" s="5"/>
      <c r="M311" s="5"/>
      <c r="O311" s="5">
        <f>I311/H310</f>
        <v>1</v>
      </c>
      <c r="P311" s="74">
        <v>28</v>
      </c>
      <c r="Q311" s="25">
        <f t="shared" si="63"/>
        <v>1</v>
      </c>
      <c r="R311" s="5">
        <f t="shared" si="64"/>
        <v>0</v>
      </c>
      <c r="AD311" s="3"/>
      <c r="AE311" s="3"/>
    </row>
    <row r="312" spans="1:31" ht="12.75" customHeight="1">
      <c r="A312" s="34" t="s">
        <v>77</v>
      </c>
      <c r="J312" s="26">
        <v>22</v>
      </c>
      <c r="K312" s="38">
        <v>21</v>
      </c>
      <c r="L312" s="5"/>
      <c r="M312" s="5"/>
      <c r="O312" s="5">
        <f>J312/I311</f>
        <v>1</v>
      </c>
      <c r="P312" s="74">
        <v>28</v>
      </c>
      <c r="Q312" s="25">
        <f t="shared" si="63"/>
        <v>1</v>
      </c>
      <c r="R312" s="5">
        <f t="shared" si="64"/>
        <v>0</v>
      </c>
      <c r="S312" s="26" t="s">
        <v>80</v>
      </c>
      <c r="T312" s="26">
        <v>27</v>
      </c>
      <c r="U312" s="26">
        <f>K317</f>
        <v>27</v>
      </c>
      <c r="V312" s="26" t="s">
        <v>10</v>
      </c>
      <c r="AD312" s="3"/>
      <c r="AE312" s="3"/>
    </row>
    <row r="313" spans="1:31" ht="12.75" customHeight="1">
      <c r="A313" s="34" t="s">
        <v>83</v>
      </c>
      <c r="J313" s="26">
        <v>4</v>
      </c>
      <c r="K313" s="38">
        <v>3</v>
      </c>
      <c r="L313" s="5"/>
      <c r="M313" s="5"/>
      <c r="O313" s="5"/>
      <c r="P313" s="74">
        <v>7</v>
      </c>
      <c r="Q313" s="25"/>
      <c r="R313" s="5"/>
      <c r="S313" s="26" t="s">
        <v>81</v>
      </c>
      <c r="T313" s="25">
        <f>T312/B304</f>
        <v>0.6428571428571429</v>
      </c>
      <c r="U313" s="25">
        <f>T312/U312</f>
        <v>1</v>
      </c>
      <c r="V313" s="26" t="s">
        <v>82</v>
      </c>
      <c r="AD313" s="3"/>
      <c r="AE313" s="3"/>
    </row>
    <row r="314" spans="1:31" ht="12.75" customHeight="1">
      <c r="A314" s="34" t="s">
        <v>84</v>
      </c>
      <c r="J314" s="26">
        <v>2</v>
      </c>
      <c r="K314" s="38">
        <v>2</v>
      </c>
      <c r="L314" s="5"/>
      <c r="M314" s="5"/>
      <c r="O314" s="5"/>
      <c r="P314" s="74">
        <v>3</v>
      </c>
      <c r="Q314" s="25"/>
      <c r="R314" s="5"/>
      <c r="AD314" s="3"/>
      <c r="AE314" s="3"/>
    </row>
    <row r="315" spans="1:31" ht="12.75" customHeight="1">
      <c r="A315" s="34" t="s">
        <v>87</v>
      </c>
      <c r="J315" s="26">
        <v>1</v>
      </c>
      <c r="K315" s="38">
        <v>1</v>
      </c>
      <c r="L315" s="5"/>
      <c r="M315" s="5"/>
      <c r="O315" s="5"/>
      <c r="P315" s="74">
        <v>1</v>
      </c>
      <c r="Q315" s="25"/>
      <c r="R315" s="5"/>
      <c r="AD315" s="3"/>
      <c r="AE315" s="3"/>
    </row>
    <row r="316" spans="1:31" ht="12.75" customHeight="1">
      <c r="A316" s="34" t="s">
        <v>89</v>
      </c>
      <c r="K316" s="38"/>
      <c r="L316" s="5"/>
      <c r="M316" s="5"/>
      <c r="O316" s="5"/>
      <c r="P316" s="74"/>
      <c r="Q316" s="25"/>
      <c r="R316" s="5"/>
      <c r="AD316" s="3"/>
      <c r="AE316" s="3"/>
    </row>
    <row r="317" spans="1:31" ht="12.75" customHeight="1">
      <c r="K317" s="26">
        <f>SUM(K312:K315)</f>
        <v>27</v>
      </c>
      <c r="L317" s="5">
        <f>K312/B304</f>
        <v>0.5</v>
      </c>
      <c r="M317" s="5">
        <f>K317/B304</f>
        <v>0.6428571428571429</v>
      </c>
      <c r="N317" s="5">
        <f>M317-L317</f>
        <v>0.1428571428571429</v>
      </c>
      <c r="O317" s="5"/>
      <c r="P317" s="6"/>
      <c r="Q317" s="6"/>
      <c r="R317" s="5"/>
      <c r="AD317" s="3"/>
      <c r="AE317" s="3"/>
    </row>
    <row r="318" spans="1:31" ht="12.75" customHeight="1">
      <c r="A318" s="52" t="s">
        <v>94</v>
      </c>
      <c r="L318" s="5"/>
      <c r="M318" s="5"/>
      <c r="O318" s="5"/>
      <c r="AD318" s="3"/>
      <c r="AE318" s="3"/>
    </row>
    <row r="319" spans="1:31" ht="25.5" customHeight="1">
      <c r="B319" s="243" t="s">
        <v>1</v>
      </c>
      <c r="C319" s="244"/>
      <c r="D319" s="244"/>
      <c r="E319" s="244"/>
      <c r="F319" s="244"/>
      <c r="G319" s="244"/>
      <c r="H319" s="244"/>
      <c r="I319" s="244"/>
      <c r="J319" s="244"/>
      <c r="L319" s="10" t="s">
        <v>2</v>
      </c>
      <c r="M319" s="10" t="s">
        <v>3</v>
      </c>
      <c r="N319" s="70" t="s">
        <v>4</v>
      </c>
      <c r="O319" s="10" t="s">
        <v>5</v>
      </c>
      <c r="P319" s="9" t="s">
        <v>6</v>
      </c>
      <c r="Q319" s="9" t="s">
        <v>7</v>
      </c>
      <c r="R319" s="10" t="s">
        <v>8</v>
      </c>
      <c r="AD319" s="3"/>
      <c r="AE319" s="3"/>
    </row>
    <row r="320" spans="1:31" ht="12.75" customHeight="1">
      <c r="A320" s="71" t="s">
        <v>9</v>
      </c>
      <c r="B320" s="72">
        <v>1</v>
      </c>
      <c r="C320" s="72">
        <v>2</v>
      </c>
      <c r="D320" s="72">
        <v>3</v>
      </c>
      <c r="E320" s="72">
        <v>4</v>
      </c>
      <c r="F320" s="72">
        <v>5</v>
      </c>
      <c r="G320" s="72">
        <v>6</v>
      </c>
      <c r="H320" s="72">
        <v>7</v>
      </c>
      <c r="I320" s="72">
        <v>8</v>
      </c>
      <c r="J320" s="72">
        <v>9</v>
      </c>
      <c r="K320" s="73" t="s">
        <v>10</v>
      </c>
      <c r="L320" s="5"/>
      <c r="M320" s="5"/>
      <c r="O320" s="5"/>
      <c r="P320" s="6"/>
      <c r="Q320" s="6"/>
      <c r="R320" s="5"/>
      <c r="AD320" s="3"/>
      <c r="AE320" s="3"/>
    </row>
    <row r="321" spans="1:31" ht="12.75" customHeight="1">
      <c r="A321" s="34" t="s">
        <v>52</v>
      </c>
      <c r="B321" s="26">
        <v>39</v>
      </c>
      <c r="K321" s="38"/>
      <c r="L321" s="5"/>
      <c r="M321" s="5"/>
      <c r="O321" s="5"/>
      <c r="P321" s="20">
        <f>B321</f>
        <v>39</v>
      </c>
      <c r="Q321" s="6"/>
      <c r="R321" s="5"/>
      <c r="AD321" s="3"/>
      <c r="AE321" s="3"/>
    </row>
    <row r="322" spans="1:31" ht="12.75" customHeight="1">
      <c r="A322" s="34" t="s">
        <v>53</v>
      </c>
      <c r="C322" s="26">
        <v>35</v>
      </c>
      <c r="K322" s="38"/>
      <c r="L322" s="5"/>
      <c r="M322" s="5"/>
      <c r="N322" s="5"/>
      <c r="O322" s="5">
        <f>C322/B321</f>
        <v>0.89743589743589747</v>
      </c>
      <c r="P322" s="74">
        <v>34</v>
      </c>
      <c r="Q322" s="25">
        <f t="shared" ref="Q322:Q329" si="65">P322/P321</f>
        <v>0.87179487179487181</v>
      </c>
      <c r="R322" s="5">
        <f t="shared" ref="R322:R329" si="66">100%-Q322</f>
        <v>0.12820512820512819</v>
      </c>
      <c r="AD322" s="3"/>
      <c r="AE322" s="3"/>
    </row>
    <row r="323" spans="1:31" ht="12.75" customHeight="1">
      <c r="A323" s="26">
        <v>1001</v>
      </c>
      <c r="D323" s="26">
        <v>32</v>
      </c>
      <c r="K323" s="38"/>
      <c r="L323" s="5"/>
      <c r="M323" s="5"/>
      <c r="O323" s="5">
        <f>D323/C322</f>
        <v>0.91428571428571426</v>
      </c>
      <c r="P323" s="74">
        <v>34</v>
      </c>
      <c r="Q323" s="25">
        <f t="shared" si="65"/>
        <v>1</v>
      </c>
      <c r="R323" s="5">
        <f t="shared" si="66"/>
        <v>0</v>
      </c>
      <c r="AD323" s="3"/>
      <c r="AE323" s="3"/>
    </row>
    <row r="324" spans="1:31" ht="12.75" customHeight="1">
      <c r="A324" s="26">
        <v>1002</v>
      </c>
      <c r="E324" s="26">
        <v>30</v>
      </c>
      <c r="K324" s="38"/>
      <c r="L324" s="5"/>
      <c r="M324" s="5"/>
      <c r="O324" s="5">
        <f>E324/D323</f>
        <v>0.9375</v>
      </c>
      <c r="P324" s="74">
        <v>34</v>
      </c>
      <c r="Q324" s="25">
        <f t="shared" si="65"/>
        <v>1</v>
      </c>
      <c r="R324" s="5">
        <f t="shared" si="66"/>
        <v>0</v>
      </c>
      <c r="AD324" s="3"/>
      <c r="AE324" s="3"/>
    </row>
    <row r="325" spans="1:31" ht="12.75" customHeight="1">
      <c r="A325" s="26">
        <v>1101</v>
      </c>
      <c r="F325" s="26">
        <v>28</v>
      </c>
      <c r="K325" s="38"/>
      <c r="L325" s="5"/>
      <c r="M325" s="5"/>
      <c r="O325" s="5">
        <f>F325/E324</f>
        <v>0.93333333333333335</v>
      </c>
      <c r="P325" s="74">
        <v>31</v>
      </c>
      <c r="Q325" s="25">
        <f t="shared" si="65"/>
        <v>0.91176470588235292</v>
      </c>
      <c r="R325" s="5">
        <f t="shared" si="66"/>
        <v>8.8235294117647078E-2</v>
      </c>
      <c r="AD325" s="3"/>
      <c r="AE325" s="3"/>
    </row>
    <row r="326" spans="1:31" ht="12.75" customHeight="1">
      <c r="A326" s="34" t="s">
        <v>72</v>
      </c>
      <c r="G326" s="26">
        <v>27</v>
      </c>
      <c r="K326" s="38"/>
      <c r="L326" s="5"/>
      <c r="M326" s="5"/>
      <c r="O326" s="5">
        <f>G326/F325</f>
        <v>0.9642857142857143</v>
      </c>
      <c r="P326" s="74">
        <v>31</v>
      </c>
      <c r="Q326" s="25">
        <f t="shared" si="65"/>
        <v>1</v>
      </c>
      <c r="R326" s="5">
        <f t="shared" si="66"/>
        <v>0</v>
      </c>
      <c r="AD326" s="3"/>
      <c r="AE326" s="3"/>
    </row>
    <row r="327" spans="1:31" ht="12.75" customHeight="1">
      <c r="A327" s="34" t="s">
        <v>75</v>
      </c>
      <c r="H327" s="26">
        <v>26</v>
      </c>
      <c r="K327" s="38"/>
      <c r="L327" s="5"/>
      <c r="M327" s="5"/>
      <c r="O327" s="5">
        <f>H327/G326</f>
        <v>0.96296296296296291</v>
      </c>
      <c r="P327" s="74">
        <v>31</v>
      </c>
      <c r="Q327" s="25">
        <f t="shared" si="65"/>
        <v>1</v>
      </c>
      <c r="R327" s="5">
        <f t="shared" si="66"/>
        <v>0</v>
      </c>
      <c r="AD327" s="3"/>
      <c r="AE327" s="3"/>
    </row>
    <row r="328" spans="1:31" ht="12.75" customHeight="1">
      <c r="A328" s="34" t="s">
        <v>77</v>
      </c>
      <c r="I328" s="26">
        <v>23</v>
      </c>
      <c r="K328" s="38"/>
      <c r="L328" s="5"/>
      <c r="M328" s="5"/>
      <c r="O328" s="5">
        <f>I328/H327</f>
        <v>0.88461538461538458</v>
      </c>
      <c r="P328" s="74">
        <v>31</v>
      </c>
      <c r="Q328" s="25">
        <f t="shared" si="65"/>
        <v>1</v>
      </c>
      <c r="R328" s="5">
        <f t="shared" si="66"/>
        <v>0</v>
      </c>
      <c r="AD328" s="3"/>
      <c r="AE328" s="3"/>
    </row>
    <row r="329" spans="1:31" ht="12.75" customHeight="1">
      <c r="A329" s="34" t="s">
        <v>83</v>
      </c>
      <c r="J329" s="26">
        <v>23</v>
      </c>
      <c r="K329" s="38">
        <v>20</v>
      </c>
      <c r="L329" s="5"/>
      <c r="M329" s="5"/>
      <c r="O329" s="5">
        <f>J329/I328</f>
        <v>1</v>
      </c>
      <c r="P329" s="74">
        <v>31</v>
      </c>
      <c r="Q329" s="25">
        <f t="shared" si="65"/>
        <v>1</v>
      </c>
      <c r="R329" s="5">
        <f t="shared" si="66"/>
        <v>0</v>
      </c>
      <c r="S329" s="26" t="s">
        <v>80</v>
      </c>
      <c r="T329" s="26">
        <v>29</v>
      </c>
      <c r="U329" s="26">
        <f>K333</f>
        <v>30</v>
      </c>
      <c r="V329" s="26" t="s">
        <v>10</v>
      </c>
      <c r="AD329" s="3"/>
      <c r="AE329" s="3"/>
    </row>
    <row r="330" spans="1:31" ht="12.75" customHeight="1">
      <c r="A330" s="34" t="s">
        <v>84</v>
      </c>
      <c r="J330" s="26">
        <v>4</v>
      </c>
      <c r="K330" s="38">
        <v>5</v>
      </c>
      <c r="L330" s="5"/>
      <c r="M330" s="5"/>
      <c r="O330" s="5"/>
      <c r="P330" s="74">
        <v>10</v>
      </c>
      <c r="Q330" s="25"/>
      <c r="R330" s="5"/>
      <c r="S330" s="26" t="s">
        <v>81</v>
      </c>
      <c r="T330" s="25">
        <f>T329/B321</f>
        <v>0.74358974358974361</v>
      </c>
      <c r="U330" s="25">
        <f>T329/U329</f>
        <v>0.96666666666666667</v>
      </c>
      <c r="V330" s="26" t="s">
        <v>82</v>
      </c>
      <c r="AD330" s="3"/>
      <c r="AE330" s="3"/>
    </row>
    <row r="331" spans="1:31" ht="12.75" customHeight="1">
      <c r="A331" s="34" t="s">
        <v>87</v>
      </c>
      <c r="J331" s="26">
        <v>2</v>
      </c>
      <c r="K331" s="38">
        <v>2</v>
      </c>
      <c r="L331" s="5"/>
      <c r="M331" s="5"/>
      <c r="O331" s="5"/>
      <c r="P331" s="74">
        <v>5</v>
      </c>
      <c r="Q331" s="25"/>
      <c r="R331" s="5"/>
      <c r="AD331" s="3"/>
      <c r="AE331" s="3"/>
    </row>
    <row r="332" spans="1:31" ht="12.75" customHeight="1">
      <c r="A332" s="34" t="s">
        <v>89</v>
      </c>
      <c r="J332" s="26">
        <v>3</v>
      </c>
      <c r="K332" s="38">
        <v>3</v>
      </c>
      <c r="L332" s="5"/>
      <c r="M332" s="5"/>
      <c r="O332" s="5"/>
      <c r="P332" s="74">
        <v>3</v>
      </c>
      <c r="Q332" s="25"/>
      <c r="R332" s="5"/>
      <c r="AD332" s="3"/>
      <c r="AE332" s="3"/>
    </row>
    <row r="333" spans="1:31" ht="12.75" customHeight="1">
      <c r="K333" s="26">
        <f>SUM(K329:K332)</f>
        <v>30</v>
      </c>
      <c r="L333" s="5">
        <f>K329/B321</f>
        <v>0.51282051282051277</v>
      </c>
      <c r="M333" s="5">
        <f>K333/B321</f>
        <v>0.76923076923076927</v>
      </c>
      <c r="N333" s="5">
        <f>M333-L333</f>
        <v>0.2564102564102565</v>
      </c>
      <c r="O333" s="5"/>
      <c r="P333" s="6"/>
      <c r="Q333" s="6"/>
      <c r="R333" s="5"/>
      <c r="AD333" s="3"/>
      <c r="AE333" s="3"/>
    </row>
    <row r="334" spans="1:31" ht="12.75" customHeight="1">
      <c r="A334" s="52" t="s">
        <v>95</v>
      </c>
      <c r="L334" s="5"/>
      <c r="M334" s="5"/>
      <c r="O334" s="5"/>
      <c r="AD334" s="3"/>
      <c r="AE334" s="3"/>
    </row>
    <row r="335" spans="1:31" ht="25.5" customHeight="1">
      <c r="B335" s="243" t="s">
        <v>1</v>
      </c>
      <c r="C335" s="244"/>
      <c r="D335" s="244"/>
      <c r="E335" s="244"/>
      <c r="F335" s="244"/>
      <c r="G335" s="244"/>
      <c r="H335" s="244"/>
      <c r="I335" s="244"/>
      <c r="J335" s="244"/>
      <c r="L335" s="10" t="s">
        <v>2</v>
      </c>
      <c r="M335" s="10" t="s">
        <v>3</v>
      </c>
      <c r="N335" s="70" t="s">
        <v>4</v>
      </c>
      <c r="O335" s="10" t="s">
        <v>5</v>
      </c>
      <c r="P335" s="9" t="s">
        <v>6</v>
      </c>
      <c r="Q335" s="9" t="s">
        <v>7</v>
      </c>
      <c r="R335" s="10" t="s">
        <v>8</v>
      </c>
      <c r="AD335" s="3"/>
      <c r="AE335" s="3"/>
    </row>
    <row r="336" spans="1:31" ht="12.75" customHeight="1">
      <c r="A336" s="71" t="s">
        <v>9</v>
      </c>
      <c r="B336" s="72">
        <v>1</v>
      </c>
      <c r="C336" s="72">
        <v>2</v>
      </c>
      <c r="D336" s="72">
        <v>3</v>
      </c>
      <c r="E336" s="72">
        <v>4</v>
      </c>
      <c r="F336" s="72">
        <v>5</v>
      </c>
      <c r="G336" s="72">
        <v>6</v>
      </c>
      <c r="H336" s="72">
        <v>7</v>
      </c>
      <c r="I336" s="72">
        <v>8</v>
      </c>
      <c r="J336" s="72">
        <v>9</v>
      </c>
      <c r="K336" s="73" t="s">
        <v>10</v>
      </c>
      <c r="L336" s="5"/>
      <c r="M336" s="5"/>
      <c r="O336" s="5"/>
      <c r="P336" s="6"/>
      <c r="Q336" s="6"/>
      <c r="R336" s="5"/>
      <c r="AD336" s="3"/>
      <c r="AE336" s="3"/>
    </row>
    <row r="337" spans="1:31" ht="12.75" customHeight="1">
      <c r="A337" s="34" t="s">
        <v>53</v>
      </c>
      <c r="B337" s="26">
        <v>40</v>
      </c>
      <c r="K337" s="38"/>
      <c r="L337" s="5"/>
      <c r="M337" s="5"/>
      <c r="O337" s="5"/>
      <c r="P337" s="20">
        <f>B337</f>
        <v>40</v>
      </c>
      <c r="Q337" s="6"/>
      <c r="R337" s="5"/>
      <c r="AD337" s="3"/>
      <c r="AE337" s="3"/>
    </row>
    <row r="338" spans="1:31" ht="12.75" customHeight="1">
      <c r="A338" s="26">
        <v>1001</v>
      </c>
      <c r="C338" s="26">
        <v>33</v>
      </c>
      <c r="K338" s="38"/>
      <c r="L338" s="5"/>
      <c r="M338" s="5"/>
      <c r="N338" s="5"/>
      <c r="O338" s="5">
        <f>C338/B337</f>
        <v>0.82499999999999996</v>
      </c>
      <c r="P338" s="74">
        <v>33</v>
      </c>
      <c r="Q338" s="25">
        <f t="shared" ref="Q338:Q345" si="67">P338/P337</f>
        <v>0.82499999999999996</v>
      </c>
      <c r="R338" s="5">
        <f t="shared" ref="R338:R345" si="68">100%-Q338</f>
        <v>0.17500000000000004</v>
      </c>
      <c r="AD338" s="3"/>
      <c r="AE338" s="3"/>
    </row>
    <row r="339" spans="1:31" ht="12.75" customHeight="1">
      <c r="A339" s="26">
        <v>1002</v>
      </c>
      <c r="D339" s="26">
        <v>31</v>
      </c>
      <c r="K339" s="38"/>
      <c r="L339" s="5"/>
      <c r="M339" s="5"/>
      <c r="O339" s="5">
        <f>D339/C338</f>
        <v>0.93939393939393945</v>
      </c>
      <c r="P339" s="74">
        <v>33</v>
      </c>
      <c r="Q339" s="25">
        <f t="shared" si="67"/>
        <v>1</v>
      </c>
      <c r="R339" s="5">
        <f t="shared" si="68"/>
        <v>0</v>
      </c>
      <c r="AD339" s="3"/>
      <c r="AE339" s="3"/>
    </row>
    <row r="340" spans="1:31" ht="12.75" customHeight="1">
      <c r="A340" s="26">
        <v>1101</v>
      </c>
      <c r="E340" s="26">
        <v>29</v>
      </c>
      <c r="K340" s="38"/>
      <c r="L340" s="5"/>
      <c r="M340" s="5"/>
      <c r="O340" s="5">
        <f>E340/D339</f>
        <v>0.93548387096774188</v>
      </c>
      <c r="P340" s="74">
        <v>30</v>
      </c>
      <c r="Q340" s="25">
        <f t="shared" si="67"/>
        <v>0.90909090909090906</v>
      </c>
      <c r="R340" s="5">
        <f t="shared" si="68"/>
        <v>9.0909090909090939E-2</v>
      </c>
      <c r="AD340" s="3"/>
      <c r="AE340" s="3"/>
    </row>
    <row r="341" spans="1:31" ht="12.75" customHeight="1">
      <c r="A341" s="34" t="s">
        <v>72</v>
      </c>
      <c r="F341" s="26">
        <v>25</v>
      </c>
      <c r="K341" s="38"/>
      <c r="L341" s="5"/>
      <c r="M341" s="5"/>
      <c r="O341" s="5">
        <f>F341/E340</f>
        <v>0.86206896551724133</v>
      </c>
      <c r="P341" s="74">
        <v>30</v>
      </c>
      <c r="Q341" s="25">
        <f t="shared" si="67"/>
        <v>1</v>
      </c>
      <c r="R341" s="5">
        <f t="shared" si="68"/>
        <v>0</v>
      </c>
      <c r="AD341" s="3"/>
      <c r="AE341" s="3"/>
    </row>
    <row r="342" spans="1:31" ht="12.75" customHeight="1">
      <c r="A342" s="34" t="s">
        <v>75</v>
      </c>
      <c r="G342" s="26">
        <v>25</v>
      </c>
      <c r="K342" s="38"/>
      <c r="L342" s="5"/>
      <c r="M342" s="5"/>
      <c r="O342" s="5">
        <f>G342/F341</f>
        <v>1</v>
      </c>
      <c r="P342" s="74">
        <v>30</v>
      </c>
      <c r="Q342" s="25">
        <f t="shared" si="67"/>
        <v>1</v>
      </c>
      <c r="R342" s="5">
        <f t="shared" si="68"/>
        <v>0</v>
      </c>
      <c r="AD342" s="3"/>
      <c r="AE342" s="3"/>
    </row>
    <row r="343" spans="1:31" ht="12.75" customHeight="1">
      <c r="A343" s="34" t="s">
        <v>77</v>
      </c>
      <c r="H343" s="26">
        <v>24</v>
      </c>
      <c r="K343" s="38"/>
      <c r="L343" s="5"/>
      <c r="M343" s="5"/>
      <c r="O343" s="5">
        <f>H343/G342</f>
        <v>0.96</v>
      </c>
      <c r="P343" s="74">
        <v>30</v>
      </c>
      <c r="Q343" s="25">
        <f t="shared" si="67"/>
        <v>1</v>
      </c>
      <c r="R343" s="5">
        <f t="shared" si="68"/>
        <v>0</v>
      </c>
      <c r="AD343" s="3"/>
      <c r="AE343" s="3"/>
    </row>
    <row r="344" spans="1:31" ht="12.75" customHeight="1">
      <c r="A344" s="34" t="s">
        <v>83</v>
      </c>
      <c r="I344" s="26">
        <v>24</v>
      </c>
      <c r="K344" s="38"/>
      <c r="L344" s="5"/>
      <c r="M344" s="5"/>
      <c r="O344" s="5">
        <f>I344/H343</f>
        <v>1</v>
      </c>
      <c r="P344" s="74">
        <v>30</v>
      </c>
      <c r="Q344" s="25">
        <f t="shared" si="67"/>
        <v>1</v>
      </c>
      <c r="R344" s="5">
        <f t="shared" si="68"/>
        <v>0</v>
      </c>
      <c r="AD344" s="3"/>
      <c r="AE344" s="3"/>
    </row>
    <row r="345" spans="1:31" ht="12.75" customHeight="1">
      <c r="A345" s="34" t="s">
        <v>84</v>
      </c>
      <c r="J345" s="26">
        <v>24</v>
      </c>
      <c r="K345" s="38">
        <v>23</v>
      </c>
      <c r="L345" s="5"/>
      <c r="M345" s="5"/>
      <c r="O345" s="5">
        <f>J345/I344</f>
        <v>1</v>
      </c>
      <c r="P345" s="74">
        <v>29</v>
      </c>
      <c r="Q345" s="25">
        <f t="shared" si="67"/>
        <v>0.96666666666666667</v>
      </c>
      <c r="R345" s="5">
        <f t="shared" si="68"/>
        <v>3.3333333333333326E-2</v>
      </c>
      <c r="S345" s="76" t="s">
        <v>80</v>
      </c>
      <c r="T345" s="76">
        <v>26</v>
      </c>
      <c r="U345" s="76">
        <f>K348</f>
        <v>26</v>
      </c>
      <c r="V345" s="76" t="s">
        <v>10</v>
      </c>
      <c r="AD345" s="3"/>
      <c r="AE345" s="3"/>
    </row>
    <row r="346" spans="1:31" ht="12.75" customHeight="1">
      <c r="A346" s="34" t="s">
        <v>87</v>
      </c>
      <c r="J346" s="26">
        <v>4</v>
      </c>
      <c r="K346" s="38">
        <v>2</v>
      </c>
      <c r="L346" s="5"/>
      <c r="M346" s="5"/>
      <c r="O346" s="5"/>
      <c r="P346" s="74">
        <v>5</v>
      </c>
      <c r="Q346" s="25"/>
      <c r="R346" s="5"/>
      <c r="S346" s="76" t="s">
        <v>81</v>
      </c>
      <c r="T346" s="144">
        <f>T345/B337</f>
        <v>0.65</v>
      </c>
      <c r="U346" s="144">
        <f>T345/U345</f>
        <v>1</v>
      </c>
      <c r="V346" s="76" t="s">
        <v>82</v>
      </c>
      <c r="AD346" s="3"/>
      <c r="AE346" s="3"/>
    </row>
    <row r="347" spans="1:31" ht="12.75" customHeight="1">
      <c r="A347" s="34" t="s">
        <v>89</v>
      </c>
      <c r="J347" s="26">
        <v>2</v>
      </c>
      <c r="K347" s="38">
        <v>1</v>
      </c>
      <c r="L347" s="5"/>
      <c r="M347" s="5"/>
      <c r="O347" s="5"/>
      <c r="P347" s="74">
        <v>3</v>
      </c>
      <c r="Q347" s="25"/>
      <c r="R347" s="5"/>
      <c r="AD347" s="3"/>
      <c r="AE347" s="3"/>
    </row>
    <row r="348" spans="1:31" ht="12.75" customHeight="1">
      <c r="A348" s="34"/>
      <c r="K348" s="26">
        <f>SUM(K345:K347)</f>
        <v>26</v>
      </c>
      <c r="L348" s="5">
        <f>K345/B337</f>
        <v>0.57499999999999996</v>
      </c>
      <c r="M348" s="5">
        <f>K348/B337</f>
        <v>0.65</v>
      </c>
      <c r="N348" s="5">
        <f>M348-L348</f>
        <v>7.5000000000000067E-2</v>
      </c>
      <c r="O348" s="5"/>
      <c r="P348" s="74"/>
      <c r="Q348" s="25"/>
      <c r="R348" s="5"/>
      <c r="AD348" s="3"/>
      <c r="AE348" s="3"/>
    </row>
    <row r="349" spans="1:31" ht="12.75" customHeight="1">
      <c r="L349" s="5"/>
      <c r="M349" s="5"/>
      <c r="O349" s="5"/>
      <c r="P349" s="6"/>
      <c r="Q349" s="6"/>
      <c r="R349" s="5"/>
      <c r="AD349" s="3"/>
      <c r="AE349" s="3"/>
    </row>
    <row r="350" spans="1:31" ht="12.75" customHeight="1">
      <c r="L350" s="5"/>
      <c r="M350" s="5"/>
      <c r="O350" s="5"/>
      <c r="P350" s="6"/>
      <c r="Q350" s="6"/>
      <c r="R350" s="5"/>
      <c r="T350" s="3"/>
      <c r="AD350" s="3"/>
      <c r="AE350" s="3"/>
    </row>
    <row r="351" spans="1:31" ht="26.25" customHeight="1">
      <c r="B351" s="250" t="s">
        <v>96</v>
      </c>
      <c r="C351" s="242"/>
      <c r="D351" s="242"/>
      <c r="E351" s="242"/>
      <c r="F351" s="242"/>
      <c r="G351" s="242"/>
      <c r="H351" s="242"/>
      <c r="I351" s="242"/>
      <c r="J351" s="242"/>
      <c r="K351" s="145" t="s">
        <v>64</v>
      </c>
      <c r="L351" s="5"/>
      <c r="M351" s="5"/>
      <c r="N351" s="26"/>
      <c r="O351" s="5"/>
      <c r="P351" s="26"/>
      <c r="Q351" s="26"/>
      <c r="R351" s="26"/>
      <c r="T351" s="3"/>
      <c r="AD351" s="3"/>
      <c r="AE351" s="3"/>
    </row>
    <row r="352" spans="1:31" ht="20.25" customHeight="1">
      <c r="A352" s="234" t="s">
        <v>9</v>
      </c>
      <c r="B352" s="235" t="s">
        <v>97</v>
      </c>
      <c r="C352" s="232"/>
      <c r="D352" s="232"/>
      <c r="E352" s="232"/>
      <c r="F352" s="232"/>
      <c r="G352" s="232"/>
      <c r="H352" s="232"/>
      <c r="I352" s="232"/>
      <c r="J352" s="233"/>
      <c r="K352" s="236" t="s">
        <v>10</v>
      </c>
      <c r="L352" s="229" t="s">
        <v>2</v>
      </c>
      <c r="M352" s="229" t="s">
        <v>3</v>
      </c>
      <c r="N352" s="237" t="s">
        <v>4</v>
      </c>
      <c r="O352" s="229" t="s">
        <v>5</v>
      </c>
      <c r="P352" s="238" t="s">
        <v>6</v>
      </c>
      <c r="Q352" s="238" t="s">
        <v>7</v>
      </c>
      <c r="R352" s="229" t="s">
        <v>8</v>
      </c>
      <c r="T352" s="3"/>
      <c r="AD352" s="3"/>
      <c r="AE352" s="3"/>
    </row>
    <row r="353" spans="1:31" ht="15.75" customHeight="1">
      <c r="A353" s="230"/>
      <c r="B353" s="82" t="s">
        <v>98</v>
      </c>
      <c r="C353" s="82" t="s">
        <v>99</v>
      </c>
      <c r="D353" s="82" t="s">
        <v>100</v>
      </c>
      <c r="E353" s="82" t="s">
        <v>101</v>
      </c>
      <c r="F353" s="82" t="s">
        <v>102</v>
      </c>
      <c r="G353" s="82" t="s">
        <v>103</v>
      </c>
      <c r="H353" s="82" t="s">
        <v>104</v>
      </c>
      <c r="I353" s="82" t="s">
        <v>105</v>
      </c>
      <c r="J353" s="82" t="s">
        <v>106</v>
      </c>
      <c r="K353" s="230"/>
      <c r="L353" s="230"/>
      <c r="M353" s="230"/>
      <c r="N353" s="230"/>
      <c r="O353" s="230"/>
      <c r="P353" s="230"/>
      <c r="Q353" s="230"/>
      <c r="R353" s="230"/>
      <c r="T353" s="3"/>
      <c r="AD353" s="3"/>
      <c r="AE353" s="3"/>
    </row>
    <row r="354" spans="1:31" ht="15.75" customHeight="1">
      <c r="A354" s="82">
        <v>1001</v>
      </c>
      <c r="B354" s="83">
        <v>40</v>
      </c>
      <c r="C354" s="83"/>
      <c r="D354" s="83"/>
      <c r="E354" s="83"/>
      <c r="F354" s="83"/>
      <c r="G354" s="83"/>
      <c r="H354" s="83"/>
      <c r="I354" s="83"/>
      <c r="J354" s="83"/>
      <c r="K354" s="84"/>
      <c r="L354" s="85"/>
      <c r="M354" s="86"/>
      <c r="N354" s="87"/>
      <c r="O354" s="146"/>
      <c r="P354" s="89">
        <f>B354</f>
        <v>40</v>
      </c>
      <c r="Q354" s="147"/>
      <c r="R354" s="146"/>
      <c r="T354" s="3"/>
      <c r="AD354" s="3"/>
      <c r="AE354" s="3"/>
    </row>
    <row r="355" spans="1:31" ht="15.75" customHeight="1">
      <c r="A355" s="82">
        <v>1002</v>
      </c>
      <c r="B355" s="83"/>
      <c r="C355" s="83">
        <v>37</v>
      </c>
      <c r="D355" s="83"/>
      <c r="E355" s="83"/>
      <c r="F355" s="83"/>
      <c r="G355" s="83"/>
      <c r="H355" s="83"/>
      <c r="I355" s="83"/>
      <c r="J355" s="83"/>
      <c r="K355" s="84"/>
      <c r="L355" s="91"/>
      <c r="M355" s="92"/>
      <c r="N355" s="93"/>
      <c r="O355" s="94">
        <f>IF(C355=0,"",C355/B354)</f>
        <v>0.92500000000000004</v>
      </c>
      <c r="P355" s="95">
        <v>37</v>
      </c>
      <c r="Q355" s="96">
        <f t="shared" ref="Q355:Q362" si="69">IF(P355=0,"",P355/P354)</f>
        <v>0.92500000000000004</v>
      </c>
      <c r="R355" s="96">
        <f t="shared" ref="R355:R362" si="70">IF(P355=0,"",100%-Q355)</f>
        <v>7.4999999999999956E-2</v>
      </c>
      <c r="T355" s="3"/>
      <c r="AD355" s="3"/>
      <c r="AE355" s="3"/>
    </row>
    <row r="356" spans="1:31" ht="15.75" customHeight="1">
      <c r="A356" s="82">
        <v>1101</v>
      </c>
      <c r="B356" s="83"/>
      <c r="C356" s="83"/>
      <c r="D356" s="83">
        <v>28</v>
      </c>
      <c r="E356" s="83"/>
      <c r="F356" s="83"/>
      <c r="G356" s="83"/>
      <c r="H356" s="83"/>
      <c r="I356" s="83"/>
      <c r="J356" s="83"/>
      <c r="K356" s="84"/>
      <c r="L356" s="91"/>
      <c r="M356" s="92"/>
      <c r="N356" s="93"/>
      <c r="O356" s="94">
        <f>IF(D356=0,"",D356/C355)</f>
        <v>0.7567567567567568</v>
      </c>
      <c r="P356" s="95">
        <v>35</v>
      </c>
      <c r="Q356" s="96">
        <f t="shared" si="69"/>
        <v>0.94594594594594594</v>
      </c>
      <c r="R356" s="96">
        <f t="shared" si="70"/>
        <v>5.4054054054054057E-2</v>
      </c>
      <c r="S356" s="11">
        <f>P356/P354</f>
        <v>0.875</v>
      </c>
      <c r="T356" s="3"/>
      <c r="AD356" s="3"/>
      <c r="AE356" s="3"/>
    </row>
    <row r="357" spans="1:31" ht="15.75" customHeight="1">
      <c r="A357" s="82">
        <v>1102</v>
      </c>
      <c r="B357" s="83"/>
      <c r="C357" s="83"/>
      <c r="D357" s="83"/>
      <c r="E357" s="83">
        <v>23</v>
      </c>
      <c r="F357" s="83"/>
      <c r="G357" s="83"/>
      <c r="H357" s="83"/>
      <c r="I357" s="83"/>
      <c r="J357" s="83"/>
      <c r="K357" s="84"/>
      <c r="L357" s="91"/>
      <c r="M357" s="92"/>
      <c r="N357" s="93"/>
      <c r="O357" s="94">
        <f>IF(E357=0,"",E357/D356)</f>
        <v>0.8214285714285714</v>
      </c>
      <c r="P357" s="95">
        <v>35</v>
      </c>
      <c r="Q357" s="96">
        <f t="shared" si="69"/>
        <v>1</v>
      </c>
      <c r="R357" s="96">
        <f t="shared" si="70"/>
        <v>0</v>
      </c>
      <c r="T357" s="3"/>
      <c r="AD357" s="3"/>
      <c r="AE357" s="3"/>
    </row>
    <row r="358" spans="1:31" ht="15.75" customHeight="1">
      <c r="A358" s="82">
        <v>1201</v>
      </c>
      <c r="B358" s="83"/>
      <c r="C358" s="83"/>
      <c r="D358" s="83"/>
      <c r="E358" s="83"/>
      <c r="F358" s="83">
        <v>22</v>
      </c>
      <c r="G358" s="83"/>
      <c r="H358" s="83"/>
      <c r="I358" s="83"/>
      <c r="J358" s="83"/>
      <c r="K358" s="84"/>
      <c r="L358" s="91"/>
      <c r="M358" s="92"/>
      <c r="N358" s="93"/>
      <c r="O358" s="94">
        <f>IF(F358=0,"",F358/E357)</f>
        <v>0.95652173913043481</v>
      </c>
      <c r="P358" s="95">
        <v>35</v>
      </c>
      <c r="Q358" s="96">
        <f t="shared" si="69"/>
        <v>1</v>
      </c>
      <c r="R358" s="96">
        <f t="shared" si="70"/>
        <v>0</v>
      </c>
      <c r="T358" s="3"/>
      <c r="AD358" s="3"/>
      <c r="AE358" s="3"/>
    </row>
    <row r="359" spans="1:31" ht="15.75" customHeight="1">
      <c r="A359" s="82">
        <v>1202</v>
      </c>
      <c r="B359" s="83"/>
      <c r="C359" s="83"/>
      <c r="D359" s="83"/>
      <c r="E359" s="83"/>
      <c r="F359" s="83"/>
      <c r="G359" s="83">
        <v>21</v>
      </c>
      <c r="H359" s="83"/>
      <c r="I359" s="83"/>
      <c r="J359" s="83"/>
      <c r="K359" s="84"/>
      <c r="L359" s="91"/>
      <c r="M359" s="92"/>
      <c r="N359" s="93"/>
      <c r="O359" s="94">
        <f>IF(G359=0,"",G359/F358)</f>
        <v>0.95454545454545459</v>
      </c>
      <c r="P359" s="95">
        <v>34</v>
      </c>
      <c r="Q359" s="96">
        <f t="shared" si="69"/>
        <v>0.97142857142857142</v>
      </c>
      <c r="R359" s="96">
        <f t="shared" si="70"/>
        <v>2.8571428571428581E-2</v>
      </c>
      <c r="T359" s="3"/>
      <c r="AD359" s="3"/>
      <c r="AE359" s="3"/>
    </row>
    <row r="360" spans="1:31" ht="15.75" customHeight="1">
      <c r="A360" s="82">
        <v>1301</v>
      </c>
      <c r="B360" s="83"/>
      <c r="C360" s="83"/>
      <c r="D360" s="83"/>
      <c r="E360" s="83"/>
      <c r="F360" s="83"/>
      <c r="G360" s="83"/>
      <c r="H360" s="83">
        <v>20</v>
      </c>
      <c r="I360" s="83"/>
      <c r="J360" s="83"/>
      <c r="K360" s="84"/>
      <c r="L360" s="91"/>
      <c r="M360" s="92"/>
      <c r="N360" s="93"/>
      <c r="O360" s="94">
        <f>IF(H360=0,"",H360/G359)</f>
        <v>0.95238095238095233</v>
      </c>
      <c r="P360" s="95">
        <v>32</v>
      </c>
      <c r="Q360" s="96">
        <f t="shared" si="69"/>
        <v>0.94117647058823528</v>
      </c>
      <c r="R360" s="96">
        <f t="shared" si="70"/>
        <v>5.8823529411764719E-2</v>
      </c>
      <c r="T360" s="3"/>
      <c r="AD360" s="3"/>
      <c r="AE360" s="3"/>
    </row>
    <row r="361" spans="1:31" ht="15.75" customHeight="1">
      <c r="A361" s="82">
        <v>1302</v>
      </c>
      <c r="B361" s="83"/>
      <c r="C361" s="83"/>
      <c r="D361" s="83"/>
      <c r="E361" s="83"/>
      <c r="F361" s="83"/>
      <c r="G361" s="83"/>
      <c r="H361" s="83"/>
      <c r="I361" s="83">
        <v>20</v>
      </c>
      <c r="J361" s="83"/>
      <c r="K361" s="84"/>
      <c r="L361" s="91"/>
      <c r="M361" s="92"/>
      <c r="N361" s="93"/>
      <c r="O361" s="94">
        <f>IF(I361=0,"",I361/H360)</f>
        <v>1</v>
      </c>
      <c r="P361" s="95">
        <v>32</v>
      </c>
      <c r="Q361" s="96">
        <f t="shared" si="69"/>
        <v>1</v>
      </c>
      <c r="R361" s="96">
        <f t="shared" si="70"/>
        <v>0</v>
      </c>
      <c r="T361" s="3"/>
      <c r="AD361" s="3"/>
      <c r="AE361" s="3"/>
    </row>
    <row r="362" spans="1:31" ht="15.75" customHeight="1">
      <c r="A362" s="82">
        <v>1401</v>
      </c>
      <c r="B362" s="83"/>
      <c r="C362" s="83"/>
      <c r="D362" s="83"/>
      <c r="E362" s="83"/>
      <c r="F362" s="83"/>
      <c r="G362" s="83"/>
      <c r="H362" s="83"/>
      <c r="I362" s="83"/>
      <c r="J362" s="83">
        <v>18</v>
      </c>
      <c r="K362" s="84">
        <v>17</v>
      </c>
      <c r="L362" s="91"/>
      <c r="M362" s="92"/>
      <c r="N362" s="93"/>
      <c r="O362" s="148">
        <f>IF(J362=0,"",J362/I361)</f>
        <v>0.9</v>
      </c>
      <c r="P362" s="95">
        <v>28</v>
      </c>
      <c r="Q362" s="149">
        <f t="shared" si="69"/>
        <v>0.875</v>
      </c>
      <c r="R362" s="149">
        <f t="shared" si="70"/>
        <v>0.125</v>
      </c>
      <c r="T362" s="3"/>
      <c r="AD362" s="3"/>
      <c r="AE362" s="3"/>
    </row>
    <row r="363" spans="1:31" ht="15.75" customHeight="1">
      <c r="A363" s="82">
        <v>1402</v>
      </c>
      <c r="B363" s="83"/>
      <c r="C363" s="83"/>
      <c r="D363" s="83"/>
      <c r="E363" s="83"/>
      <c r="F363" s="83"/>
      <c r="G363" s="83"/>
      <c r="H363" s="83"/>
      <c r="I363" s="83"/>
      <c r="J363" s="83">
        <v>5</v>
      </c>
      <c r="K363" s="84"/>
      <c r="L363" s="91"/>
      <c r="M363" s="92"/>
      <c r="N363" s="99"/>
      <c r="O363" s="150"/>
      <c r="P363" s="95">
        <v>11</v>
      </c>
      <c r="Q363" s="151"/>
      <c r="R363" s="152"/>
      <c r="T363" s="3"/>
      <c r="AD363" s="3"/>
      <c r="AE363" s="3"/>
    </row>
    <row r="364" spans="1:31" ht="15.75" customHeight="1">
      <c r="A364" s="82">
        <v>1501</v>
      </c>
      <c r="B364" s="83"/>
      <c r="C364" s="83"/>
      <c r="D364" s="83"/>
      <c r="E364" s="83"/>
      <c r="F364" s="83"/>
      <c r="G364" s="83"/>
      <c r="H364" s="83"/>
      <c r="I364" s="83"/>
      <c r="J364" s="83">
        <v>7</v>
      </c>
      <c r="K364" s="84">
        <v>6</v>
      </c>
      <c r="L364" s="91"/>
      <c r="M364" s="92"/>
      <c r="N364" s="99"/>
      <c r="O364" s="103"/>
      <c r="P364" s="101">
        <v>11</v>
      </c>
      <c r="Q364" s="104"/>
      <c r="R364" s="103"/>
      <c r="T364" s="3"/>
      <c r="AD364" s="3"/>
      <c r="AE364" s="3"/>
    </row>
    <row r="365" spans="1:31" ht="15.75" customHeight="1">
      <c r="A365" s="82">
        <v>1502</v>
      </c>
      <c r="B365" s="83"/>
      <c r="C365" s="83"/>
      <c r="D365" s="83"/>
      <c r="E365" s="83"/>
      <c r="F365" s="83"/>
      <c r="G365" s="83"/>
      <c r="H365" s="83"/>
      <c r="I365" s="83"/>
      <c r="J365" s="83">
        <v>4</v>
      </c>
      <c r="K365" s="84">
        <v>1</v>
      </c>
      <c r="L365" s="91"/>
      <c r="M365" s="92"/>
      <c r="N365" s="99"/>
      <c r="O365" s="103"/>
      <c r="P365" s="101">
        <v>4</v>
      </c>
      <c r="Q365" s="104"/>
      <c r="R365" s="103"/>
      <c r="T365" s="3"/>
      <c r="AD365" s="3"/>
      <c r="AE365" s="3"/>
    </row>
    <row r="366" spans="1:31" ht="15.75" customHeight="1">
      <c r="A366" s="82">
        <v>1601</v>
      </c>
      <c r="B366" s="83"/>
      <c r="C366" s="83"/>
      <c r="D366" s="83"/>
      <c r="E366" s="83"/>
      <c r="F366" s="83"/>
      <c r="G366" s="83"/>
      <c r="H366" s="83"/>
      <c r="I366" s="83"/>
      <c r="J366" s="83">
        <v>2</v>
      </c>
      <c r="K366" s="84">
        <v>2</v>
      </c>
      <c r="L366" s="91"/>
      <c r="M366" s="92"/>
      <c r="N366" s="99"/>
      <c r="O366" s="103"/>
      <c r="P366" s="101">
        <v>2</v>
      </c>
      <c r="Q366" s="104"/>
      <c r="R366" s="103"/>
      <c r="T366" s="3"/>
      <c r="AD366" s="3"/>
      <c r="AE366" s="3"/>
    </row>
    <row r="367" spans="1:31" ht="15.75" customHeight="1">
      <c r="A367" s="82">
        <v>1602</v>
      </c>
      <c r="B367" s="83"/>
      <c r="C367" s="83"/>
      <c r="D367" s="83"/>
      <c r="E367" s="83"/>
      <c r="F367" s="83"/>
      <c r="G367" s="83"/>
      <c r="H367" s="83"/>
      <c r="I367" s="83"/>
      <c r="J367" s="83"/>
      <c r="K367" s="84"/>
      <c r="L367" s="91"/>
      <c r="M367" s="92"/>
      <c r="N367" s="99"/>
      <c r="O367" s="5"/>
      <c r="P367" s="26"/>
      <c r="Q367" s="25"/>
      <c r="R367" s="140"/>
      <c r="T367" s="3"/>
      <c r="AD367" s="3"/>
      <c r="AE367" s="3"/>
    </row>
    <row r="368" spans="1:31" ht="15.75" customHeight="1">
      <c r="A368" s="82">
        <v>1701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4"/>
      <c r="L368" s="91"/>
      <c r="M368" s="92"/>
      <c r="N368" s="99"/>
      <c r="O368" s="108" t="s">
        <v>80</v>
      </c>
      <c r="P368" s="109">
        <v>25</v>
      </c>
      <c r="Q368" s="110">
        <f>K371</f>
        <v>26</v>
      </c>
      <c r="R368" s="111" t="s">
        <v>10</v>
      </c>
      <c r="T368" s="3"/>
      <c r="AD368" s="3"/>
      <c r="AE368" s="3"/>
    </row>
    <row r="369" spans="1:31" ht="15.75" customHeight="1">
      <c r="A369" s="82">
        <v>1702</v>
      </c>
      <c r="B369" s="83"/>
      <c r="C369" s="83"/>
      <c r="D369" s="83"/>
      <c r="E369" s="83"/>
      <c r="F369" s="83"/>
      <c r="G369" s="83"/>
      <c r="H369" s="83"/>
      <c r="I369" s="83"/>
      <c r="J369" s="83"/>
      <c r="K369" s="84"/>
      <c r="L369" s="91"/>
      <c r="M369" s="92"/>
      <c r="N369" s="99"/>
      <c r="O369" s="112" t="s">
        <v>81</v>
      </c>
      <c r="P369" s="113">
        <f>IF(P368/B354=0,"",P368/B354)</f>
        <v>0.625</v>
      </c>
      <c r="Q369" s="114">
        <f>IF(P368/Q368=0,"",P368/Q368)</f>
        <v>0.96153846153846156</v>
      </c>
      <c r="R369" s="115" t="s">
        <v>82</v>
      </c>
      <c r="T369" s="3"/>
      <c r="AD369" s="3"/>
      <c r="AE369" s="3"/>
    </row>
    <row r="370" spans="1:31" ht="15.75" customHeight="1">
      <c r="A370" s="82">
        <v>1801</v>
      </c>
      <c r="B370" s="83"/>
      <c r="C370" s="83"/>
      <c r="D370" s="83"/>
      <c r="E370" s="83"/>
      <c r="F370" s="83"/>
      <c r="G370" s="83"/>
      <c r="H370" s="83"/>
      <c r="I370" s="83"/>
      <c r="J370" s="83"/>
      <c r="K370" s="84"/>
      <c r="L370" s="116"/>
      <c r="M370" s="117"/>
      <c r="N370" s="118"/>
      <c r="O370" s="119"/>
      <c r="P370" s="120"/>
      <c r="Q370" s="120"/>
      <c r="R370" s="121"/>
      <c r="T370" s="3"/>
      <c r="AD370" s="3"/>
      <c r="AE370" s="3"/>
    </row>
    <row r="371" spans="1:31" ht="18" customHeight="1">
      <c r="A371" s="34"/>
      <c r="B371" s="26"/>
      <c r="C371" s="26"/>
      <c r="D371" s="231" t="s">
        <v>108</v>
      </c>
      <c r="E371" s="232"/>
      <c r="F371" s="232"/>
      <c r="G371" s="232"/>
      <c r="H371" s="232"/>
      <c r="I371" s="232"/>
      <c r="J371" s="233"/>
      <c r="K371" s="122">
        <f>SUM(K354:K367)</f>
        <v>26</v>
      </c>
      <c r="L371" s="123">
        <f>IF(K362=0,"",K362/B354)</f>
        <v>0.42499999999999999</v>
      </c>
      <c r="M371" s="123">
        <f>IF(K371=0,"",K371/B354)</f>
        <v>0.65</v>
      </c>
      <c r="N371" s="123">
        <f>IF(K362=0,"",M371-L371)</f>
        <v>0.22500000000000003</v>
      </c>
      <c r="O371" s="5"/>
      <c r="P371" s="26"/>
      <c r="Q371" s="25"/>
      <c r="R371" s="5"/>
      <c r="T371" s="3"/>
      <c r="AD371" s="3"/>
      <c r="AE371" s="3"/>
    </row>
    <row r="372" spans="1:31" ht="12.75" customHeight="1">
      <c r="L372" s="5"/>
      <c r="M372" s="5"/>
      <c r="O372" s="5"/>
      <c r="P372" s="6"/>
      <c r="Q372" s="6"/>
      <c r="R372" s="5"/>
      <c r="T372" s="3"/>
      <c r="AD372" s="3"/>
      <c r="AE372" s="3"/>
    </row>
    <row r="373" spans="1:31" ht="12.75" customHeight="1">
      <c r="L373" s="5"/>
      <c r="M373" s="5"/>
      <c r="O373" s="5"/>
      <c r="P373" s="6"/>
      <c r="Q373" s="6"/>
      <c r="R373" s="5"/>
      <c r="T373" s="3"/>
      <c r="AD373" s="3"/>
      <c r="AE373" s="3"/>
    </row>
    <row r="374" spans="1:31" ht="26.25" customHeight="1">
      <c r="B374" s="250" t="s">
        <v>96</v>
      </c>
      <c r="C374" s="242"/>
      <c r="D374" s="242"/>
      <c r="E374" s="242"/>
      <c r="F374" s="242"/>
      <c r="G374" s="242"/>
      <c r="H374" s="242"/>
      <c r="I374" s="242"/>
      <c r="J374" s="242"/>
      <c r="K374" s="145" t="s">
        <v>71</v>
      </c>
      <c r="L374" s="5"/>
      <c r="M374" s="5"/>
      <c r="N374" s="26"/>
      <c r="O374" s="5"/>
      <c r="P374" s="26"/>
      <c r="Q374" s="26"/>
      <c r="R374" s="26"/>
      <c r="AD374" s="3"/>
      <c r="AE374" s="3"/>
    </row>
    <row r="375" spans="1:31" ht="20.25" customHeight="1">
      <c r="A375" s="234" t="s">
        <v>9</v>
      </c>
      <c r="B375" s="235" t="s">
        <v>97</v>
      </c>
      <c r="C375" s="232"/>
      <c r="D375" s="232"/>
      <c r="E375" s="232"/>
      <c r="F375" s="232"/>
      <c r="G375" s="232"/>
      <c r="H375" s="232"/>
      <c r="I375" s="232"/>
      <c r="J375" s="233"/>
      <c r="K375" s="236" t="s">
        <v>10</v>
      </c>
      <c r="L375" s="229" t="s">
        <v>2</v>
      </c>
      <c r="M375" s="229" t="s">
        <v>3</v>
      </c>
      <c r="N375" s="237" t="s">
        <v>4</v>
      </c>
      <c r="O375" s="229" t="s">
        <v>5</v>
      </c>
      <c r="P375" s="238" t="s">
        <v>6</v>
      </c>
      <c r="Q375" s="238" t="s">
        <v>7</v>
      </c>
      <c r="R375" s="229" t="s">
        <v>8</v>
      </c>
      <c r="AD375" s="3"/>
      <c r="AE375" s="3"/>
    </row>
    <row r="376" spans="1:31" ht="15.75" customHeight="1">
      <c r="A376" s="230"/>
      <c r="B376" s="82" t="s">
        <v>98</v>
      </c>
      <c r="C376" s="82" t="s">
        <v>99</v>
      </c>
      <c r="D376" s="82" t="s">
        <v>100</v>
      </c>
      <c r="E376" s="82" t="s">
        <v>101</v>
      </c>
      <c r="F376" s="82" t="s">
        <v>102</v>
      </c>
      <c r="G376" s="82" t="s">
        <v>103</v>
      </c>
      <c r="H376" s="82" t="s">
        <v>104</v>
      </c>
      <c r="I376" s="82" t="s">
        <v>105</v>
      </c>
      <c r="J376" s="82" t="s">
        <v>106</v>
      </c>
      <c r="K376" s="230"/>
      <c r="L376" s="230"/>
      <c r="M376" s="230"/>
      <c r="N376" s="230"/>
      <c r="O376" s="230"/>
      <c r="P376" s="230"/>
      <c r="Q376" s="230"/>
      <c r="R376" s="230"/>
      <c r="AD376" s="3"/>
      <c r="AE376" s="3"/>
    </row>
    <row r="377" spans="1:31" ht="15.75" customHeight="1">
      <c r="A377" s="82">
        <v>1101</v>
      </c>
      <c r="B377" s="83">
        <v>78</v>
      </c>
      <c r="C377" s="83"/>
      <c r="D377" s="83"/>
      <c r="E377" s="83"/>
      <c r="F377" s="83"/>
      <c r="G377" s="83"/>
      <c r="H377" s="83"/>
      <c r="I377" s="83"/>
      <c r="J377" s="83"/>
      <c r="K377" s="84"/>
      <c r="L377" s="85"/>
      <c r="M377" s="86"/>
      <c r="N377" s="87"/>
      <c r="O377" s="146"/>
      <c r="P377" s="89">
        <f>B377</f>
        <v>78</v>
      </c>
      <c r="Q377" s="147"/>
      <c r="R377" s="146"/>
      <c r="AD377" s="3"/>
      <c r="AE377" s="3"/>
    </row>
    <row r="378" spans="1:31" ht="15.75" customHeight="1">
      <c r="A378" s="82">
        <v>1102</v>
      </c>
      <c r="B378" s="83"/>
      <c r="C378" s="83">
        <v>61</v>
      </c>
      <c r="D378" s="83"/>
      <c r="E378" s="83"/>
      <c r="F378" s="83"/>
      <c r="G378" s="83"/>
      <c r="H378" s="83"/>
      <c r="I378" s="83"/>
      <c r="J378" s="83"/>
      <c r="K378" s="84"/>
      <c r="L378" s="91"/>
      <c r="M378" s="92"/>
      <c r="N378" s="93"/>
      <c r="O378" s="94">
        <f>IF(C378=0,"",C378/B377)</f>
        <v>0.78205128205128205</v>
      </c>
      <c r="P378" s="95">
        <v>62</v>
      </c>
      <c r="Q378" s="96">
        <f t="shared" ref="Q378:Q385" si="71">IF(P378=0,"",P378/P377)</f>
        <v>0.79487179487179482</v>
      </c>
      <c r="R378" s="96">
        <f t="shared" ref="R378:R385" si="72">IF(P378=0,"",100%-Q378)</f>
        <v>0.20512820512820518</v>
      </c>
      <c r="AD378" s="3"/>
      <c r="AE378" s="3"/>
    </row>
    <row r="379" spans="1:31" ht="15.75" customHeight="1">
      <c r="A379" s="82">
        <v>1201</v>
      </c>
      <c r="B379" s="83"/>
      <c r="C379" s="83"/>
      <c r="D379" s="83">
        <v>56</v>
      </c>
      <c r="E379" s="83"/>
      <c r="F379" s="83"/>
      <c r="G379" s="83"/>
      <c r="H379" s="83"/>
      <c r="I379" s="83"/>
      <c r="J379" s="83"/>
      <c r="K379" s="84"/>
      <c r="L379" s="91"/>
      <c r="M379" s="92"/>
      <c r="N379" s="93"/>
      <c r="O379" s="94">
        <f>IF(D379=0,"",D379/C378)</f>
        <v>0.91803278688524592</v>
      </c>
      <c r="P379" s="95">
        <v>60</v>
      </c>
      <c r="Q379" s="96">
        <f t="shared" si="71"/>
        <v>0.967741935483871</v>
      </c>
      <c r="R379" s="96">
        <f t="shared" si="72"/>
        <v>3.2258064516129004E-2</v>
      </c>
      <c r="S379" s="11">
        <f>P379/P377</f>
        <v>0.76923076923076927</v>
      </c>
      <c r="AD379" s="3"/>
      <c r="AE379" s="3"/>
    </row>
    <row r="380" spans="1:31" ht="15.75" customHeight="1">
      <c r="A380" s="82">
        <v>1202</v>
      </c>
      <c r="B380" s="83"/>
      <c r="C380" s="83"/>
      <c r="D380" s="83"/>
      <c r="E380" s="83">
        <v>48</v>
      </c>
      <c r="F380" s="83"/>
      <c r="G380" s="83"/>
      <c r="H380" s="83"/>
      <c r="I380" s="83"/>
      <c r="J380" s="83"/>
      <c r="K380" s="84"/>
      <c r="L380" s="91"/>
      <c r="M380" s="92"/>
      <c r="N380" s="93"/>
      <c r="O380" s="94">
        <f>IF(E380=0,"",E380/D379)</f>
        <v>0.8571428571428571</v>
      </c>
      <c r="P380" s="95">
        <v>58</v>
      </c>
      <c r="Q380" s="96">
        <f t="shared" si="71"/>
        <v>0.96666666666666667</v>
      </c>
      <c r="R380" s="96">
        <f t="shared" si="72"/>
        <v>3.3333333333333326E-2</v>
      </c>
      <c r="AD380" s="3"/>
      <c r="AE380" s="3"/>
    </row>
    <row r="381" spans="1:31" ht="15.75" customHeight="1">
      <c r="A381" s="82">
        <v>1301</v>
      </c>
      <c r="B381" s="83"/>
      <c r="C381" s="83"/>
      <c r="D381" s="83"/>
      <c r="E381" s="83"/>
      <c r="F381" s="83">
        <v>46</v>
      </c>
      <c r="G381" s="83"/>
      <c r="H381" s="83"/>
      <c r="I381" s="83"/>
      <c r="J381" s="83"/>
      <c r="K381" s="84"/>
      <c r="L381" s="91"/>
      <c r="M381" s="92"/>
      <c r="N381" s="93"/>
      <c r="O381" s="94">
        <f>IF(F381=0,"",F381/E380)</f>
        <v>0.95833333333333337</v>
      </c>
      <c r="P381" s="95">
        <v>57</v>
      </c>
      <c r="Q381" s="96">
        <f t="shared" si="71"/>
        <v>0.98275862068965514</v>
      </c>
      <c r="R381" s="96">
        <f t="shared" si="72"/>
        <v>1.7241379310344862E-2</v>
      </c>
      <c r="AD381" s="3"/>
      <c r="AE381" s="3"/>
    </row>
    <row r="382" spans="1:31" ht="15.75" customHeight="1">
      <c r="A382" s="82">
        <v>1302</v>
      </c>
      <c r="B382" s="83"/>
      <c r="C382" s="83"/>
      <c r="D382" s="83"/>
      <c r="E382" s="83"/>
      <c r="F382" s="83"/>
      <c r="G382" s="83">
        <v>42</v>
      </c>
      <c r="H382" s="83"/>
      <c r="I382" s="83"/>
      <c r="J382" s="83"/>
      <c r="K382" s="84"/>
      <c r="L382" s="91"/>
      <c r="M382" s="92"/>
      <c r="N382" s="93"/>
      <c r="O382" s="94">
        <f>IF(G382=0,"",G382/F381)</f>
        <v>0.91304347826086951</v>
      </c>
      <c r="P382" s="95">
        <v>55</v>
      </c>
      <c r="Q382" s="96">
        <f t="shared" si="71"/>
        <v>0.96491228070175439</v>
      </c>
      <c r="R382" s="96">
        <f t="shared" si="72"/>
        <v>3.5087719298245612E-2</v>
      </c>
      <c r="AD382" s="3"/>
      <c r="AE382" s="3"/>
    </row>
    <row r="383" spans="1:31" ht="15.75" customHeight="1">
      <c r="A383" s="82">
        <v>1401</v>
      </c>
      <c r="B383" s="83"/>
      <c r="C383" s="83"/>
      <c r="D383" s="83"/>
      <c r="E383" s="83"/>
      <c r="F383" s="83"/>
      <c r="G383" s="83"/>
      <c r="H383" s="83">
        <v>42</v>
      </c>
      <c r="I383" s="83"/>
      <c r="J383" s="83"/>
      <c r="K383" s="84"/>
      <c r="L383" s="91"/>
      <c r="M383" s="92"/>
      <c r="N383" s="93"/>
      <c r="O383" s="94">
        <f>IF(H383=0,"",H383/G382)</f>
        <v>1</v>
      </c>
      <c r="P383" s="95">
        <v>54</v>
      </c>
      <c r="Q383" s="96">
        <f t="shared" si="71"/>
        <v>0.98181818181818181</v>
      </c>
      <c r="R383" s="96">
        <f t="shared" si="72"/>
        <v>1.8181818181818188E-2</v>
      </c>
      <c r="AD383" s="3"/>
      <c r="AE383" s="3"/>
    </row>
    <row r="384" spans="1:31" ht="15.75" customHeight="1">
      <c r="A384" s="82">
        <v>1402</v>
      </c>
      <c r="B384" s="83"/>
      <c r="C384" s="83"/>
      <c r="D384" s="83"/>
      <c r="E384" s="83"/>
      <c r="F384" s="83"/>
      <c r="G384" s="83"/>
      <c r="H384" s="83"/>
      <c r="I384" s="83">
        <v>39</v>
      </c>
      <c r="J384" s="83"/>
      <c r="K384" s="84"/>
      <c r="L384" s="91"/>
      <c r="M384" s="92"/>
      <c r="N384" s="93"/>
      <c r="O384" s="94">
        <f>IF(I384=0,"",I384/H383)</f>
        <v>0.9285714285714286</v>
      </c>
      <c r="P384" s="95">
        <v>53</v>
      </c>
      <c r="Q384" s="96">
        <f t="shared" si="71"/>
        <v>0.98148148148148151</v>
      </c>
      <c r="R384" s="96">
        <f t="shared" si="72"/>
        <v>1.851851851851849E-2</v>
      </c>
      <c r="AD384" s="3"/>
      <c r="AE384" s="3"/>
    </row>
    <row r="385" spans="1:31" ht="15.75" customHeight="1">
      <c r="A385" s="82">
        <v>1501</v>
      </c>
      <c r="B385" s="83"/>
      <c r="C385" s="83"/>
      <c r="D385" s="83"/>
      <c r="E385" s="83"/>
      <c r="F385" s="83"/>
      <c r="G385" s="83"/>
      <c r="H385" s="83"/>
      <c r="I385" s="83"/>
      <c r="J385" s="83">
        <v>38</v>
      </c>
      <c r="K385" s="84">
        <v>33</v>
      </c>
      <c r="L385" s="91"/>
      <c r="M385" s="92"/>
      <c r="N385" s="93"/>
      <c r="O385" s="148">
        <f>IF(J385=0,"",J385/I384)</f>
        <v>0.97435897435897434</v>
      </c>
      <c r="P385" s="95">
        <v>52</v>
      </c>
      <c r="Q385" s="149">
        <f t="shared" si="71"/>
        <v>0.98113207547169812</v>
      </c>
      <c r="R385" s="149">
        <f t="shared" si="72"/>
        <v>1.8867924528301883E-2</v>
      </c>
      <c r="AD385" s="3"/>
      <c r="AE385" s="3"/>
    </row>
    <row r="386" spans="1:31" ht="15.75" customHeight="1">
      <c r="A386" s="82">
        <v>1502</v>
      </c>
      <c r="B386" s="83"/>
      <c r="C386" s="83"/>
      <c r="D386" s="83"/>
      <c r="E386" s="83"/>
      <c r="F386" s="83"/>
      <c r="G386" s="83"/>
      <c r="H386" s="83"/>
      <c r="I386" s="83"/>
      <c r="J386" s="83">
        <v>11</v>
      </c>
      <c r="K386" s="84">
        <v>6</v>
      </c>
      <c r="L386" s="91"/>
      <c r="M386" s="92"/>
      <c r="N386" s="99"/>
      <c r="O386" s="150"/>
      <c r="P386" s="95">
        <v>18</v>
      </c>
      <c r="Q386" s="151"/>
      <c r="R386" s="152"/>
      <c r="AD386" s="3"/>
      <c r="AE386" s="3"/>
    </row>
    <row r="387" spans="1:31" ht="15.75" customHeight="1">
      <c r="A387" s="82">
        <v>1601</v>
      </c>
      <c r="B387" s="83"/>
      <c r="C387" s="83"/>
      <c r="D387" s="83"/>
      <c r="E387" s="83"/>
      <c r="F387" s="83"/>
      <c r="G387" s="83"/>
      <c r="H387" s="83"/>
      <c r="I387" s="83"/>
      <c r="J387" s="83">
        <v>8</v>
      </c>
      <c r="K387" s="84">
        <v>4</v>
      </c>
      <c r="L387" s="91"/>
      <c r="M387" s="92"/>
      <c r="N387" s="99"/>
      <c r="O387" s="103"/>
      <c r="P387" s="101">
        <v>12</v>
      </c>
      <c r="Q387" s="104"/>
      <c r="R387" s="103"/>
      <c r="AD387" s="3"/>
      <c r="AE387" s="3"/>
    </row>
    <row r="388" spans="1:31" ht="15.75" customHeight="1">
      <c r="A388" s="82">
        <v>1602</v>
      </c>
      <c r="B388" s="83"/>
      <c r="C388" s="83"/>
      <c r="D388" s="83"/>
      <c r="E388" s="83"/>
      <c r="F388" s="83"/>
      <c r="G388" s="83"/>
      <c r="H388" s="83"/>
      <c r="I388" s="83"/>
      <c r="J388" s="83">
        <v>6</v>
      </c>
      <c r="K388" s="84">
        <v>2</v>
      </c>
      <c r="L388" s="91"/>
      <c r="M388" s="92"/>
      <c r="N388" s="99"/>
      <c r="O388" s="103"/>
      <c r="P388" s="101">
        <v>8</v>
      </c>
      <c r="Q388" s="104"/>
      <c r="R388" s="103"/>
      <c r="AD388" s="3"/>
      <c r="AE388" s="3"/>
    </row>
    <row r="389" spans="1:31" ht="15.75" customHeight="1">
      <c r="A389" s="82">
        <v>1701</v>
      </c>
      <c r="B389" s="83"/>
      <c r="C389" s="83"/>
      <c r="D389" s="83"/>
      <c r="E389" s="83"/>
      <c r="F389" s="83"/>
      <c r="G389" s="83"/>
      <c r="H389" s="83"/>
      <c r="I389" s="83"/>
      <c r="J389" s="83">
        <v>5</v>
      </c>
      <c r="K389" s="84">
        <v>3</v>
      </c>
      <c r="L389" s="91"/>
      <c r="M389" s="92"/>
      <c r="N389" s="99"/>
      <c r="O389" s="103"/>
      <c r="P389" s="101">
        <v>5</v>
      </c>
      <c r="Q389" s="104"/>
      <c r="R389" s="103"/>
      <c r="AD389" s="3"/>
      <c r="AE389" s="3"/>
    </row>
    <row r="390" spans="1:31" ht="15.75" customHeight="1">
      <c r="A390" s="82">
        <v>1702</v>
      </c>
      <c r="B390" s="83"/>
      <c r="C390" s="83"/>
      <c r="D390" s="83"/>
      <c r="E390" s="83"/>
      <c r="F390" s="83"/>
      <c r="G390" s="83"/>
      <c r="H390" s="83"/>
      <c r="I390" s="83"/>
      <c r="J390" s="83">
        <v>2</v>
      </c>
      <c r="K390" s="84">
        <v>1</v>
      </c>
      <c r="L390" s="91"/>
      <c r="M390" s="92"/>
      <c r="N390" s="99"/>
      <c r="O390" s="5"/>
      <c r="P390" s="95">
        <v>2</v>
      </c>
      <c r="Q390" s="25"/>
      <c r="R390" s="140"/>
      <c r="AD390" s="3"/>
      <c r="AE390" s="3"/>
    </row>
    <row r="391" spans="1:31" ht="15.75" customHeight="1">
      <c r="A391" s="82">
        <v>1801</v>
      </c>
      <c r="B391" s="83"/>
      <c r="C391" s="83"/>
      <c r="D391" s="83"/>
      <c r="E391" s="83"/>
      <c r="F391" s="83"/>
      <c r="G391" s="83"/>
      <c r="H391" s="83"/>
      <c r="I391" s="83"/>
      <c r="J391" s="83">
        <v>1</v>
      </c>
      <c r="K391" s="84"/>
      <c r="L391" s="91"/>
      <c r="M391" s="92"/>
      <c r="N391" s="99"/>
      <c r="O391" s="108" t="s">
        <v>80</v>
      </c>
      <c r="P391" s="109">
        <v>48</v>
      </c>
      <c r="Q391" s="110">
        <f>K394</f>
        <v>49</v>
      </c>
      <c r="R391" s="111" t="s">
        <v>10</v>
      </c>
      <c r="AD391" s="3"/>
      <c r="AE391" s="3"/>
    </row>
    <row r="392" spans="1:31" ht="15.75" customHeight="1">
      <c r="A392" s="82">
        <v>1802</v>
      </c>
      <c r="B392" s="83"/>
      <c r="C392" s="83"/>
      <c r="D392" s="83"/>
      <c r="E392" s="83"/>
      <c r="F392" s="83"/>
      <c r="G392" s="83"/>
      <c r="H392" s="83"/>
      <c r="I392" s="83"/>
      <c r="J392" s="83"/>
      <c r="K392" s="84"/>
      <c r="L392" s="91"/>
      <c r="M392" s="92"/>
      <c r="N392" s="99"/>
      <c r="O392" s="112" t="s">
        <v>81</v>
      </c>
      <c r="P392" s="113">
        <f>IF(P391/B377=0,"",P391/B377)</f>
        <v>0.61538461538461542</v>
      </c>
      <c r="Q392" s="114">
        <f>IF(P391/Q391=0,"",P391/Q391)</f>
        <v>0.97959183673469385</v>
      </c>
      <c r="R392" s="115" t="s">
        <v>82</v>
      </c>
      <c r="AD392" s="3"/>
      <c r="AE392" s="3"/>
    </row>
    <row r="393" spans="1:31" ht="15.75" customHeight="1">
      <c r="A393" s="82">
        <v>1901</v>
      </c>
      <c r="B393" s="83"/>
      <c r="C393" s="83"/>
      <c r="D393" s="83"/>
      <c r="E393" s="83"/>
      <c r="F393" s="83"/>
      <c r="G393" s="83"/>
      <c r="H393" s="83"/>
      <c r="I393" s="83"/>
      <c r="J393" s="83"/>
      <c r="K393" s="84"/>
      <c r="L393" s="116"/>
      <c r="M393" s="117"/>
      <c r="N393" s="118"/>
      <c r="O393" s="119"/>
      <c r="P393" s="120"/>
      <c r="Q393" s="120"/>
      <c r="R393" s="121"/>
      <c r="AD393" s="3"/>
      <c r="AE393" s="3"/>
    </row>
    <row r="394" spans="1:31" ht="18" customHeight="1">
      <c r="A394" s="34"/>
      <c r="B394" s="26"/>
      <c r="C394" s="26"/>
      <c r="D394" s="231" t="s">
        <v>108</v>
      </c>
      <c r="E394" s="232"/>
      <c r="F394" s="232"/>
      <c r="G394" s="232"/>
      <c r="H394" s="232"/>
      <c r="I394" s="232"/>
      <c r="J394" s="233"/>
      <c r="K394" s="122">
        <f>SUM(K377:K390)</f>
        <v>49</v>
      </c>
      <c r="L394" s="123">
        <f>IF(K385=0,"",K385/B377)</f>
        <v>0.42307692307692307</v>
      </c>
      <c r="M394" s="123">
        <f>IF(K394=0,"",K394/B377)</f>
        <v>0.62820512820512819</v>
      </c>
      <c r="N394" s="123">
        <f>IF(K385=0,"",M394-L394)</f>
        <v>0.20512820512820512</v>
      </c>
      <c r="O394" s="5"/>
      <c r="P394" s="26"/>
      <c r="Q394" s="25"/>
      <c r="R394" s="5"/>
      <c r="AD394" s="3"/>
      <c r="AE394" s="3"/>
    </row>
    <row r="395" spans="1:31" ht="12.75" customHeight="1">
      <c r="L395" s="5"/>
      <c r="M395" s="5"/>
      <c r="O395" s="5"/>
      <c r="P395" s="6"/>
      <c r="Q395" s="6"/>
      <c r="R395" s="5"/>
      <c r="AD395" s="3"/>
      <c r="AE395" s="3"/>
    </row>
    <row r="396" spans="1:31" ht="12.75" customHeight="1">
      <c r="L396" s="5"/>
      <c r="M396" s="5"/>
      <c r="O396" s="5"/>
      <c r="P396" s="6"/>
      <c r="Q396" s="6"/>
      <c r="R396" s="5"/>
      <c r="AD396" s="3"/>
      <c r="AE396" s="3"/>
    </row>
    <row r="397" spans="1:31" ht="26.25" customHeight="1">
      <c r="B397" s="250" t="s">
        <v>96</v>
      </c>
      <c r="C397" s="242"/>
      <c r="D397" s="242"/>
      <c r="E397" s="242"/>
      <c r="F397" s="242"/>
      <c r="G397" s="242"/>
      <c r="H397" s="242"/>
      <c r="I397" s="242"/>
      <c r="J397" s="242"/>
      <c r="K397" s="79" t="s">
        <v>72</v>
      </c>
      <c r="L397" s="5"/>
      <c r="M397" s="5"/>
      <c r="N397" s="26"/>
      <c r="O397" s="5"/>
      <c r="P397" s="26"/>
      <c r="Q397" s="26"/>
      <c r="R397" s="26"/>
      <c r="AD397" s="3"/>
      <c r="AE397" s="3"/>
    </row>
    <row r="398" spans="1:31" ht="20.25" customHeight="1">
      <c r="A398" s="234" t="s">
        <v>9</v>
      </c>
      <c r="B398" s="235" t="s">
        <v>97</v>
      </c>
      <c r="C398" s="232"/>
      <c r="D398" s="232"/>
      <c r="E398" s="232"/>
      <c r="F398" s="232"/>
      <c r="G398" s="232"/>
      <c r="H398" s="232"/>
      <c r="I398" s="232"/>
      <c r="J398" s="233"/>
      <c r="K398" s="236" t="s">
        <v>10</v>
      </c>
      <c r="L398" s="229" t="s">
        <v>2</v>
      </c>
      <c r="M398" s="229" t="s">
        <v>3</v>
      </c>
      <c r="N398" s="237" t="s">
        <v>4</v>
      </c>
      <c r="O398" s="229" t="s">
        <v>5</v>
      </c>
      <c r="P398" s="238" t="s">
        <v>6</v>
      </c>
      <c r="Q398" s="238" t="s">
        <v>7</v>
      </c>
      <c r="R398" s="229" t="s">
        <v>8</v>
      </c>
      <c r="AD398" s="3"/>
      <c r="AE398" s="3"/>
    </row>
    <row r="399" spans="1:31" ht="15.75" customHeight="1">
      <c r="A399" s="230"/>
      <c r="B399" s="82" t="s">
        <v>98</v>
      </c>
      <c r="C399" s="82" t="s">
        <v>99</v>
      </c>
      <c r="D399" s="82" t="s">
        <v>100</v>
      </c>
      <c r="E399" s="82" t="s">
        <v>101</v>
      </c>
      <c r="F399" s="82" t="s">
        <v>102</v>
      </c>
      <c r="G399" s="82" t="s">
        <v>103</v>
      </c>
      <c r="H399" s="82" t="s">
        <v>104</v>
      </c>
      <c r="I399" s="82" t="s">
        <v>105</v>
      </c>
      <c r="J399" s="82" t="s">
        <v>106</v>
      </c>
      <c r="K399" s="230"/>
      <c r="L399" s="230"/>
      <c r="M399" s="230"/>
      <c r="N399" s="230"/>
      <c r="O399" s="230"/>
      <c r="P399" s="230"/>
      <c r="Q399" s="230"/>
      <c r="R399" s="230"/>
      <c r="AD399" s="3"/>
      <c r="AE399" s="3"/>
    </row>
    <row r="400" spans="1:31" ht="15.75" customHeight="1">
      <c r="A400" s="82">
        <v>1102</v>
      </c>
      <c r="B400" s="83">
        <v>74</v>
      </c>
      <c r="C400" s="83"/>
      <c r="D400" s="83"/>
      <c r="E400" s="83"/>
      <c r="F400" s="83"/>
      <c r="G400" s="83"/>
      <c r="H400" s="83"/>
      <c r="I400" s="83"/>
      <c r="J400" s="83"/>
      <c r="K400" s="84"/>
      <c r="L400" s="85"/>
      <c r="M400" s="86"/>
      <c r="N400" s="87"/>
      <c r="O400" s="146"/>
      <c r="P400" s="89">
        <f>B400</f>
        <v>74</v>
      </c>
      <c r="Q400" s="147"/>
      <c r="R400" s="146"/>
      <c r="AD400" s="3"/>
      <c r="AE400" s="3"/>
    </row>
    <row r="401" spans="1:31" ht="15.75" customHeight="1">
      <c r="A401" s="82">
        <v>1201</v>
      </c>
      <c r="B401" s="83"/>
      <c r="C401" s="83">
        <v>69</v>
      </c>
      <c r="D401" s="83"/>
      <c r="E401" s="83"/>
      <c r="F401" s="83"/>
      <c r="G401" s="83"/>
      <c r="H401" s="83"/>
      <c r="I401" s="83"/>
      <c r="J401" s="83"/>
      <c r="K401" s="84"/>
      <c r="L401" s="91"/>
      <c r="M401" s="92"/>
      <c r="N401" s="93"/>
      <c r="O401" s="94">
        <f>IF(C401=0,"",C401/B400)</f>
        <v>0.93243243243243246</v>
      </c>
      <c r="P401" s="95">
        <v>69</v>
      </c>
      <c r="Q401" s="96">
        <f t="shared" ref="Q401:Q408" si="73">IF(P401=0,"",P401/P400)</f>
        <v>0.93243243243243246</v>
      </c>
      <c r="R401" s="96">
        <f t="shared" ref="R401:R408" si="74">IF(P401=0,"",100%-Q401)</f>
        <v>6.7567567567567544E-2</v>
      </c>
      <c r="AD401" s="3"/>
      <c r="AE401" s="3"/>
    </row>
    <row r="402" spans="1:31" ht="15.75" customHeight="1">
      <c r="A402" s="82">
        <v>1202</v>
      </c>
      <c r="B402" s="83"/>
      <c r="C402" s="83"/>
      <c r="D402" s="83">
        <v>67</v>
      </c>
      <c r="E402" s="83"/>
      <c r="F402" s="83"/>
      <c r="G402" s="83"/>
      <c r="H402" s="83"/>
      <c r="I402" s="83"/>
      <c r="J402" s="83"/>
      <c r="K402" s="84"/>
      <c r="L402" s="91"/>
      <c r="M402" s="92"/>
      <c r="N402" s="93"/>
      <c r="O402" s="94">
        <f>IF(D402=0,"",D402/C401)</f>
        <v>0.97101449275362317</v>
      </c>
      <c r="P402" s="95">
        <v>69</v>
      </c>
      <c r="Q402" s="96">
        <f t="shared" si="73"/>
        <v>1</v>
      </c>
      <c r="R402" s="96">
        <f t="shared" si="74"/>
        <v>0</v>
      </c>
      <c r="S402" s="11">
        <f>P402/P400</f>
        <v>0.93243243243243246</v>
      </c>
      <c r="AD402" s="3"/>
      <c r="AE402" s="3"/>
    </row>
    <row r="403" spans="1:31" ht="15.75" customHeight="1">
      <c r="A403" s="82">
        <v>1301</v>
      </c>
      <c r="B403" s="83"/>
      <c r="C403" s="83"/>
      <c r="D403" s="83"/>
      <c r="E403" s="83">
        <v>64</v>
      </c>
      <c r="F403" s="83"/>
      <c r="G403" s="83"/>
      <c r="H403" s="83"/>
      <c r="I403" s="83"/>
      <c r="J403" s="83"/>
      <c r="K403" s="84"/>
      <c r="L403" s="91"/>
      <c r="M403" s="92"/>
      <c r="N403" s="93"/>
      <c r="O403" s="94">
        <f>IF(E403=0,"",E403/D402)</f>
        <v>0.95522388059701491</v>
      </c>
      <c r="P403" s="95">
        <v>67</v>
      </c>
      <c r="Q403" s="96">
        <f t="shared" si="73"/>
        <v>0.97101449275362317</v>
      </c>
      <c r="R403" s="96">
        <f t="shared" si="74"/>
        <v>2.8985507246376829E-2</v>
      </c>
      <c r="AD403" s="3"/>
      <c r="AE403" s="3"/>
    </row>
    <row r="404" spans="1:31" ht="15.75" customHeight="1">
      <c r="A404" s="82">
        <v>1302</v>
      </c>
      <c r="B404" s="83"/>
      <c r="C404" s="83"/>
      <c r="D404" s="83"/>
      <c r="E404" s="83"/>
      <c r="F404" s="83">
        <v>61</v>
      </c>
      <c r="G404" s="83"/>
      <c r="H404" s="83"/>
      <c r="I404" s="83"/>
      <c r="J404" s="83"/>
      <c r="K404" s="84"/>
      <c r="L404" s="91"/>
      <c r="M404" s="92"/>
      <c r="N404" s="93"/>
      <c r="O404" s="94">
        <f>IF(F404=0,"",F404/E403)</f>
        <v>0.953125</v>
      </c>
      <c r="P404" s="95">
        <v>67</v>
      </c>
      <c r="Q404" s="96">
        <f t="shared" si="73"/>
        <v>1</v>
      </c>
      <c r="R404" s="96">
        <f t="shared" si="74"/>
        <v>0</v>
      </c>
      <c r="AD404" s="3"/>
      <c r="AE404" s="3"/>
    </row>
    <row r="405" spans="1:31" ht="15.75" customHeight="1">
      <c r="A405" s="82">
        <v>1401</v>
      </c>
      <c r="B405" s="83"/>
      <c r="C405" s="83"/>
      <c r="D405" s="83"/>
      <c r="E405" s="83"/>
      <c r="F405" s="83"/>
      <c r="G405" s="83">
        <v>61</v>
      </c>
      <c r="H405" s="83"/>
      <c r="I405" s="83"/>
      <c r="J405" s="83"/>
      <c r="K405" s="84"/>
      <c r="L405" s="91"/>
      <c r="M405" s="92"/>
      <c r="N405" s="93"/>
      <c r="O405" s="94">
        <f>IF(G405=0,"",G405/F404)</f>
        <v>1</v>
      </c>
      <c r="P405" s="95">
        <v>67</v>
      </c>
      <c r="Q405" s="96">
        <f t="shared" si="73"/>
        <v>1</v>
      </c>
      <c r="R405" s="96">
        <f t="shared" si="74"/>
        <v>0</v>
      </c>
      <c r="AD405" s="3"/>
      <c r="AE405" s="3"/>
    </row>
    <row r="406" spans="1:31" ht="15.75" customHeight="1">
      <c r="A406" s="82">
        <v>1402</v>
      </c>
      <c r="B406" s="83"/>
      <c r="C406" s="83"/>
      <c r="D406" s="83"/>
      <c r="E406" s="83"/>
      <c r="F406" s="83"/>
      <c r="G406" s="83"/>
      <c r="H406" s="83">
        <v>59</v>
      </c>
      <c r="I406" s="83"/>
      <c r="J406" s="83"/>
      <c r="K406" s="84"/>
      <c r="L406" s="91"/>
      <c r="M406" s="92"/>
      <c r="N406" s="93"/>
      <c r="O406" s="94">
        <f>IF(H406=0,"",H406/G405)</f>
        <v>0.96721311475409832</v>
      </c>
      <c r="P406" s="95">
        <v>67</v>
      </c>
      <c r="Q406" s="96">
        <f t="shared" si="73"/>
        <v>1</v>
      </c>
      <c r="R406" s="96">
        <f t="shared" si="74"/>
        <v>0</v>
      </c>
      <c r="AD406" s="3"/>
      <c r="AE406" s="3"/>
    </row>
    <row r="407" spans="1:31" ht="15.75" customHeight="1">
      <c r="A407" s="82">
        <v>1501</v>
      </c>
      <c r="B407" s="83"/>
      <c r="C407" s="83"/>
      <c r="D407" s="83"/>
      <c r="E407" s="83"/>
      <c r="F407" s="83"/>
      <c r="G407" s="83"/>
      <c r="H407" s="83"/>
      <c r="I407" s="83">
        <v>59</v>
      </c>
      <c r="J407" s="83"/>
      <c r="K407" s="84"/>
      <c r="L407" s="91"/>
      <c r="M407" s="92"/>
      <c r="N407" s="93"/>
      <c r="O407" s="94">
        <f>IF(I407=0,"",I407/H406)</f>
        <v>1</v>
      </c>
      <c r="P407" s="95">
        <v>67</v>
      </c>
      <c r="Q407" s="96">
        <f t="shared" si="73"/>
        <v>1</v>
      </c>
      <c r="R407" s="96">
        <f t="shared" si="74"/>
        <v>0</v>
      </c>
      <c r="AD407" s="3"/>
      <c r="AE407" s="3"/>
    </row>
    <row r="408" spans="1:31" ht="15.75" customHeight="1">
      <c r="A408" s="82">
        <v>1502</v>
      </c>
      <c r="B408" s="83"/>
      <c r="C408" s="83"/>
      <c r="D408" s="83"/>
      <c r="E408" s="83"/>
      <c r="F408" s="83"/>
      <c r="G408" s="83"/>
      <c r="H408" s="83"/>
      <c r="I408" s="83"/>
      <c r="J408" s="83">
        <v>55</v>
      </c>
      <c r="K408" s="84">
        <v>47</v>
      </c>
      <c r="L408" s="91"/>
      <c r="M408" s="92"/>
      <c r="N408" s="93"/>
      <c r="O408" s="148">
        <f>IF(J408=0,"",J408/I407)</f>
        <v>0.93220338983050843</v>
      </c>
      <c r="P408" s="95">
        <v>64</v>
      </c>
      <c r="Q408" s="149">
        <f t="shared" si="73"/>
        <v>0.95522388059701491</v>
      </c>
      <c r="R408" s="149">
        <f t="shared" si="74"/>
        <v>4.4776119402985093E-2</v>
      </c>
      <c r="AD408" s="3"/>
      <c r="AE408" s="3"/>
    </row>
    <row r="409" spans="1:31" ht="15.75" customHeight="1">
      <c r="A409" s="82">
        <v>1601</v>
      </c>
      <c r="B409" s="83"/>
      <c r="C409" s="83"/>
      <c r="D409" s="83"/>
      <c r="E409" s="83"/>
      <c r="F409" s="83"/>
      <c r="G409" s="83"/>
      <c r="H409" s="83"/>
      <c r="I409" s="83"/>
      <c r="J409" s="83">
        <v>9</v>
      </c>
      <c r="K409" s="84">
        <v>8</v>
      </c>
      <c r="L409" s="91"/>
      <c r="M409" s="92"/>
      <c r="N409" s="99"/>
      <c r="O409" s="150"/>
      <c r="P409" s="95">
        <v>12</v>
      </c>
      <c r="Q409" s="151"/>
      <c r="R409" s="152"/>
      <c r="AD409" s="3"/>
      <c r="AE409" s="3"/>
    </row>
    <row r="410" spans="1:31" ht="15.75" customHeight="1">
      <c r="A410" s="82">
        <v>1602</v>
      </c>
      <c r="B410" s="83"/>
      <c r="C410" s="83"/>
      <c r="D410" s="83"/>
      <c r="E410" s="83"/>
      <c r="F410" s="83"/>
      <c r="G410" s="83"/>
      <c r="H410" s="83"/>
      <c r="I410" s="83"/>
      <c r="J410" s="83">
        <v>1</v>
      </c>
      <c r="K410" s="84">
        <v>1</v>
      </c>
      <c r="L410" s="91"/>
      <c r="M410" s="92"/>
      <c r="N410" s="99"/>
      <c r="O410" s="103"/>
      <c r="P410" s="101">
        <v>1</v>
      </c>
      <c r="Q410" s="104"/>
      <c r="R410" s="103"/>
      <c r="AD410" s="3"/>
      <c r="AE410" s="3"/>
    </row>
    <row r="411" spans="1:31" ht="15.75" customHeight="1">
      <c r="A411" s="82">
        <v>1701</v>
      </c>
      <c r="B411" s="83"/>
      <c r="C411" s="83"/>
      <c r="D411" s="83"/>
      <c r="E411" s="83"/>
      <c r="F411" s="83"/>
      <c r="G411" s="83"/>
      <c r="H411" s="83"/>
      <c r="I411" s="83"/>
      <c r="J411" s="83">
        <v>1</v>
      </c>
      <c r="K411" s="84"/>
      <c r="L411" s="91"/>
      <c r="M411" s="92"/>
      <c r="N411" s="99"/>
      <c r="O411" s="103"/>
      <c r="P411" s="101">
        <v>1</v>
      </c>
      <c r="Q411" s="104"/>
      <c r="R411" s="103"/>
      <c r="AD411" s="3"/>
      <c r="AE411" s="3"/>
    </row>
    <row r="412" spans="1:31" ht="15.75" customHeight="1">
      <c r="A412" s="82">
        <v>1702</v>
      </c>
      <c r="B412" s="83"/>
      <c r="C412" s="83"/>
      <c r="D412" s="83"/>
      <c r="E412" s="83"/>
      <c r="F412" s="83"/>
      <c r="G412" s="83"/>
      <c r="H412" s="83"/>
      <c r="I412" s="83"/>
      <c r="J412" s="83">
        <v>1</v>
      </c>
      <c r="K412" s="84"/>
      <c r="L412" s="91"/>
      <c r="M412" s="92"/>
      <c r="N412" s="99"/>
      <c r="O412" s="103"/>
      <c r="P412" s="101">
        <v>1</v>
      </c>
      <c r="Q412" s="104"/>
      <c r="R412" s="103"/>
      <c r="AD412" s="3"/>
      <c r="AE412" s="3"/>
    </row>
    <row r="413" spans="1:31" ht="15.75" customHeight="1">
      <c r="A413" s="82">
        <v>1801</v>
      </c>
      <c r="B413" s="83"/>
      <c r="C413" s="83"/>
      <c r="D413" s="83"/>
      <c r="E413" s="83"/>
      <c r="F413" s="83"/>
      <c r="G413" s="83"/>
      <c r="H413" s="83"/>
      <c r="I413" s="83"/>
      <c r="J413" s="83">
        <v>1</v>
      </c>
      <c r="K413" s="84">
        <v>1</v>
      </c>
      <c r="L413" s="91"/>
      <c r="M413" s="92"/>
      <c r="N413" s="99"/>
      <c r="O413" s="5"/>
      <c r="P413" s="153">
        <v>1</v>
      </c>
      <c r="Q413" s="25"/>
      <c r="R413" s="140"/>
      <c r="AD413" s="3"/>
      <c r="AE413" s="3"/>
    </row>
    <row r="414" spans="1:31" ht="15.75" customHeight="1">
      <c r="A414" s="82">
        <v>1802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4"/>
      <c r="L414" s="91"/>
      <c r="M414" s="92"/>
      <c r="N414" s="99"/>
      <c r="O414" s="108" t="s">
        <v>80</v>
      </c>
      <c r="P414" s="109">
        <v>56</v>
      </c>
      <c r="Q414" s="110">
        <f>K417</f>
        <v>57</v>
      </c>
      <c r="R414" s="111" t="s">
        <v>10</v>
      </c>
      <c r="AD414" s="3"/>
      <c r="AE414" s="3"/>
    </row>
    <row r="415" spans="1:31" ht="15.75" customHeight="1">
      <c r="A415" s="82">
        <v>1901</v>
      </c>
      <c r="B415" s="83"/>
      <c r="C415" s="83"/>
      <c r="D415" s="83"/>
      <c r="E415" s="83"/>
      <c r="F415" s="83"/>
      <c r="G415" s="83"/>
      <c r="H415" s="83"/>
      <c r="I415" s="83"/>
      <c r="J415" s="83"/>
      <c r="K415" s="84"/>
      <c r="L415" s="91"/>
      <c r="M415" s="92"/>
      <c r="N415" s="99"/>
      <c r="O415" s="112" t="s">
        <v>81</v>
      </c>
      <c r="P415" s="113">
        <f>IF(P414/B400=0,"",P414/B400)</f>
        <v>0.7567567567567568</v>
      </c>
      <c r="Q415" s="114">
        <f>IF(P414/Q414=0,"",P414/Q414)</f>
        <v>0.98245614035087714</v>
      </c>
      <c r="R415" s="115" t="s">
        <v>82</v>
      </c>
      <c r="AD415" s="3"/>
      <c r="AE415" s="3"/>
    </row>
    <row r="416" spans="1:31" ht="15.75" customHeight="1">
      <c r="A416" s="82">
        <v>1902</v>
      </c>
      <c r="B416" s="83"/>
      <c r="C416" s="83"/>
      <c r="D416" s="83"/>
      <c r="E416" s="83"/>
      <c r="F416" s="83"/>
      <c r="G416" s="83"/>
      <c r="H416" s="83"/>
      <c r="I416" s="83"/>
      <c r="J416" s="83"/>
      <c r="K416" s="84"/>
      <c r="L416" s="116"/>
      <c r="M416" s="117"/>
      <c r="N416" s="118"/>
      <c r="O416" s="119"/>
      <c r="P416" s="120"/>
      <c r="Q416" s="120"/>
      <c r="R416" s="121"/>
      <c r="AD416" s="3"/>
      <c r="AE416" s="3"/>
    </row>
    <row r="417" spans="1:31" ht="18" customHeight="1">
      <c r="A417" s="34"/>
      <c r="B417" s="26"/>
      <c r="C417" s="26"/>
      <c r="D417" s="231" t="s">
        <v>108</v>
      </c>
      <c r="E417" s="232"/>
      <c r="F417" s="232"/>
      <c r="G417" s="232"/>
      <c r="H417" s="232"/>
      <c r="I417" s="232"/>
      <c r="J417" s="233"/>
      <c r="K417" s="122">
        <f>SUM(K400:K413)</f>
        <v>57</v>
      </c>
      <c r="L417" s="123">
        <f>IF(K408=0,"",K408/B400)</f>
        <v>0.63513513513513509</v>
      </c>
      <c r="M417" s="123">
        <f>IF(K417=0,"",K417/B400)</f>
        <v>0.77027027027027029</v>
      </c>
      <c r="N417" s="123">
        <f>IF(K408=0,"",M417-L417)</f>
        <v>0.1351351351351352</v>
      </c>
      <c r="O417" s="5"/>
      <c r="P417" s="26"/>
      <c r="Q417" s="25"/>
      <c r="R417" s="5"/>
      <c r="AD417" s="3"/>
      <c r="AE417" s="3"/>
    </row>
    <row r="418" spans="1:31" ht="12.75" customHeight="1">
      <c r="L418" s="5"/>
      <c r="M418" s="5"/>
      <c r="O418" s="5"/>
      <c r="P418" s="6"/>
      <c r="Q418" s="6"/>
      <c r="R418" s="5"/>
      <c r="AD418" s="3"/>
      <c r="AE418" s="3"/>
    </row>
    <row r="419" spans="1:31" ht="12.75" customHeight="1">
      <c r="L419" s="5"/>
      <c r="M419" s="5"/>
      <c r="O419" s="5"/>
      <c r="P419" s="6"/>
      <c r="Q419" s="6"/>
      <c r="R419" s="5"/>
      <c r="AD419" s="3"/>
      <c r="AE419" s="3"/>
    </row>
    <row r="420" spans="1:31" ht="26.25" customHeight="1">
      <c r="B420" s="250" t="s">
        <v>96</v>
      </c>
      <c r="C420" s="242"/>
      <c r="D420" s="242"/>
      <c r="E420" s="242"/>
      <c r="F420" s="242"/>
      <c r="G420" s="242"/>
      <c r="H420" s="242"/>
      <c r="I420" s="242"/>
      <c r="J420" s="242"/>
      <c r="K420" s="79" t="s">
        <v>75</v>
      </c>
      <c r="L420" s="5"/>
      <c r="M420" s="5"/>
      <c r="N420" s="26"/>
      <c r="O420" s="5"/>
      <c r="P420" s="26"/>
      <c r="Q420" s="26"/>
      <c r="R420" s="26"/>
      <c r="AD420" s="3"/>
      <c r="AE420" s="3"/>
    </row>
    <row r="421" spans="1:31" ht="20.25" customHeight="1">
      <c r="A421" s="234" t="s">
        <v>9</v>
      </c>
      <c r="B421" s="235" t="s">
        <v>97</v>
      </c>
      <c r="C421" s="232"/>
      <c r="D421" s="232"/>
      <c r="E421" s="232"/>
      <c r="F421" s="232"/>
      <c r="G421" s="232"/>
      <c r="H421" s="232"/>
      <c r="I421" s="232"/>
      <c r="J421" s="233"/>
      <c r="K421" s="236" t="s">
        <v>10</v>
      </c>
      <c r="L421" s="229" t="s">
        <v>2</v>
      </c>
      <c r="M421" s="229" t="s">
        <v>3</v>
      </c>
      <c r="N421" s="237" t="s">
        <v>4</v>
      </c>
      <c r="O421" s="229" t="s">
        <v>5</v>
      </c>
      <c r="P421" s="238" t="s">
        <v>6</v>
      </c>
      <c r="Q421" s="238" t="s">
        <v>7</v>
      </c>
      <c r="R421" s="229" t="s">
        <v>8</v>
      </c>
      <c r="AD421" s="3"/>
      <c r="AE421" s="3"/>
    </row>
    <row r="422" spans="1:31" ht="15.75" customHeight="1">
      <c r="A422" s="230"/>
      <c r="B422" s="82" t="s">
        <v>98</v>
      </c>
      <c r="C422" s="82" t="s">
        <v>99</v>
      </c>
      <c r="D422" s="82" t="s">
        <v>100</v>
      </c>
      <c r="E422" s="82" t="s">
        <v>101</v>
      </c>
      <c r="F422" s="82" t="s">
        <v>102</v>
      </c>
      <c r="G422" s="82" t="s">
        <v>103</v>
      </c>
      <c r="H422" s="82" t="s">
        <v>104</v>
      </c>
      <c r="I422" s="82" t="s">
        <v>105</v>
      </c>
      <c r="J422" s="82" t="s">
        <v>106</v>
      </c>
      <c r="K422" s="230"/>
      <c r="L422" s="230"/>
      <c r="M422" s="230"/>
      <c r="N422" s="230"/>
      <c r="O422" s="230"/>
      <c r="P422" s="230"/>
      <c r="Q422" s="230"/>
      <c r="R422" s="230"/>
      <c r="AD422" s="3"/>
      <c r="AE422" s="3"/>
    </row>
    <row r="423" spans="1:31" ht="15.75" customHeight="1">
      <c r="A423" s="82">
        <v>1201</v>
      </c>
      <c r="B423" s="83">
        <v>78</v>
      </c>
      <c r="C423" s="83"/>
      <c r="D423" s="83"/>
      <c r="E423" s="83"/>
      <c r="F423" s="83"/>
      <c r="G423" s="83"/>
      <c r="H423" s="83"/>
      <c r="I423" s="83"/>
      <c r="J423" s="83"/>
      <c r="K423" s="84"/>
      <c r="L423" s="85"/>
      <c r="M423" s="86"/>
      <c r="N423" s="87"/>
      <c r="O423" s="146"/>
      <c r="P423" s="89">
        <f>B423</f>
        <v>78</v>
      </c>
      <c r="Q423" s="147"/>
      <c r="R423" s="146"/>
      <c r="AD423" s="3"/>
      <c r="AE423" s="3"/>
    </row>
    <row r="424" spans="1:31" ht="15.75" customHeight="1">
      <c r="A424" s="82">
        <v>1202</v>
      </c>
      <c r="B424" s="83"/>
      <c r="C424" s="83">
        <v>57</v>
      </c>
      <c r="D424" s="83"/>
      <c r="E424" s="83"/>
      <c r="F424" s="83"/>
      <c r="G424" s="83"/>
      <c r="H424" s="83"/>
      <c r="I424" s="83"/>
      <c r="J424" s="83"/>
      <c r="K424" s="84"/>
      <c r="L424" s="91"/>
      <c r="M424" s="92"/>
      <c r="N424" s="93"/>
      <c r="O424" s="94">
        <f>IF(C424=0,"",C424/B423)</f>
        <v>0.73076923076923073</v>
      </c>
      <c r="P424" s="95">
        <v>58</v>
      </c>
      <c r="Q424" s="96">
        <f t="shared" ref="Q424:Q431" si="75">IF(P424=0,"",P424/P423)</f>
        <v>0.74358974358974361</v>
      </c>
      <c r="R424" s="96">
        <f t="shared" ref="R424:R431" si="76">IF(P424=0,"",100%-Q424)</f>
        <v>0.25641025641025639</v>
      </c>
      <c r="AD424" s="3"/>
      <c r="AE424" s="3"/>
    </row>
    <row r="425" spans="1:31" ht="15.75" customHeight="1">
      <c r="A425" s="82">
        <v>1301</v>
      </c>
      <c r="B425" s="83"/>
      <c r="C425" s="83"/>
      <c r="D425" s="83">
        <v>48</v>
      </c>
      <c r="E425" s="83"/>
      <c r="F425" s="83"/>
      <c r="G425" s="83"/>
      <c r="H425" s="83"/>
      <c r="I425" s="83"/>
      <c r="J425" s="83"/>
      <c r="K425" s="84"/>
      <c r="L425" s="91"/>
      <c r="M425" s="92"/>
      <c r="N425" s="93"/>
      <c r="O425" s="94">
        <f>IF(D425=0,"",D425/C424)</f>
        <v>0.84210526315789469</v>
      </c>
      <c r="P425" s="95">
        <v>53</v>
      </c>
      <c r="Q425" s="96">
        <f t="shared" si="75"/>
        <v>0.91379310344827591</v>
      </c>
      <c r="R425" s="96">
        <f t="shared" si="76"/>
        <v>8.6206896551724088E-2</v>
      </c>
      <c r="S425" s="11">
        <f>P425/P423</f>
        <v>0.67948717948717952</v>
      </c>
      <c r="AD425" s="3"/>
      <c r="AE425" s="3"/>
    </row>
    <row r="426" spans="1:31" ht="15.75" customHeight="1">
      <c r="A426" s="82">
        <v>1302</v>
      </c>
      <c r="B426" s="83"/>
      <c r="C426" s="83"/>
      <c r="D426" s="83"/>
      <c r="E426" s="83">
        <v>40</v>
      </c>
      <c r="F426" s="83"/>
      <c r="G426" s="83"/>
      <c r="H426" s="83"/>
      <c r="I426" s="83"/>
      <c r="J426" s="83"/>
      <c r="K426" s="84"/>
      <c r="L426" s="91"/>
      <c r="M426" s="92"/>
      <c r="N426" s="93"/>
      <c r="O426" s="94">
        <f>IF(E426=0,"",E426/D425)</f>
        <v>0.83333333333333337</v>
      </c>
      <c r="P426" s="95">
        <v>48</v>
      </c>
      <c r="Q426" s="96">
        <f t="shared" si="75"/>
        <v>0.90566037735849059</v>
      </c>
      <c r="R426" s="96">
        <f t="shared" si="76"/>
        <v>9.4339622641509413E-2</v>
      </c>
      <c r="AD426" s="3"/>
      <c r="AE426" s="3"/>
    </row>
    <row r="427" spans="1:31" ht="15.75" customHeight="1">
      <c r="A427" s="82">
        <v>1401</v>
      </c>
      <c r="B427" s="83"/>
      <c r="C427" s="83"/>
      <c r="D427" s="83"/>
      <c r="E427" s="83"/>
      <c r="F427" s="83">
        <v>40</v>
      </c>
      <c r="G427" s="83"/>
      <c r="H427" s="83"/>
      <c r="I427" s="83"/>
      <c r="J427" s="83"/>
      <c r="K427" s="84"/>
      <c r="L427" s="91"/>
      <c r="M427" s="92"/>
      <c r="N427" s="93"/>
      <c r="O427" s="94">
        <f>IF(F427=0,"",F427/E426)</f>
        <v>1</v>
      </c>
      <c r="P427" s="95">
        <v>45</v>
      </c>
      <c r="Q427" s="96">
        <f t="shared" si="75"/>
        <v>0.9375</v>
      </c>
      <c r="R427" s="96">
        <f t="shared" si="76"/>
        <v>6.25E-2</v>
      </c>
      <c r="AD427" s="3"/>
      <c r="AE427" s="3"/>
    </row>
    <row r="428" spans="1:31" ht="15.75" customHeight="1">
      <c r="A428" s="82">
        <v>1402</v>
      </c>
      <c r="B428" s="83"/>
      <c r="C428" s="83"/>
      <c r="D428" s="83"/>
      <c r="E428" s="83"/>
      <c r="F428" s="83"/>
      <c r="G428" s="83">
        <v>40</v>
      </c>
      <c r="H428" s="83"/>
      <c r="I428" s="83"/>
      <c r="J428" s="83"/>
      <c r="K428" s="84"/>
      <c r="L428" s="91"/>
      <c r="M428" s="92"/>
      <c r="N428" s="93"/>
      <c r="O428" s="94">
        <f>IF(G428=0,"",G428/F427)</f>
        <v>1</v>
      </c>
      <c r="P428" s="95">
        <v>44</v>
      </c>
      <c r="Q428" s="96">
        <f t="shared" si="75"/>
        <v>0.97777777777777775</v>
      </c>
      <c r="R428" s="96">
        <f t="shared" si="76"/>
        <v>2.2222222222222254E-2</v>
      </c>
      <c r="AD428" s="3"/>
      <c r="AE428" s="3"/>
    </row>
    <row r="429" spans="1:31" ht="15.75" customHeight="1">
      <c r="A429" s="82">
        <v>1501</v>
      </c>
      <c r="B429" s="83"/>
      <c r="C429" s="83"/>
      <c r="D429" s="83"/>
      <c r="E429" s="83"/>
      <c r="F429" s="83"/>
      <c r="G429" s="83"/>
      <c r="H429" s="83">
        <v>39</v>
      </c>
      <c r="I429" s="83"/>
      <c r="J429" s="83"/>
      <c r="K429" s="84"/>
      <c r="L429" s="91"/>
      <c r="M429" s="92"/>
      <c r="N429" s="93"/>
      <c r="O429" s="94">
        <f>IF(H429=0,"",H429/G428)</f>
        <v>0.97499999999999998</v>
      </c>
      <c r="P429" s="95">
        <v>44</v>
      </c>
      <c r="Q429" s="96">
        <f t="shared" si="75"/>
        <v>1</v>
      </c>
      <c r="R429" s="96">
        <f t="shared" si="76"/>
        <v>0</v>
      </c>
      <c r="AD429" s="3"/>
      <c r="AE429" s="3"/>
    </row>
    <row r="430" spans="1:31" ht="15.75" customHeight="1">
      <c r="A430" s="82">
        <v>1502</v>
      </c>
      <c r="B430" s="83"/>
      <c r="C430" s="83"/>
      <c r="D430" s="83"/>
      <c r="E430" s="83"/>
      <c r="F430" s="83"/>
      <c r="G430" s="83"/>
      <c r="H430" s="83"/>
      <c r="I430" s="83">
        <v>39</v>
      </c>
      <c r="J430" s="83"/>
      <c r="K430" s="84"/>
      <c r="L430" s="91"/>
      <c r="M430" s="92"/>
      <c r="N430" s="93"/>
      <c r="O430" s="94">
        <f>IF(I430=0,"",I430/H429)</f>
        <v>1</v>
      </c>
      <c r="P430" s="95">
        <v>43</v>
      </c>
      <c r="Q430" s="96">
        <f t="shared" si="75"/>
        <v>0.97727272727272729</v>
      </c>
      <c r="R430" s="96">
        <f t="shared" si="76"/>
        <v>2.2727272727272707E-2</v>
      </c>
      <c r="AD430" s="3"/>
      <c r="AE430" s="3"/>
    </row>
    <row r="431" spans="1:31" ht="15.75" customHeight="1">
      <c r="A431" s="82">
        <v>1601</v>
      </c>
      <c r="B431" s="83"/>
      <c r="C431" s="83"/>
      <c r="D431" s="83"/>
      <c r="E431" s="83"/>
      <c r="F431" s="83"/>
      <c r="G431" s="83"/>
      <c r="H431" s="83"/>
      <c r="I431" s="83"/>
      <c r="J431" s="83">
        <v>37</v>
      </c>
      <c r="K431" s="84">
        <v>27</v>
      </c>
      <c r="L431" s="91"/>
      <c r="M431" s="92"/>
      <c r="N431" s="93"/>
      <c r="O431" s="148">
        <f>IF(J431=0,"",J431/I430)</f>
        <v>0.94871794871794868</v>
      </c>
      <c r="P431" s="95">
        <v>43</v>
      </c>
      <c r="Q431" s="149">
        <f t="shared" si="75"/>
        <v>1</v>
      </c>
      <c r="R431" s="149">
        <f t="shared" si="76"/>
        <v>0</v>
      </c>
      <c r="AD431" s="3"/>
      <c r="AE431" s="3"/>
    </row>
    <row r="432" spans="1:31" ht="15.75" customHeight="1">
      <c r="A432" s="82">
        <v>1602</v>
      </c>
      <c r="B432" s="83"/>
      <c r="C432" s="83"/>
      <c r="D432" s="83"/>
      <c r="E432" s="83"/>
      <c r="F432" s="83"/>
      <c r="G432" s="83"/>
      <c r="H432" s="83"/>
      <c r="I432" s="83"/>
      <c r="J432" s="83">
        <v>5</v>
      </c>
      <c r="K432" s="84">
        <v>5</v>
      </c>
      <c r="L432" s="91"/>
      <c r="M432" s="92"/>
      <c r="N432" s="99"/>
      <c r="O432" s="150"/>
      <c r="P432" s="95">
        <v>12</v>
      </c>
      <c r="Q432" s="151"/>
      <c r="R432" s="152"/>
      <c r="AD432" s="3"/>
      <c r="AE432" s="3"/>
    </row>
    <row r="433" spans="1:31" ht="15.75" customHeight="1">
      <c r="A433" s="82">
        <v>1701</v>
      </c>
      <c r="B433" s="83"/>
      <c r="C433" s="83"/>
      <c r="D433" s="83"/>
      <c r="E433" s="83"/>
      <c r="F433" s="83"/>
      <c r="G433" s="83"/>
      <c r="H433" s="83"/>
      <c r="I433" s="83"/>
      <c r="J433" s="83">
        <v>3</v>
      </c>
      <c r="K433" s="84">
        <v>2</v>
      </c>
      <c r="L433" s="91"/>
      <c r="M433" s="92"/>
      <c r="N433" s="99"/>
      <c r="O433" s="103"/>
      <c r="P433" s="101">
        <v>5</v>
      </c>
      <c r="Q433" s="104"/>
      <c r="R433" s="103"/>
      <c r="AD433" s="3"/>
      <c r="AE433" s="3"/>
    </row>
    <row r="434" spans="1:31" ht="15.75" customHeight="1">
      <c r="A434" s="82">
        <v>1702</v>
      </c>
      <c r="B434" s="83"/>
      <c r="C434" s="83"/>
      <c r="D434" s="83"/>
      <c r="E434" s="83"/>
      <c r="F434" s="83"/>
      <c r="G434" s="83"/>
      <c r="H434" s="83"/>
      <c r="I434" s="83"/>
      <c r="J434" s="83">
        <v>2</v>
      </c>
      <c r="K434" s="84">
        <v>2</v>
      </c>
      <c r="L434" s="91"/>
      <c r="M434" s="92"/>
      <c r="N434" s="99"/>
      <c r="O434" s="103"/>
      <c r="P434" s="101">
        <v>3</v>
      </c>
      <c r="Q434" s="104"/>
      <c r="R434" s="103"/>
      <c r="AD434" s="3"/>
      <c r="AE434" s="3"/>
    </row>
    <row r="435" spans="1:31" ht="15.75" customHeight="1">
      <c r="A435" s="82">
        <v>1801</v>
      </c>
      <c r="B435" s="83"/>
      <c r="C435" s="83"/>
      <c r="D435" s="83"/>
      <c r="E435" s="83"/>
      <c r="F435" s="83"/>
      <c r="G435" s="83"/>
      <c r="H435" s="83"/>
      <c r="I435" s="83"/>
      <c r="J435" s="83">
        <v>1</v>
      </c>
      <c r="K435" s="84">
        <v>1</v>
      </c>
      <c r="L435" s="91"/>
      <c r="M435" s="92"/>
      <c r="N435" s="99"/>
      <c r="O435" s="103"/>
      <c r="P435" s="101">
        <v>1</v>
      </c>
      <c r="Q435" s="104"/>
      <c r="R435" s="103"/>
      <c r="AD435" s="3"/>
      <c r="AE435" s="3"/>
    </row>
    <row r="436" spans="1:31" ht="15.75" customHeight="1">
      <c r="A436" s="82">
        <v>1802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4"/>
      <c r="L436" s="91"/>
      <c r="M436" s="92"/>
      <c r="N436" s="99"/>
      <c r="O436" s="5"/>
      <c r="P436" s="26"/>
      <c r="Q436" s="25"/>
      <c r="R436" s="140"/>
      <c r="AD436" s="3"/>
      <c r="AE436" s="3"/>
    </row>
    <row r="437" spans="1:31" ht="15.75" customHeight="1">
      <c r="A437" s="82">
        <v>1901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4"/>
      <c r="L437" s="91"/>
      <c r="M437" s="92"/>
      <c r="N437" s="99"/>
      <c r="O437" s="108" t="s">
        <v>80</v>
      </c>
      <c r="P437" s="109">
        <v>37</v>
      </c>
      <c r="Q437" s="110">
        <f>K440</f>
        <v>37</v>
      </c>
      <c r="R437" s="111" t="s">
        <v>10</v>
      </c>
      <c r="AD437" s="3"/>
      <c r="AE437" s="3"/>
    </row>
    <row r="438" spans="1:31" ht="15.75" customHeight="1">
      <c r="A438" s="82">
        <v>1902</v>
      </c>
      <c r="B438" s="83"/>
      <c r="C438" s="83"/>
      <c r="D438" s="83"/>
      <c r="E438" s="83"/>
      <c r="F438" s="83"/>
      <c r="G438" s="83"/>
      <c r="H438" s="83"/>
      <c r="I438" s="83"/>
      <c r="J438" s="83"/>
      <c r="K438" s="84"/>
      <c r="L438" s="91"/>
      <c r="M438" s="92"/>
      <c r="N438" s="99"/>
      <c r="O438" s="112" t="s">
        <v>81</v>
      </c>
      <c r="P438" s="113">
        <f>IF(P437/B423=0,"",P437/B423)</f>
        <v>0.47435897435897434</v>
      </c>
      <c r="Q438" s="114">
        <f>IF(P437/Q437=0,"",P437/Q437)</f>
        <v>1</v>
      </c>
      <c r="R438" s="115" t="s">
        <v>82</v>
      </c>
      <c r="AD438" s="3"/>
      <c r="AE438" s="3"/>
    </row>
    <row r="439" spans="1:31" ht="15.75" customHeight="1">
      <c r="A439" s="82">
        <v>2001</v>
      </c>
      <c r="B439" s="83"/>
      <c r="C439" s="83"/>
      <c r="D439" s="83"/>
      <c r="E439" s="83"/>
      <c r="F439" s="83"/>
      <c r="G439" s="83"/>
      <c r="H439" s="83"/>
      <c r="I439" s="83"/>
      <c r="J439" s="83"/>
      <c r="K439" s="84"/>
      <c r="L439" s="116"/>
      <c r="M439" s="117"/>
      <c r="N439" s="118"/>
      <c r="O439" s="119"/>
      <c r="P439" s="120"/>
      <c r="Q439" s="120"/>
      <c r="R439" s="121"/>
      <c r="AD439" s="3"/>
      <c r="AE439" s="3"/>
    </row>
    <row r="440" spans="1:31" ht="18" customHeight="1">
      <c r="A440" s="34"/>
      <c r="B440" s="26"/>
      <c r="C440" s="26"/>
      <c r="D440" s="231" t="s">
        <v>108</v>
      </c>
      <c r="E440" s="232"/>
      <c r="F440" s="232"/>
      <c r="G440" s="232"/>
      <c r="H440" s="232"/>
      <c r="I440" s="232"/>
      <c r="J440" s="233"/>
      <c r="K440" s="122">
        <f>SUM(K423:K436)</f>
        <v>37</v>
      </c>
      <c r="L440" s="123">
        <f>IF(K431=0,"",K431/B423)</f>
        <v>0.34615384615384615</v>
      </c>
      <c r="M440" s="123">
        <f>IF(K440=0,"",K440/B423)</f>
        <v>0.47435897435897434</v>
      </c>
      <c r="N440" s="123">
        <f>IF(K431=0,"",M440-L440)</f>
        <v>0.12820512820512819</v>
      </c>
      <c r="O440" s="5"/>
      <c r="P440" s="26"/>
      <c r="Q440" s="25"/>
      <c r="R440" s="5"/>
      <c r="AD440" s="3"/>
      <c r="AE440" s="3"/>
    </row>
    <row r="441" spans="1:31" ht="12.75" customHeight="1">
      <c r="L441" s="5"/>
      <c r="M441" s="5"/>
      <c r="N441" s="5"/>
      <c r="O441" s="5"/>
      <c r="P441" s="6"/>
      <c r="Q441" s="6"/>
      <c r="R441" s="5"/>
      <c r="AD441" s="3"/>
      <c r="AE441" s="3"/>
    </row>
    <row r="442" spans="1:31" ht="12.75" customHeight="1">
      <c r="L442" s="5"/>
      <c r="M442" s="5"/>
      <c r="N442" s="5"/>
      <c r="O442" s="5"/>
      <c r="P442" s="6"/>
      <c r="Q442" s="6"/>
      <c r="R442" s="5"/>
      <c r="AD442" s="3"/>
      <c r="AE442" s="3"/>
    </row>
    <row r="443" spans="1:31" ht="26.25" customHeight="1">
      <c r="B443" s="250" t="s">
        <v>96</v>
      </c>
      <c r="C443" s="242"/>
      <c r="D443" s="242"/>
      <c r="E443" s="242"/>
      <c r="F443" s="242"/>
      <c r="G443" s="242"/>
      <c r="H443" s="242"/>
      <c r="I443" s="242"/>
      <c r="J443" s="242"/>
      <c r="K443" s="145" t="s">
        <v>77</v>
      </c>
      <c r="L443" s="5"/>
      <c r="M443" s="5"/>
      <c r="N443" s="26"/>
      <c r="O443" s="5"/>
      <c r="P443" s="26"/>
      <c r="Q443" s="26"/>
      <c r="R443" s="26"/>
      <c r="AD443" s="3"/>
      <c r="AE443" s="3"/>
    </row>
    <row r="444" spans="1:31" ht="20.25" customHeight="1">
      <c r="A444" s="234" t="s">
        <v>9</v>
      </c>
      <c r="B444" s="235" t="s">
        <v>97</v>
      </c>
      <c r="C444" s="232"/>
      <c r="D444" s="232"/>
      <c r="E444" s="232"/>
      <c r="F444" s="232"/>
      <c r="G444" s="232"/>
      <c r="H444" s="232"/>
      <c r="I444" s="232"/>
      <c r="J444" s="233"/>
      <c r="K444" s="236" t="s">
        <v>10</v>
      </c>
      <c r="L444" s="229" t="s">
        <v>2</v>
      </c>
      <c r="M444" s="229" t="s">
        <v>3</v>
      </c>
      <c r="N444" s="237" t="s">
        <v>4</v>
      </c>
      <c r="O444" s="229" t="s">
        <v>5</v>
      </c>
      <c r="P444" s="238" t="s">
        <v>6</v>
      </c>
      <c r="Q444" s="238" t="s">
        <v>7</v>
      </c>
      <c r="R444" s="229" t="s">
        <v>8</v>
      </c>
      <c r="AD444" s="3"/>
      <c r="AE444" s="3"/>
    </row>
    <row r="445" spans="1:31" ht="15.75" customHeight="1">
      <c r="A445" s="230"/>
      <c r="B445" s="82" t="s">
        <v>98</v>
      </c>
      <c r="C445" s="82" t="s">
        <v>99</v>
      </c>
      <c r="D445" s="82" t="s">
        <v>100</v>
      </c>
      <c r="E445" s="82" t="s">
        <v>101</v>
      </c>
      <c r="F445" s="82" t="s">
        <v>102</v>
      </c>
      <c r="G445" s="82" t="s">
        <v>103</v>
      </c>
      <c r="H445" s="82" t="s">
        <v>104</v>
      </c>
      <c r="I445" s="82" t="s">
        <v>105</v>
      </c>
      <c r="J445" s="82" t="s">
        <v>106</v>
      </c>
      <c r="K445" s="230"/>
      <c r="L445" s="230"/>
      <c r="M445" s="230"/>
      <c r="N445" s="230"/>
      <c r="O445" s="230"/>
      <c r="P445" s="230"/>
      <c r="Q445" s="230"/>
      <c r="R445" s="230"/>
      <c r="AD445" s="3"/>
      <c r="AE445" s="3"/>
    </row>
    <row r="446" spans="1:31" ht="15.75" customHeight="1">
      <c r="A446" s="82">
        <v>1202</v>
      </c>
      <c r="B446" s="83">
        <v>74</v>
      </c>
      <c r="C446" s="83"/>
      <c r="D446" s="83"/>
      <c r="E446" s="83"/>
      <c r="F446" s="83"/>
      <c r="G446" s="83"/>
      <c r="H446" s="83"/>
      <c r="I446" s="83"/>
      <c r="J446" s="83"/>
      <c r="K446" s="84"/>
      <c r="L446" s="85"/>
      <c r="M446" s="86"/>
      <c r="N446" s="87"/>
      <c r="O446" s="146"/>
      <c r="P446" s="89">
        <f>B446</f>
        <v>74</v>
      </c>
      <c r="Q446" s="147"/>
      <c r="R446" s="146"/>
      <c r="AD446" s="3"/>
      <c r="AE446" s="3"/>
    </row>
    <row r="447" spans="1:31" ht="15.75" customHeight="1">
      <c r="A447" s="82">
        <v>1301</v>
      </c>
      <c r="B447" s="83"/>
      <c r="C447" s="83">
        <v>68</v>
      </c>
      <c r="D447" s="83"/>
      <c r="E447" s="83"/>
      <c r="F447" s="83"/>
      <c r="G447" s="83"/>
      <c r="H447" s="83"/>
      <c r="I447" s="83"/>
      <c r="J447" s="83"/>
      <c r="K447" s="84"/>
      <c r="L447" s="91"/>
      <c r="M447" s="92"/>
      <c r="N447" s="93"/>
      <c r="O447" s="94">
        <f>IF(C447=0,"",C447/B446)</f>
        <v>0.91891891891891897</v>
      </c>
      <c r="P447" s="95">
        <v>68</v>
      </c>
      <c r="Q447" s="96">
        <f t="shared" ref="Q447:Q454" si="77">IF(P447=0,"",P447/P446)</f>
        <v>0.91891891891891897</v>
      </c>
      <c r="R447" s="96">
        <f t="shared" ref="R447:R454" si="78">IF(P447=0,"",100%-Q447)</f>
        <v>8.108108108108103E-2</v>
      </c>
      <c r="AD447" s="3"/>
      <c r="AE447" s="3"/>
    </row>
    <row r="448" spans="1:31" ht="15.75" customHeight="1">
      <c r="A448" s="82">
        <v>1302</v>
      </c>
      <c r="B448" s="83"/>
      <c r="C448" s="83"/>
      <c r="D448" s="83">
        <v>64</v>
      </c>
      <c r="E448" s="83"/>
      <c r="F448" s="83"/>
      <c r="G448" s="83"/>
      <c r="H448" s="83"/>
      <c r="I448" s="83"/>
      <c r="J448" s="83"/>
      <c r="K448" s="84"/>
      <c r="L448" s="91"/>
      <c r="M448" s="92"/>
      <c r="N448" s="93"/>
      <c r="O448" s="94">
        <f>IF(D448=0,"",D448/C447)</f>
        <v>0.94117647058823528</v>
      </c>
      <c r="P448" s="95">
        <v>66</v>
      </c>
      <c r="Q448" s="96">
        <f t="shared" si="77"/>
        <v>0.97058823529411764</v>
      </c>
      <c r="R448" s="96">
        <f t="shared" si="78"/>
        <v>2.9411764705882359E-2</v>
      </c>
      <c r="S448" s="11">
        <f>P448/P446</f>
        <v>0.89189189189189189</v>
      </c>
      <c r="AD448" s="3"/>
      <c r="AE448" s="3"/>
    </row>
    <row r="449" spans="1:31" ht="15.75" customHeight="1">
      <c r="A449" s="82">
        <v>1401</v>
      </c>
      <c r="B449" s="83"/>
      <c r="C449" s="83"/>
      <c r="D449" s="83"/>
      <c r="E449" s="83">
        <v>61</v>
      </c>
      <c r="F449" s="83"/>
      <c r="G449" s="83"/>
      <c r="H449" s="83"/>
      <c r="I449" s="83"/>
      <c r="J449" s="83"/>
      <c r="K449" s="84"/>
      <c r="L449" s="91"/>
      <c r="M449" s="92"/>
      <c r="N449" s="93"/>
      <c r="O449" s="94">
        <f>IF(E449=0,"",E449/D448)</f>
        <v>0.953125</v>
      </c>
      <c r="P449" s="95">
        <v>64</v>
      </c>
      <c r="Q449" s="96">
        <f t="shared" si="77"/>
        <v>0.96969696969696972</v>
      </c>
      <c r="R449" s="96">
        <f t="shared" si="78"/>
        <v>3.0303030303030276E-2</v>
      </c>
      <c r="AD449" s="3"/>
      <c r="AE449" s="3"/>
    </row>
    <row r="450" spans="1:31" ht="15.75" customHeight="1">
      <c r="A450" s="82">
        <v>1402</v>
      </c>
      <c r="B450" s="83"/>
      <c r="C450" s="83"/>
      <c r="D450" s="83"/>
      <c r="E450" s="83"/>
      <c r="F450" s="83">
        <v>60</v>
      </c>
      <c r="G450" s="83"/>
      <c r="H450" s="83"/>
      <c r="I450" s="83"/>
      <c r="J450" s="83"/>
      <c r="K450" s="84"/>
      <c r="L450" s="91"/>
      <c r="M450" s="92"/>
      <c r="N450" s="93"/>
      <c r="O450" s="94">
        <f>IF(F450=0,"",F450/E449)</f>
        <v>0.98360655737704916</v>
      </c>
      <c r="P450" s="95">
        <v>63</v>
      </c>
      <c r="Q450" s="96">
        <f t="shared" si="77"/>
        <v>0.984375</v>
      </c>
      <c r="R450" s="96">
        <f t="shared" si="78"/>
        <v>1.5625E-2</v>
      </c>
      <c r="AD450" s="3"/>
      <c r="AE450" s="3"/>
    </row>
    <row r="451" spans="1:31" ht="15.75" customHeight="1">
      <c r="A451" s="82">
        <v>1501</v>
      </c>
      <c r="B451" s="83"/>
      <c r="C451" s="83"/>
      <c r="D451" s="83"/>
      <c r="E451" s="83"/>
      <c r="F451" s="83"/>
      <c r="G451" s="83">
        <v>59</v>
      </c>
      <c r="H451" s="83"/>
      <c r="I451" s="83"/>
      <c r="J451" s="83"/>
      <c r="K451" s="84"/>
      <c r="L451" s="91"/>
      <c r="M451" s="92"/>
      <c r="N451" s="93"/>
      <c r="O451" s="94">
        <f>IF(G451=0,"",G451/F450)</f>
        <v>0.98333333333333328</v>
      </c>
      <c r="P451" s="95">
        <v>63</v>
      </c>
      <c r="Q451" s="96">
        <f t="shared" si="77"/>
        <v>1</v>
      </c>
      <c r="R451" s="96">
        <f t="shared" si="78"/>
        <v>0</v>
      </c>
      <c r="AD451" s="3"/>
      <c r="AE451" s="3"/>
    </row>
    <row r="452" spans="1:31" ht="15.75" customHeight="1">
      <c r="A452" s="82">
        <v>1502</v>
      </c>
      <c r="B452" s="83"/>
      <c r="C452" s="83"/>
      <c r="D452" s="83"/>
      <c r="E452" s="83"/>
      <c r="F452" s="83"/>
      <c r="G452" s="83"/>
      <c r="H452" s="83">
        <v>59</v>
      </c>
      <c r="I452" s="83"/>
      <c r="J452" s="83"/>
      <c r="K452" s="84"/>
      <c r="L452" s="91"/>
      <c r="M452" s="92"/>
      <c r="N452" s="93"/>
      <c r="O452" s="94">
        <f>IF(H452=0,"",H452/G451)</f>
        <v>1</v>
      </c>
      <c r="P452" s="95">
        <v>63</v>
      </c>
      <c r="Q452" s="96">
        <f t="shared" si="77"/>
        <v>1</v>
      </c>
      <c r="R452" s="96">
        <f t="shared" si="78"/>
        <v>0</v>
      </c>
      <c r="AD452" s="3"/>
      <c r="AE452" s="3"/>
    </row>
    <row r="453" spans="1:31" ht="15.75" customHeight="1">
      <c r="A453" s="82">
        <v>1601</v>
      </c>
      <c r="B453" s="83"/>
      <c r="C453" s="83"/>
      <c r="D453" s="83"/>
      <c r="E453" s="83"/>
      <c r="F453" s="83"/>
      <c r="G453" s="83"/>
      <c r="H453" s="83"/>
      <c r="I453" s="83">
        <v>59</v>
      </c>
      <c r="J453" s="83"/>
      <c r="K453" s="84"/>
      <c r="L453" s="91"/>
      <c r="M453" s="92"/>
      <c r="N453" s="93"/>
      <c r="O453" s="94">
        <f>IF(I453=0,"",I453/H452)</f>
        <v>1</v>
      </c>
      <c r="P453" s="95">
        <v>62</v>
      </c>
      <c r="Q453" s="96">
        <f t="shared" si="77"/>
        <v>0.98412698412698407</v>
      </c>
      <c r="R453" s="96">
        <f t="shared" si="78"/>
        <v>1.5873015873015928E-2</v>
      </c>
      <c r="AD453" s="3"/>
      <c r="AE453" s="3"/>
    </row>
    <row r="454" spans="1:31" ht="15.75" customHeight="1">
      <c r="A454" s="82">
        <v>1602</v>
      </c>
      <c r="B454" s="83"/>
      <c r="C454" s="83"/>
      <c r="D454" s="83"/>
      <c r="E454" s="83"/>
      <c r="F454" s="83"/>
      <c r="G454" s="83"/>
      <c r="H454" s="83"/>
      <c r="I454" s="83"/>
      <c r="J454" s="83">
        <v>53</v>
      </c>
      <c r="K454" s="84">
        <v>36</v>
      </c>
      <c r="L454" s="91"/>
      <c r="M454" s="92"/>
      <c r="N454" s="93"/>
      <c r="O454" s="148">
        <f>IF(J454=0,"",J454/I453)</f>
        <v>0.89830508474576276</v>
      </c>
      <c r="P454" s="95">
        <v>61</v>
      </c>
      <c r="Q454" s="149">
        <f t="shared" si="77"/>
        <v>0.9838709677419355</v>
      </c>
      <c r="R454" s="149">
        <f t="shared" si="78"/>
        <v>1.6129032258064502E-2</v>
      </c>
      <c r="AD454" s="3"/>
      <c r="AE454" s="3"/>
    </row>
    <row r="455" spans="1:31" ht="15.75" customHeight="1">
      <c r="A455" s="82">
        <v>1701</v>
      </c>
      <c r="B455" s="83"/>
      <c r="C455" s="83"/>
      <c r="D455" s="83"/>
      <c r="E455" s="83"/>
      <c r="F455" s="83"/>
      <c r="G455" s="83"/>
      <c r="H455" s="83"/>
      <c r="I455" s="83"/>
      <c r="J455" s="83">
        <v>15</v>
      </c>
      <c r="K455" s="84">
        <v>13</v>
      </c>
      <c r="L455" s="91"/>
      <c r="M455" s="92"/>
      <c r="N455" s="99"/>
      <c r="O455" s="150"/>
      <c r="P455" s="95">
        <v>18</v>
      </c>
      <c r="Q455" s="151"/>
      <c r="R455" s="152"/>
      <c r="AD455" s="3"/>
      <c r="AE455" s="3"/>
    </row>
    <row r="456" spans="1:31" ht="15.75" customHeight="1">
      <c r="A456" s="82">
        <v>1702</v>
      </c>
      <c r="B456" s="83"/>
      <c r="C456" s="83"/>
      <c r="D456" s="83"/>
      <c r="E456" s="83"/>
      <c r="F456" s="83"/>
      <c r="G456" s="83"/>
      <c r="H456" s="83"/>
      <c r="I456" s="83"/>
      <c r="J456" s="83">
        <v>2</v>
      </c>
      <c r="K456" s="84">
        <v>2</v>
      </c>
      <c r="L456" s="91"/>
      <c r="M456" s="92"/>
      <c r="N456" s="99"/>
      <c r="O456" s="103"/>
      <c r="P456" s="101">
        <v>5</v>
      </c>
      <c r="Q456" s="104"/>
      <c r="R456" s="103"/>
      <c r="AD456" s="3"/>
      <c r="AE456" s="3"/>
    </row>
    <row r="457" spans="1:31" ht="15.75" customHeight="1">
      <c r="A457" s="82">
        <v>1801</v>
      </c>
      <c r="B457" s="83"/>
      <c r="C457" s="83"/>
      <c r="D457" s="83"/>
      <c r="E457" s="83"/>
      <c r="F457" s="83"/>
      <c r="G457" s="83"/>
      <c r="H457" s="83"/>
      <c r="I457" s="83"/>
      <c r="J457" s="83">
        <v>1</v>
      </c>
      <c r="K457" s="84">
        <v>1</v>
      </c>
      <c r="L457" s="91"/>
      <c r="M457" s="92"/>
      <c r="N457" s="99"/>
      <c r="O457" s="103"/>
      <c r="P457" s="101">
        <v>1</v>
      </c>
      <c r="Q457" s="104"/>
      <c r="R457" s="103"/>
      <c r="AD457" s="3"/>
      <c r="AE457" s="3"/>
    </row>
    <row r="458" spans="1:31" ht="15.75" customHeight="1">
      <c r="A458" s="82">
        <v>1802</v>
      </c>
      <c r="B458" s="83"/>
      <c r="C458" s="83"/>
      <c r="D458" s="83"/>
      <c r="E458" s="83"/>
      <c r="F458" s="83"/>
      <c r="G458" s="83"/>
      <c r="H458" s="83"/>
      <c r="I458" s="83"/>
      <c r="J458" s="83">
        <v>1</v>
      </c>
      <c r="K458" s="84"/>
      <c r="L458" s="91"/>
      <c r="M458" s="92"/>
      <c r="N458" s="99"/>
      <c r="O458" s="103"/>
      <c r="P458" s="101">
        <v>1</v>
      </c>
      <c r="Q458" s="104"/>
      <c r="R458" s="103"/>
      <c r="AD458" s="3"/>
      <c r="AE458" s="3"/>
    </row>
    <row r="459" spans="1:31" ht="15.75" customHeight="1">
      <c r="A459" s="82">
        <v>1901</v>
      </c>
      <c r="B459" s="83"/>
      <c r="C459" s="83"/>
      <c r="D459" s="83"/>
      <c r="E459" s="83"/>
      <c r="F459" s="83"/>
      <c r="G459" s="83"/>
      <c r="H459" s="83"/>
      <c r="I459" s="83"/>
      <c r="J459" s="83"/>
      <c r="K459" s="84"/>
      <c r="L459" s="91"/>
      <c r="M459" s="92"/>
      <c r="N459" s="99"/>
      <c r="O459" s="5"/>
      <c r="P459" s="26"/>
      <c r="Q459" s="25"/>
      <c r="R459" s="140"/>
      <c r="AD459" s="3"/>
      <c r="AE459" s="3"/>
    </row>
    <row r="460" spans="1:31" ht="15.75" customHeight="1">
      <c r="A460" s="82">
        <v>1902</v>
      </c>
      <c r="B460" s="83"/>
      <c r="C460" s="83"/>
      <c r="D460" s="83"/>
      <c r="E460" s="83"/>
      <c r="F460" s="83"/>
      <c r="G460" s="83"/>
      <c r="H460" s="83"/>
      <c r="I460" s="83"/>
      <c r="J460" s="83"/>
      <c r="K460" s="84"/>
      <c r="L460" s="91"/>
      <c r="M460" s="92"/>
      <c r="N460" s="99"/>
      <c r="O460" s="108" t="s">
        <v>80</v>
      </c>
      <c r="P460" s="109">
        <v>52</v>
      </c>
      <c r="Q460" s="110">
        <f>K463</f>
        <v>52</v>
      </c>
      <c r="R460" s="111" t="s">
        <v>10</v>
      </c>
      <c r="AD460" s="3"/>
      <c r="AE460" s="3"/>
    </row>
    <row r="461" spans="1:31" ht="15.75" customHeight="1">
      <c r="A461" s="82">
        <v>2001</v>
      </c>
      <c r="B461" s="83"/>
      <c r="C461" s="83"/>
      <c r="D461" s="83"/>
      <c r="E461" s="83"/>
      <c r="F461" s="83"/>
      <c r="G461" s="83"/>
      <c r="H461" s="83"/>
      <c r="I461" s="83"/>
      <c r="J461" s="83"/>
      <c r="K461" s="84"/>
      <c r="L461" s="91"/>
      <c r="M461" s="92"/>
      <c r="N461" s="99"/>
      <c r="O461" s="112" t="s">
        <v>81</v>
      </c>
      <c r="P461" s="113">
        <f>IF(P460/B446=0,"",P460/B446)</f>
        <v>0.70270270270270274</v>
      </c>
      <c r="Q461" s="114">
        <f>IF(P460/Q460=0,"",P460/Q460)</f>
        <v>1</v>
      </c>
      <c r="R461" s="115" t="s">
        <v>82</v>
      </c>
      <c r="AD461" s="3"/>
      <c r="AE461" s="3"/>
    </row>
    <row r="462" spans="1:31" ht="15.75" customHeight="1">
      <c r="A462" s="82">
        <v>2002</v>
      </c>
      <c r="B462" s="83"/>
      <c r="C462" s="83"/>
      <c r="D462" s="83"/>
      <c r="E462" s="83"/>
      <c r="F462" s="83"/>
      <c r="G462" s="83"/>
      <c r="H462" s="83"/>
      <c r="I462" s="83"/>
      <c r="J462" s="83"/>
      <c r="K462" s="84"/>
      <c r="L462" s="116"/>
      <c r="M462" s="117"/>
      <c r="N462" s="118"/>
      <c r="O462" s="119"/>
      <c r="P462" s="120"/>
      <c r="Q462" s="120"/>
      <c r="R462" s="121"/>
      <c r="AD462" s="3"/>
      <c r="AE462" s="3"/>
    </row>
    <row r="463" spans="1:31" ht="18" customHeight="1">
      <c r="A463" s="34"/>
      <c r="B463" s="26"/>
      <c r="C463" s="26"/>
      <c r="D463" s="231" t="s">
        <v>108</v>
      </c>
      <c r="E463" s="232"/>
      <c r="F463" s="232"/>
      <c r="G463" s="232"/>
      <c r="H463" s="232"/>
      <c r="I463" s="232"/>
      <c r="J463" s="233"/>
      <c r="K463" s="122">
        <f>SUM(K446:K459)</f>
        <v>52</v>
      </c>
      <c r="L463" s="123">
        <f>IF(K454=0,"",K454/B446)</f>
        <v>0.48648648648648651</v>
      </c>
      <c r="M463" s="123">
        <f>IF(K463=0,"",K463/B446)</f>
        <v>0.70270270270270274</v>
      </c>
      <c r="N463" s="123">
        <f>IF(K454=0,"",M463-L463)</f>
        <v>0.21621621621621623</v>
      </c>
      <c r="O463" s="5"/>
      <c r="P463" s="26"/>
      <c r="Q463" s="25"/>
      <c r="R463" s="5"/>
      <c r="AD463" s="3"/>
      <c r="AE463" s="3"/>
    </row>
    <row r="464" spans="1:31" ht="12.75" customHeight="1">
      <c r="A464" s="26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5"/>
      <c r="M464" s="5"/>
      <c r="N464" s="5"/>
      <c r="O464" s="5"/>
      <c r="P464" s="6"/>
      <c r="Q464" s="6"/>
      <c r="R464" s="5"/>
      <c r="AD464" s="3"/>
      <c r="AE464" s="3"/>
    </row>
    <row r="465" spans="1:19" ht="12.75" customHeight="1">
      <c r="L465" s="5"/>
      <c r="M465" s="5"/>
      <c r="N465" s="5"/>
      <c r="O465" s="5"/>
      <c r="P465" s="6"/>
      <c r="Q465" s="6"/>
      <c r="R465" s="5"/>
    </row>
    <row r="466" spans="1:19" ht="26.25" customHeight="1">
      <c r="B466" s="250" t="s">
        <v>96</v>
      </c>
      <c r="C466" s="242"/>
      <c r="D466" s="242"/>
      <c r="E466" s="242"/>
      <c r="F466" s="242"/>
      <c r="G466" s="242"/>
      <c r="H466" s="242"/>
      <c r="I466" s="242"/>
      <c r="J466" s="242"/>
      <c r="K466" s="145" t="s">
        <v>83</v>
      </c>
      <c r="L466" s="5"/>
      <c r="M466" s="5"/>
      <c r="N466" s="26"/>
      <c r="O466" s="5"/>
      <c r="P466" s="26"/>
      <c r="Q466" s="26"/>
      <c r="R466" s="26"/>
    </row>
    <row r="467" spans="1:19" ht="20.25" customHeight="1">
      <c r="A467" s="234" t="s">
        <v>9</v>
      </c>
      <c r="B467" s="235" t="s">
        <v>97</v>
      </c>
      <c r="C467" s="232"/>
      <c r="D467" s="232"/>
      <c r="E467" s="232"/>
      <c r="F467" s="232"/>
      <c r="G467" s="232"/>
      <c r="H467" s="232"/>
      <c r="I467" s="232"/>
      <c r="J467" s="233"/>
      <c r="K467" s="236" t="s">
        <v>10</v>
      </c>
      <c r="L467" s="229" t="s">
        <v>2</v>
      </c>
      <c r="M467" s="229" t="s">
        <v>3</v>
      </c>
      <c r="N467" s="237" t="s">
        <v>4</v>
      </c>
      <c r="O467" s="229" t="s">
        <v>5</v>
      </c>
      <c r="P467" s="238" t="s">
        <v>6</v>
      </c>
      <c r="Q467" s="238" t="s">
        <v>7</v>
      </c>
      <c r="R467" s="229" t="s">
        <v>8</v>
      </c>
    </row>
    <row r="468" spans="1:19" ht="15.75" customHeight="1">
      <c r="A468" s="230"/>
      <c r="B468" s="82" t="s">
        <v>98</v>
      </c>
      <c r="C468" s="82" t="s">
        <v>99</v>
      </c>
      <c r="D468" s="82" t="s">
        <v>100</v>
      </c>
      <c r="E468" s="82" t="s">
        <v>101</v>
      </c>
      <c r="F468" s="82" t="s">
        <v>102</v>
      </c>
      <c r="G468" s="82" t="s">
        <v>103</v>
      </c>
      <c r="H468" s="82" t="s">
        <v>104</v>
      </c>
      <c r="I468" s="82" t="s">
        <v>105</v>
      </c>
      <c r="J468" s="82" t="s">
        <v>106</v>
      </c>
      <c r="K468" s="230"/>
      <c r="L468" s="230"/>
      <c r="M468" s="230"/>
      <c r="N468" s="230"/>
      <c r="O468" s="230"/>
      <c r="P468" s="230"/>
      <c r="Q468" s="230"/>
      <c r="R468" s="230"/>
    </row>
    <row r="469" spans="1:19" ht="15.75" customHeight="1">
      <c r="A469" s="82">
        <v>1301</v>
      </c>
      <c r="B469" s="83">
        <v>70</v>
      </c>
      <c r="C469" s="83"/>
      <c r="D469" s="83"/>
      <c r="E469" s="83"/>
      <c r="F469" s="83"/>
      <c r="G469" s="83"/>
      <c r="H469" s="83"/>
      <c r="I469" s="83"/>
      <c r="J469" s="83"/>
      <c r="K469" s="84"/>
      <c r="L469" s="154"/>
      <c r="M469" s="55"/>
      <c r="N469" s="56"/>
      <c r="O469" s="146"/>
      <c r="P469" s="89">
        <f>B469</f>
        <v>70</v>
      </c>
      <c r="Q469" s="147"/>
      <c r="R469" s="146"/>
    </row>
    <row r="470" spans="1:19" ht="15.75" customHeight="1">
      <c r="A470" s="82">
        <v>1302</v>
      </c>
      <c r="B470" s="83"/>
      <c r="C470" s="83">
        <v>60</v>
      </c>
      <c r="D470" s="83"/>
      <c r="E470" s="83"/>
      <c r="F470" s="83"/>
      <c r="G470" s="83"/>
      <c r="H470" s="83"/>
      <c r="I470" s="83"/>
      <c r="J470" s="83"/>
      <c r="K470" s="84"/>
      <c r="L470" s="155"/>
      <c r="M470" s="5"/>
      <c r="N470" s="156"/>
      <c r="O470" s="94">
        <f>IF(C470=0,"",C470/B469)</f>
        <v>0.8571428571428571</v>
      </c>
      <c r="P470" s="95">
        <v>60</v>
      </c>
      <c r="Q470" s="96">
        <f t="shared" ref="Q470:Q477" si="79">IF(P470=0,"",P470/P469)</f>
        <v>0.8571428571428571</v>
      </c>
      <c r="R470" s="96">
        <f t="shared" ref="R470:R477" si="80">IF(P470=0,"",100%-Q470)</f>
        <v>0.1428571428571429</v>
      </c>
    </row>
    <row r="471" spans="1:19" ht="15.75" customHeight="1">
      <c r="A471" s="82">
        <v>1401</v>
      </c>
      <c r="B471" s="83"/>
      <c r="C471" s="83"/>
      <c r="D471" s="83">
        <v>53</v>
      </c>
      <c r="E471" s="83"/>
      <c r="F471" s="83"/>
      <c r="G471" s="83"/>
      <c r="H471" s="83"/>
      <c r="I471" s="83"/>
      <c r="J471" s="83"/>
      <c r="K471" s="84"/>
      <c r="L471" s="155"/>
      <c r="M471" s="5"/>
      <c r="N471" s="156"/>
      <c r="O471" s="94">
        <f>IF(D471=0,"",D471/C470)</f>
        <v>0.8833333333333333</v>
      </c>
      <c r="P471" s="95">
        <v>55</v>
      </c>
      <c r="Q471" s="96">
        <f t="shared" si="79"/>
        <v>0.91666666666666663</v>
      </c>
      <c r="R471" s="96">
        <f t="shared" si="80"/>
        <v>8.333333333333337E-2</v>
      </c>
      <c r="S471" s="11">
        <f>P471/P469</f>
        <v>0.7857142857142857</v>
      </c>
    </row>
    <row r="472" spans="1:19" ht="15.75" customHeight="1">
      <c r="A472" s="82">
        <v>1402</v>
      </c>
      <c r="B472" s="83"/>
      <c r="C472" s="83"/>
      <c r="D472" s="83"/>
      <c r="E472" s="83">
        <v>44</v>
      </c>
      <c r="F472" s="83"/>
      <c r="G472" s="83"/>
      <c r="H472" s="83"/>
      <c r="I472" s="83"/>
      <c r="J472" s="83"/>
      <c r="K472" s="84"/>
      <c r="L472" s="155"/>
      <c r="M472" s="5"/>
      <c r="N472" s="156"/>
      <c r="O472" s="94">
        <f>IF(E472=0,"",E472/D471)</f>
        <v>0.83018867924528306</v>
      </c>
      <c r="P472" s="95">
        <v>53</v>
      </c>
      <c r="Q472" s="96">
        <f t="shared" si="79"/>
        <v>0.96363636363636362</v>
      </c>
      <c r="R472" s="96">
        <f t="shared" si="80"/>
        <v>3.6363636363636376E-2</v>
      </c>
    </row>
    <row r="473" spans="1:19" ht="15.75" customHeight="1">
      <c r="A473" s="82">
        <v>1501</v>
      </c>
      <c r="B473" s="83"/>
      <c r="C473" s="83"/>
      <c r="D473" s="83"/>
      <c r="E473" s="83"/>
      <c r="F473" s="83">
        <v>41</v>
      </c>
      <c r="G473" s="83"/>
      <c r="H473" s="83"/>
      <c r="I473" s="83"/>
      <c r="J473" s="83"/>
      <c r="K473" s="84"/>
      <c r="L473" s="155"/>
      <c r="M473" s="5"/>
      <c r="N473" s="156"/>
      <c r="O473" s="94">
        <f>IF(F473=0,"",F473/E472)</f>
        <v>0.93181818181818177</v>
      </c>
      <c r="P473" s="95">
        <v>53</v>
      </c>
      <c r="Q473" s="96">
        <f t="shared" si="79"/>
        <v>1</v>
      </c>
      <c r="R473" s="96">
        <f t="shared" si="80"/>
        <v>0</v>
      </c>
    </row>
    <row r="474" spans="1:19" ht="15.75" customHeight="1">
      <c r="A474" s="82">
        <v>1502</v>
      </c>
      <c r="B474" s="83"/>
      <c r="C474" s="83"/>
      <c r="D474" s="83"/>
      <c r="E474" s="83"/>
      <c r="F474" s="83"/>
      <c r="G474" s="83">
        <v>37</v>
      </c>
      <c r="H474" s="83"/>
      <c r="I474" s="83"/>
      <c r="J474" s="83"/>
      <c r="K474" s="84"/>
      <c r="L474" s="155"/>
      <c r="M474" s="5"/>
      <c r="N474" s="156"/>
      <c r="O474" s="94">
        <f>IF(G474=0,"",G474/F473)</f>
        <v>0.90243902439024393</v>
      </c>
      <c r="P474" s="95">
        <v>51</v>
      </c>
      <c r="Q474" s="96">
        <f t="shared" si="79"/>
        <v>0.96226415094339623</v>
      </c>
      <c r="R474" s="96">
        <f t="shared" si="80"/>
        <v>3.7735849056603765E-2</v>
      </c>
    </row>
    <row r="475" spans="1:19" ht="15.75" customHeight="1">
      <c r="A475" s="82">
        <v>1601</v>
      </c>
      <c r="B475" s="83"/>
      <c r="C475" s="83"/>
      <c r="D475" s="83"/>
      <c r="E475" s="83"/>
      <c r="F475" s="83"/>
      <c r="G475" s="83"/>
      <c r="H475" s="83">
        <v>37</v>
      </c>
      <c r="I475" s="83"/>
      <c r="J475" s="83"/>
      <c r="K475" s="84"/>
      <c r="L475" s="155"/>
      <c r="M475" s="5"/>
      <c r="N475" s="156"/>
      <c r="O475" s="94">
        <f>IF(H475=0,"",H475/G474)</f>
        <v>1</v>
      </c>
      <c r="P475" s="95">
        <v>50</v>
      </c>
      <c r="Q475" s="96">
        <f t="shared" si="79"/>
        <v>0.98039215686274506</v>
      </c>
      <c r="R475" s="96">
        <f t="shared" si="80"/>
        <v>1.9607843137254943E-2</v>
      </c>
    </row>
    <row r="476" spans="1:19" ht="15.75" customHeight="1">
      <c r="A476" s="82">
        <v>1602</v>
      </c>
      <c r="B476" s="83"/>
      <c r="C476" s="83"/>
      <c r="D476" s="83"/>
      <c r="E476" s="83"/>
      <c r="F476" s="83"/>
      <c r="G476" s="83"/>
      <c r="H476" s="83"/>
      <c r="I476" s="83">
        <v>34</v>
      </c>
      <c r="J476" s="83"/>
      <c r="K476" s="84"/>
      <c r="L476" s="155"/>
      <c r="M476" s="5"/>
      <c r="N476" s="156"/>
      <c r="O476" s="94">
        <f>IF(I476=0,"",I476/H475)</f>
        <v>0.91891891891891897</v>
      </c>
      <c r="P476" s="95">
        <v>49</v>
      </c>
      <c r="Q476" s="96">
        <f t="shared" si="79"/>
        <v>0.98</v>
      </c>
      <c r="R476" s="96">
        <f t="shared" si="80"/>
        <v>2.0000000000000018E-2</v>
      </c>
    </row>
    <row r="477" spans="1:19" ht="15.75" customHeight="1">
      <c r="A477" s="82">
        <v>1701</v>
      </c>
      <c r="B477" s="83"/>
      <c r="C477" s="83"/>
      <c r="D477" s="83"/>
      <c r="E477" s="83"/>
      <c r="F477" s="83"/>
      <c r="G477" s="83"/>
      <c r="H477" s="83"/>
      <c r="I477" s="83"/>
      <c r="J477" s="83">
        <v>34</v>
      </c>
      <c r="K477" s="84">
        <v>25</v>
      </c>
      <c r="L477" s="155"/>
      <c r="M477" s="5"/>
      <c r="N477" s="156"/>
      <c r="O477" s="148">
        <f>IF(J477=0,"",J477/I476)</f>
        <v>1</v>
      </c>
      <c r="P477" s="95">
        <v>48</v>
      </c>
      <c r="Q477" s="149">
        <f t="shared" si="79"/>
        <v>0.97959183673469385</v>
      </c>
      <c r="R477" s="149">
        <f t="shared" si="80"/>
        <v>2.0408163265306145E-2</v>
      </c>
    </row>
    <row r="478" spans="1:19" ht="15.75" customHeight="1">
      <c r="A478" s="82">
        <v>1702</v>
      </c>
      <c r="B478" s="83"/>
      <c r="C478" s="83"/>
      <c r="D478" s="83"/>
      <c r="E478" s="83"/>
      <c r="F478" s="83"/>
      <c r="G478" s="83"/>
      <c r="H478" s="83"/>
      <c r="I478" s="83"/>
      <c r="J478" s="83">
        <v>13</v>
      </c>
      <c r="K478" s="84">
        <v>5</v>
      </c>
      <c r="L478" s="155"/>
      <c r="M478" s="5"/>
      <c r="N478" s="26"/>
      <c r="O478" s="157"/>
      <c r="P478" s="158">
        <v>19</v>
      </c>
      <c r="Q478" s="159"/>
      <c r="R478" s="160"/>
    </row>
    <row r="479" spans="1:19" ht="15.75" customHeight="1">
      <c r="A479" s="82">
        <v>1801</v>
      </c>
      <c r="B479" s="161"/>
      <c r="C479" s="161"/>
      <c r="D479" s="161"/>
      <c r="E479" s="161"/>
      <c r="F479" s="161"/>
      <c r="G479" s="161"/>
      <c r="H479" s="161"/>
      <c r="I479" s="161"/>
      <c r="J479" s="161">
        <v>11</v>
      </c>
      <c r="K479" s="162">
        <v>8</v>
      </c>
      <c r="L479" s="155"/>
      <c r="M479" s="5"/>
      <c r="N479" s="26"/>
      <c r="O479" s="140"/>
      <c r="P479" s="163">
        <v>14</v>
      </c>
      <c r="Q479" s="164"/>
      <c r="R479" s="140"/>
    </row>
    <row r="480" spans="1:19" ht="15.75" customHeight="1">
      <c r="A480" s="82">
        <v>1802</v>
      </c>
      <c r="B480" s="161"/>
      <c r="C480" s="161"/>
      <c r="D480" s="161"/>
      <c r="E480" s="161"/>
      <c r="F480" s="161"/>
      <c r="G480" s="161"/>
      <c r="H480" s="161"/>
      <c r="I480" s="161"/>
      <c r="J480" s="161">
        <v>3</v>
      </c>
      <c r="K480" s="162">
        <v>3</v>
      </c>
      <c r="L480" s="155"/>
      <c r="M480" s="5"/>
      <c r="N480" s="26"/>
      <c r="O480" s="140"/>
      <c r="P480" s="163">
        <v>5</v>
      </c>
      <c r="Q480" s="164"/>
      <c r="R480" s="140"/>
    </row>
    <row r="481" spans="1:31" ht="15.75" customHeight="1">
      <c r="A481" s="82">
        <v>1901</v>
      </c>
      <c r="B481" s="161"/>
      <c r="C481" s="161"/>
      <c r="D481" s="161"/>
      <c r="E481" s="161"/>
      <c r="F481" s="161"/>
      <c r="G481" s="161"/>
      <c r="H481" s="161"/>
      <c r="I481" s="161"/>
      <c r="J481" s="161">
        <v>2</v>
      </c>
      <c r="K481" s="162">
        <v>2</v>
      </c>
      <c r="L481" s="155"/>
      <c r="M481" s="5"/>
      <c r="N481" s="26"/>
      <c r="O481" s="140"/>
      <c r="P481" s="163">
        <v>2</v>
      </c>
      <c r="Q481" s="164"/>
      <c r="R481" s="140"/>
    </row>
    <row r="482" spans="1:31" ht="15.75" customHeight="1">
      <c r="A482" s="82">
        <v>1902</v>
      </c>
      <c r="B482" s="161"/>
      <c r="C482" s="161"/>
      <c r="D482" s="161"/>
      <c r="E482" s="161"/>
      <c r="F482" s="161"/>
      <c r="G482" s="161"/>
      <c r="H482" s="161"/>
      <c r="I482" s="161"/>
      <c r="J482" s="161">
        <v>2</v>
      </c>
      <c r="K482" s="162"/>
      <c r="L482" s="155"/>
      <c r="M482" s="5"/>
      <c r="N482" s="26"/>
      <c r="O482" s="5"/>
      <c r="P482" s="165">
        <v>2</v>
      </c>
      <c r="Q482" s="25"/>
      <c r="R482" s="140"/>
    </row>
    <row r="483" spans="1:31" ht="15.75" customHeight="1">
      <c r="A483" s="82">
        <v>2001</v>
      </c>
      <c r="B483" s="161"/>
      <c r="C483" s="161"/>
      <c r="D483" s="161"/>
      <c r="E483" s="161"/>
      <c r="F483" s="161"/>
      <c r="G483" s="161"/>
      <c r="H483" s="161"/>
      <c r="I483" s="161"/>
      <c r="J483" s="161">
        <v>1</v>
      </c>
      <c r="K483" s="162"/>
      <c r="L483" s="155"/>
      <c r="M483" s="5"/>
      <c r="N483" s="26"/>
      <c r="O483" s="108" t="s">
        <v>80</v>
      </c>
      <c r="P483" s="109">
        <v>42</v>
      </c>
      <c r="Q483" s="110">
        <f>K486</f>
        <v>43</v>
      </c>
      <c r="R483" s="111" t="s">
        <v>10</v>
      </c>
    </row>
    <row r="484" spans="1:31" ht="15.75" customHeight="1">
      <c r="A484" s="82">
        <v>2002</v>
      </c>
      <c r="B484" s="161"/>
      <c r="C484" s="161"/>
      <c r="D484" s="161"/>
      <c r="E484" s="161"/>
      <c r="F484" s="161"/>
      <c r="G484" s="161"/>
      <c r="H484" s="161"/>
      <c r="I484" s="161"/>
      <c r="J484" s="161"/>
      <c r="K484" s="162"/>
      <c r="L484" s="155"/>
      <c r="M484" s="5"/>
      <c r="N484" s="26"/>
      <c r="O484" s="112" t="s">
        <v>81</v>
      </c>
      <c r="P484" s="113">
        <f>IF(P483/B469=0,"",P483/B469)</f>
        <v>0.6</v>
      </c>
      <c r="Q484" s="114">
        <f>IF(P483/Q483=0,"",P483/Q483)</f>
        <v>0.97674418604651159</v>
      </c>
      <c r="R484" s="115" t="s">
        <v>82</v>
      </c>
    </row>
    <row r="485" spans="1:31" ht="15.75" customHeight="1">
      <c r="A485" s="82">
        <v>2101</v>
      </c>
      <c r="B485" s="161"/>
      <c r="C485" s="161"/>
      <c r="D485" s="161"/>
      <c r="E485" s="161"/>
      <c r="F485" s="161"/>
      <c r="G485" s="161"/>
      <c r="H485" s="161"/>
      <c r="I485" s="161"/>
      <c r="J485" s="161"/>
      <c r="K485" s="162"/>
      <c r="L485" s="166"/>
      <c r="M485" s="119"/>
      <c r="N485" s="120"/>
      <c r="O485" s="119"/>
      <c r="P485" s="120"/>
      <c r="Q485" s="120"/>
      <c r="R485" s="121"/>
    </row>
    <row r="486" spans="1:31" ht="18" customHeight="1">
      <c r="A486" s="34"/>
      <c r="B486" s="26"/>
      <c r="C486" s="26"/>
      <c r="D486" s="231" t="s">
        <v>108</v>
      </c>
      <c r="E486" s="232"/>
      <c r="F486" s="232"/>
      <c r="G486" s="232"/>
      <c r="H486" s="232"/>
      <c r="I486" s="232"/>
      <c r="J486" s="233"/>
      <c r="K486" s="122">
        <f>SUM(K469:K482)</f>
        <v>43</v>
      </c>
      <c r="L486" s="123">
        <f>IF(K477=0,"",K477/B469)</f>
        <v>0.35714285714285715</v>
      </c>
      <c r="M486" s="123">
        <f>IF(K486=0,"",K486/B469)</f>
        <v>0.61428571428571432</v>
      </c>
      <c r="N486" s="123">
        <f>IF(K477=0,"",M486-L486)</f>
        <v>0.25714285714285717</v>
      </c>
      <c r="O486" s="5"/>
      <c r="P486" s="26"/>
      <c r="Q486" s="25"/>
      <c r="R486" s="5"/>
    </row>
    <row r="487" spans="1:31" ht="12.75" customHeight="1"/>
    <row r="488" spans="1:31" ht="12.75" customHeight="1">
      <c r="L488" s="5"/>
      <c r="M488" s="5"/>
      <c r="O488" s="5"/>
      <c r="P488" s="6"/>
      <c r="Q488" s="6"/>
      <c r="R488" s="5"/>
      <c r="AD488" s="3"/>
      <c r="AE488" s="3"/>
    </row>
    <row r="489" spans="1:31" ht="26.25" customHeight="1">
      <c r="A489" s="4"/>
      <c r="B489" s="239" t="s">
        <v>96</v>
      </c>
      <c r="C489" s="240"/>
      <c r="D489" s="240"/>
      <c r="E489" s="240"/>
      <c r="F489" s="240"/>
      <c r="G489" s="240"/>
      <c r="H489" s="241" t="s">
        <v>84</v>
      </c>
      <c r="I489" s="242"/>
      <c r="J489" s="242"/>
      <c r="K489" s="26"/>
      <c r="L489" s="5"/>
      <c r="M489" s="5"/>
      <c r="N489" s="26"/>
      <c r="O489" s="5"/>
      <c r="P489" s="26"/>
      <c r="Q489" s="26"/>
      <c r="R489" s="26"/>
    </row>
    <row r="490" spans="1:31" ht="20.25" customHeight="1">
      <c r="A490" s="234" t="s">
        <v>9</v>
      </c>
      <c r="B490" s="235" t="s">
        <v>97</v>
      </c>
      <c r="C490" s="232"/>
      <c r="D490" s="232"/>
      <c r="E490" s="232"/>
      <c r="F490" s="232"/>
      <c r="G490" s="232"/>
      <c r="H490" s="232"/>
      <c r="I490" s="232"/>
      <c r="J490" s="233"/>
      <c r="K490" s="236" t="s">
        <v>10</v>
      </c>
      <c r="L490" s="229" t="s">
        <v>2</v>
      </c>
      <c r="M490" s="229" t="s">
        <v>3</v>
      </c>
      <c r="N490" s="237" t="s">
        <v>4</v>
      </c>
      <c r="O490" s="229" t="s">
        <v>5</v>
      </c>
      <c r="P490" s="238" t="s">
        <v>6</v>
      </c>
      <c r="Q490" s="238" t="s">
        <v>7</v>
      </c>
      <c r="R490" s="229" t="s">
        <v>8</v>
      </c>
    </row>
    <row r="491" spans="1:31" ht="15.75" customHeight="1">
      <c r="A491" s="230"/>
      <c r="B491" s="82" t="s">
        <v>98</v>
      </c>
      <c r="C491" s="82" t="s">
        <v>99</v>
      </c>
      <c r="D491" s="82" t="s">
        <v>100</v>
      </c>
      <c r="E491" s="82" t="s">
        <v>101</v>
      </c>
      <c r="F491" s="82" t="s">
        <v>102</v>
      </c>
      <c r="G491" s="82" t="s">
        <v>103</v>
      </c>
      <c r="H491" s="82" t="s">
        <v>104</v>
      </c>
      <c r="I491" s="82" t="s">
        <v>105</v>
      </c>
      <c r="J491" s="82" t="s">
        <v>106</v>
      </c>
      <c r="K491" s="230"/>
      <c r="L491" s="230"/>
      <c r="M491" s="230"/>
      <c r="N491" s="230"/>
      <c r="O491" s="230"/>
      <c r="P491" s="230"/>
      <c r="Q491" s="230"/>
      <c r="R491" s="230"/>
    </row>
    <row r="492" spans="1:31" ht="15.75" customHeight="1">
      <c r="A492" s="82">
        <v>1302</v>
      </c>
      <c r="B492" s="83">
        <v>80</v>
      </c>
      <c r="C492" s="83"/>
      <c r="D492" s="83"/>
      <c r="E492" s="83"/>
      <c r="F492" s="83"/>
      <c r="G492" s="83"/>
      <c r="H492" s="83"/>
      <c r="I492" s="83"/>
      <c r="J492" s="83"/>
      <c r="K492" s="84"/>
      <c r="L492" s="85"/>
      <c r="M492" s="86"/>
      <c r="N492" s="87"/>
      <c r="O492" s="146"/>
      <c r="P492" s="89">
        <f>B492</f>
        <v>80</v>
      </c>
      <c r="Q492" s="147"/>
      <c r="R492" s="146"/>
    </row>
    <row r="493" spans="1:31" ht="15.75" customHeight="1">
      <c r="A493" s="82">
        <v>1401</v>
      </c>
      <c r="B493" s="83"/>
      <c r="C493" s="83">
        <v>71</v>
      </c>
      <c r="D493" s="83"/>
      <c r="E493" s="83"/>
      <c r="F493" s="83"/>
      <c r="G493" s="83"/>
      <c r="H493" s="83"/>
      <c r="I493" s="83"/>
      <c r="J493" s="83"/>
      <c r="K493" s="84"/>
      <c r="L493" s="91"/>
      <c r="M493" s="92"/>
      <c r="N493" s="93"/>
      <c r="O493" s="94">
        <f>IF(C493=0,"",C493/B492)</f>
        <v>0.88749999999999996</v>
      </c>
      <c r="P493" s="95">
        <v>71</v>
      </c>
      <c r="Q493" s="96">
        <f t="shared" ref="Q493:Q500" si="81">IF(P493=0,"",P493/P492)</f>
        <v>0.88749999999999996</v>
      </c>
      <c r="R493" s="96">
        <f t="shared" ref="R493:R500" si="82">IF(P493=0,"",100%-Q493)</f>
        <v>0.11250000000000004</v>
      </c>
    </row>
    <row r="494" spans="1:31" ht="15.75" customHeight="1">
      <c r="A494" s="82">
        <v>1402</v>
      </c>
      <c r="B494" s="83"/>
      <c r="C494" s="83"/>
      <c r="D494" s="83">
        <v>70</v>
      </c>
      <c r="E494" s="83"/>
      <c r="F494" s="83"/>
      <c r="G494" s="83"/>
      <c r="H494" s="83"/>
      <c r="I494" s="83"/>
      <c r="J494" s="83"/>
      <c r="K494" s="84"/>
      <c r="L494" s="91"/>
      <c r="M494" s="92"/>
      <c r="N494" s="93"/>
      <c r="O494" s="94">
        <f>IF(D494=0,"",D494/C493)</f>
        <v>0.9859154929577465</v>
      </c>
      <c r="P494" s="95">
        <v>70</v>
      </c>
      <c r="Q494" s="96">
        <f t="shared" si="81"/>
        <v>0.9859154929577465</v>
      </c>
      <c r="R494" s="96">
        <f t="shared" si="82"/>
        <v>1.4084507042253502E-2</v>
      </c>
      <c r="T494" s="11">
        <f>P494/P492</f>
        <v>0.875</v>
      </c>
    </row>
    <row r="495" spans="1:31" ht="15.75" customHeight="1">
      <c r="A495" s="82">
        <v>1501</v>
      </c>
      <c r="B495" s="83"/>
      <c r="C495" s="83"/>
      <c r="D495" s="83"/>
      <c r="E495" s="83">
        <v>66</v>
      </c>
      <c r="F495" s="83"/>
      <c r="G495" s="83"/>
      <c r="H495" s="83"/>
      <c r="I495" s="83"/>
      <c r="J495" s="83"/>
      <c r="K495" s="84"/>
      <c r="L495" s="91"/>
      <c r="M495" s="92"/>
      <c r="N495" s="93"/>
      <c r="O495" s="94">
        <f>IF(E495=0,"",E495/D494)</f>
        <v>0.94285714285714284</v>
      </c>
      <c r="P495" s="95">
        <v>68</v>
      </c>
      <c r="Q495" s="96">
        <f t="shared" si="81"/>
        <v>0.97142857142857142</v>
      </c>
      <c r="R495" s="96">
        <f t="shared" si="82"/>
        <v>2.8571428571428581E-2</v>
      </c>
    </row>
    <row r="496" spans="1:31" ht="15.75" customHeight="1">
      <c r="A496" s="82">
        <v>1502</v>
      </c>
      <c r="B496" s="83"/>
      <c r="C496" s="83"/>
      <c r="D496" s="83"/>
      <c r="E496" s="83"/>
      <c r="F496" s="83">
        <v>66</v>
      </c>
      <c r="G496" s="83"/>
      <c r="H496" s="83"/>
      <c r="I496" s="83"/>
      <c r="J496" s="83"/>
      <c r="K496" s="84"/>
      <c r="L496" s="91"/>
      <c r="M496" s="92"/>
      <c r="N496" s="93"/>
      <c r="O496" s="94">
        <f>IF(F496=0,"",F496/E495)</f>
        <v>1</v>
      </c>
      <c r="P496" s="95">
        <v>67</v>
      </c>
      <c r="Q496" s="96">
        <f t="shared" si="81"/>
        <v>0.98529411764705888</v>
      </c>
      <c r="R496" s="96">
        <f t="shared" si="82"/>
        <v>1.4705882352941124E-2</v>
      </c>
    </row>
    <row r="497" spans="1:18" ht="15.75" customHeight="1">
      <c r="A497" s="82">
        <v>1601</v>
      </c>
      <c r="B497" s="83"/>
      <c r="C497" s="83"/>
      <c r="D497" s="83"/>
      <c r="E497" s="83"/>
      <c r="F497" s="83"/>
      <c r="G497" s="83">
        <v>64</v>
      </c>
      <c r="H497" s="83"/>
      <c r="I497" s="83"/>
      <c r="J497" s="83"/>
      <c r="K497" s="84"/>
      <c r="L497" s="91"/>
      <c r="M497" s="92"/>
      <c r="N497" s="93"/>
      <c r="O497" s="94">
        <f>IF(G497=0,"",G497/F496)</f>
        <v>0.96969696969696972</v>
      </c>
      <c r="P497" s="95">
        <v>65</v>
      </c>
      <c r="Q497" s="96">
        <f t="shared" si="81"/>
        <v>0.97014925373134331</v>
      </c>
      <c r="R497" s="96">
        <f t="shared" si="82"/>
        <v>2.9850746268656692E-2</v>
      </c>
    </row>
    <row r="498" spans="1:18" ht="15.75" customHeight="1">
      <c r="A498" s="82">
        <v>1602</v>
      </c>
      <c r="B498" s="83"/>
      <c r="C498" s="83"/>
      <c r="D498" s="83"/>
      <c r="E498" s="83"/>
      <c r="F498" s="83"/>
      <c r="G498" s="83"/>
      <c r="H498" s="83">
        <v>62</v>
      </c>
      <c r="I498" s="83"/>
      <c r="J498" s="83"/>
      <c r="K498" s="84"/>
      <c r="L498" s="91"/>
      <c r="M498" s="92"/>
      <c r="N498" s="93"/>
      <c r="O498" s="94">
        <f>IF(H498=0,"",H498/G497)</f>
        <v>0.96875</v>
      </c>
      <c r="P498" s="95">
        <v>64</v>
      </c>
      <c r="Q498" s="96">
        <f t="shared" si="81"/>
        <v>0.98461538461538467</v>
      </c>
      <c r="R498" s="96">
        <f t="shared" si="82"/>
        <v>1.538461538461533E-2</v>
      </c>
    </row>
    <row r="499" spans="1:18" ht="15.75" customHeight="1">
      <c r="A499" s="82">
        <v>1701</v>
      </c>
      <c r="B499" s="83"/>
      <c r="C499" s="83"/>
      <c r="D499" s="83"/>
      <c r="E499" s="83"/>
      <c r="F499" s="83"/>
      <c r="G499" s="83"/>
      <c r="H499" s="83"/>
      <c r="I499" s="83">
        <v>61</v>
      </c>
      <c r="J499" s="83"/>
      <c r="K499" s="84"/>
      <c r="L499" s="91"/>
      <c r="M499" s="92"/>
      <c r="N499" s="93"/>
      <c r="O499" s="94">
        <f>IF(I499=0,"",I499/H498)</f>
        <v>0.9838709677419355</v>
      </c>
      <c r="P499" s="95">
        <v>64</v>
      </c>
      <c r="Q499" s="96">
        <f t="shared" si="81"/>
        <v>1</v>
      </c>
      <c r="R499" s="96">
        <f t="shared" si="82"/>
        <v>0</v>
      </c>
    </row>
    <row r="500" spans="1:18" ht="15.75" customHeight="1">
      <c r="A500" s="82">
        <v>1702</v>
      </c>
      <c r="B500" s="83"/>
      <c r="C500" s="83"/>
      <c r="D500" s="83"/>
      <c r="E500" s="83"/>
      <c r="F500" s="83"/>
      <c r="G500" s="83"/>
      <c r="H500" s="83"/>
      <c r="I500" s="83"/>
      <c r="J500" s="83">
        <v>59</v>
      </c>
      <c r="K500" s="84">
        <v>53</v>
      </c>
      <c r="L500" s="91"/>
      <c r="M500" s="92"/>
      <c r="N500" s="93"/>
      <c r="O500" s="148">
        <f>IF(J500=0,"",J500/I499)</f>
        <v>0.96721311475409832</v>
      </c>
      <c r="P500" s="95">
        <v>64</v>
      </c>
      <c r="Q500" s="149">
        <f t="shared" si="81"/>
        <v>1</v>
      </c>
      <c r="R500" s="149">
        <f t="shared" si="82"/>
        <v>0</v>
      </c>
    </row>
    <row r="501" spans="1:18" ht="15.75" customHeight="1">
      <c r="A501" s="82">
        <v>1801</v>
      </c>
      <c r="B501" s="83"/>
      <c r="C501" s="83"/>
      <c r="D501" s="83"/>
      <c r="E501" s="83"/>
      <c r="F501" s="83"/>
      <c r="G501" s="83"/>
      <c r="H501" s="83"/>
      <c r="I501" s="83"/>
      <c r="J501" s="83">
        <v>9</v>
      </c>
      <c r="K501" s="84">
        <v>3</v>
      </c>
      <c r="L501" s="91"/>
      <c r="M501" s="92"/>
      <c r="N501" s="99"/>
      <c r="O501" s="150"/>
      <c r="P501" s="95">
        <v>11</v>
      </c>
      <c r="Q501" s="151"/>
      <c r="R501" s="152"/>
    </row>
    <row r="502" spans="1:18" ht="15.75" customHeight="1">
      <c r="A502" s="82">
        <v>1802</v>
      </c>
      <c r="B502" s="83"/>
      <c r="C502" s="83"/>
      <c r="D502" s="83"/>
      <c r="E502" s="83"/>
      <c r="F502" s="83"/>
      <c r="G502" s="83"/>
      <c r="H502" s="83"/>
      <c r="I502" s="83"/>
      <c r="J502" s="83">
        <v>4</v>
      </c>
      <c r="K502" s="84">
        <v>3</v>
      </c>
      <c r="L502" s="91"/>
      <c r="M502" s="92"/>
      <c r="N502" s="99"/>
      <c r="O502" s="103"/>
      <c r="P502" s="101">
        <v>6</v>
      </c>
      <c r="Q502" s="104"/>
      <c r="R502" s="103"/>
    </row>
    <row r="503" spans="1:18" ht="15.75" customHeight="1">
      <c r="A503" s="82">
        <v>1901</v>
      </c>
      <c r="B503" s="83"/>
      <c r="C503" s="83"/>
      <c r="D503" s="83"/>
      <c r="E503" s="83"/>
      <c r="F503" s="83"/>
      <c r="G503" s="83"/>
      <c r="H503" s="83"/>
      <c r="I503" s="83"/>
      <c r="J503" s="83">
        <v>1</v>
      </c>
      <c r="K503" s="84">
        <v>1</v>
      </c>
      <c r="L503" s="91"/>
      <c r="M503" s="92"/>
      <c r="N503" s="99"/>
      <c r="O503" s="103"/>
      <c r="P503" s="101">
        <v>2</v>
      </c>
      <c r="Q503" s="104"/>
      <c r="R503" s="103"/>
    </row>
    <row r="504" spans="1:18" ht="15.75" customHeight="1">
      <c r="A504" s="82">
        <v>1902</v>
      </c>
      <c r="B504" s="83"/>
      <c r="C504" s="83"/>
      <c r="D504" s="83"/>
      <c r="E504" s="83"/>
      <c r="F504" s="83"/>
      <c r="G504" s="83"/>
      <c r="H504" s="83"/>
      <c r="I504" s="83"/>
      <c r="J504" s="83"/>
      <c r="K504" s="84"/>
      <c r="L504" s="91"/>
      <c r="M504" s="92"/>
      <c r="N504" s="99"/>
      <c r="O504" s="103"/>
      <c r="P504" s="101"/>
      <c r="Q504" s="104"/>
      <c r="R504" s="103"/>
    </row>
    <row r="505" spans="1:18" ht="15.75" customHeight="1">
      <c r="A505" s="82">
        <v>2001</v>
      </c>
      <c r="B505" s="83"/>
      <c r="C505" s="83"/>
      <c r="D505" s="83"/>
      <c r="E505" s="83"/>
      <c r="F505" s="83"/>
      <c r="G505" s="83"/>
      <c r="H505" s="83"/>
      <c r="I505" s="83"/>
      <c r="J505" s="83"/>
      <c r="K505" s="84"/>
      <c r="L505" s="91"/>
      <c r="M505" s="92"/>
      <c r="N505" s="99"/>
      <c r="O505" s="5"/>
      <c r="P505" s="26"/>
      <c r="Q505" s="25"/>
      <c r="R505" s="140"/>
    </row>
    <row r="506" spans="1:18" ht="15.75" customHeight="1">
      <c r="A506" s="82">
        <v>2002</v>
      </c>
      <c r="B506" s="83"/>
      <c r="C506" s="83"/>
      <c r="D506" s="83"/>
      <c r="E506" s="83"/>
      <c r="F506" s="83"/>
      <c r="G506" s="83"/>
      <c r="H506" s="83"/>
      <c r="I506" s="83"/>
      <c r="J506" s="83"/>
      <c r="K506" s="84"/>
      <c r="L506" s="91"/>
      <c r="M506" s="92"/>
      <c r="N506" s="99"/>
      <c r="O506" s="108" t="s">
        <v>80</v>
      </c>
      <c r="P506" s="109">
        <v>58</v>
      </c>
      <c r="Q506" s="110">
        <f>K509</f>
        <v>60</v>
      </c>
      <c r="R506" s="111" t="s">
        <v>10</v>
      </c>
    </row>
    <row r="507" spans="1:18" ht="15.75" customHeight="1">
      <c r="A507" s="82">
        <v>2101</v>
      </c>
      <c r="B507" s="83"/>
      <c r="C507" s="83"/>
      <c r="D507" s="83"/>
      <c r="E507" s="83"/>
      <c r="F507" s="83"/>
      <c r="G507" s="83"/>
      <c r="H507" s="83"/>
      <c r="I507" s="83"/>
      <c r="J507" s="83"/>
      <c r="K507" s="84"/>
      <c r="L507" s="91"/>
      <c r="M507" s="92"/>
      <c r="N507" s="99"/>
      <c r="O507" s="112" t="s">
        <v>81</v>
      </c>
      <c r="P507" s="113">
        <f>IF(P506/B492=0,"",P506/B492)</f>
        <v>0.72499999999999998</v>
      </c>
      <c r="Q507" s="114">
        <f>IF(P506/Q506=0,"",P506/Q506)</f>
        <v>0.96666666666666667</v>
      </c>
      <c r="R507" s="115" t="s">
        <v>82</v>
      </c>
    </row>
    <row r="508" spans="1:18" ht="15.75" customHeight="1">
      <c r="A508" s="82">
        <v>2102</v>
      </c>
      <c r="B508" s="83"/>
      <c r="C508" s="83"/>
      <c r="D508" s="83"/>
      <c r="E508" s="83"/>
      <c r="F508" s="83"/>
      <c r="G508" s="83"/>
      <c r="H508" s="83"/>
      <c r="I508" s="83"/>
      <c r="J508" s="83"/>
      <c r="K508" s="84"/>
      <c r="L508" s="116"/>
      <c r="M508" s="117"/>
      <c r="N508" s="118"/>
      <c r="O508" s="119"/>
      <c r="P508" s="120"/>
      <c r="Q508" s="120"/>
      <c r="R508" s="121"/>
    </row>
    <row r="509" spans="1:18" ht="18" customHeight="1">
      <c r="A509" s="34"/>
      <c r="B509" s="26"/>
      <c r="C509" s="26"/>
      <c r="D509" s="231" t="s">
        <v>108</v>
      </c>
      <c r="E509" s="232"/>
      <c r="F509" s="232"/>
      <c r="G509" s="232"/>
      <c r="H509" s="232"/>
      <c r="I509" s="232"/>
      <c r="J509" s="233"/>
      <c r="K509" s="122">
        <f>SUM(K492:K505)</f>
        <v>60</v>
      </c>
      <c r="L509" s="123">
        <f>IF(K500=0,"",K500/B492)</f>
        <v>0.66249999999999998</v>
      </c>
      <c r="M509" s="123">
        <f>IF(K509=0,"",K509/B492)</f>
        <v>0.75</v>
      </c>
      <c r="N509" s="123">
        <f>IF(K500=0,"",M509-L509)</f>
        <v>8.7500000000000022E-2</v>
      </c>
      <c r="O509" s="5"/>
      <c r="P509" s="26"/>
      <c r="Q509" s="25"/>
      <c r="R509" s="5"/>
    </row>
    <row r="510" spans="1:18" ht="12.75" customHeight="1"/>
    <row r="511" spans="1:18" ht="12.75" customHeight="1">
      <c r="L511" s="5"/>
      <c r="M511" s="5"/>
      <c r="O511" s="5"/>
    </row>
    <row r="512" spans="1:18" ht="26.25" customHeight="1">
      <c r="A512" s="4"/>
      <c r="B512" s="239" t="s">
        <v>96</v>
      </c>
      <c r="C512" s="240"/>
      <c r="D512" s="240"/>
      <c r="E512" s="240"/>
      <c r="F512" s="240"/>
      <c r="G512" s="240"/>
      <c r="H512" s="241" t="s">
        <v>87</v>
      </c>
      <c r="I512" s="242"/>
      <c r="J512" s="242"/>
      <c r="K512" s="26"/>
      <c r="L512" s="5"/>
      <c r="M512" s="5"/>
      <c r="N512" s="26"/>
      <c r="O512" s="5"/>
      <c r="P512" s="26"/>
      <c r="Q512" s="26"/>
      <c r="R512" s="26"/>
    </row>
    <row r="513" spans="1:20" ht="20.25" customHeight="1">
      <c r="A513" s="234" t="s">
        <v>9</v>
      </c>
      <c r="B513" s="235" t="s">
        <v>97</v>
      </c>
      <c r="C513" s="232"/>
      <c r="D513" s="232"/>
      <c r="E513" s="232"/>
      <c r="F513" s="232"/>
      <c r="G513" s="232"/>
      <c r="H513" s="232"/>
      <c r="I513" s="232"/>
      <c r="J513" s="233"/>
      <c r="K513" s="236" t="s">
        <v>10</v>
      </c>
      <c r="L513" s="229" t="s">
        <v>2</v>
      </c>
      <c r="M513" s="229" t="s">
        <v>3</v>
      </c>
      <c r="N513" s="237" t="s">
        <v>4</v>
      </c>
      <c r="O513" s="229" t="s">
        <v>5</v>
      </c>
      <c r="P513" s="238" t="s">
        <v>6</v>
      </c>
      <c r="Q513" s="238" t="s">
        <v>7</v>
      </c>
      <c r="R513" s="229" t="s">
        <v>8</v>
      </c>
    </row>
    <row r="514" spans="1:20" ht="15.75" customHeight="1">
      <c r="A514" s="230"/>
      <c r="B514" s="82" t="s">
        <v>98</v>
      </c>
      <c r="C514" s="82" t="s">
        <v>99</v>
      </c>
      <c r="D514" s="82" t="s">
        <v>100</v>
      </c>
      <c r="E514" s="82" t="s">
        <v>101</v>
      </c>
      <c r="F514" s="82" t="s">
        <v>102</v>
      </c>
      <c r="G514" s="82" t="s">
        <v>103</v>
      </c>
      <c r="H514" s="82" t="s">
        <v>104</v>
      </c>
      <c r="I514" s="82" t="s">
        <v>105</v>
      </c>
      <c r="J514" s="82" t="s">
        <v>106</v>
      </c>
      <c r="K514" s="230"/>
      <c r="L514" s="230"/>
      <c r="M514" s="230"/>
      <c r="N514" s="230"/>
      <c r="O514" s="230"/>
      <c r="P514" s="230"/>
      <c r="Q514" s="230"/>
      <c r="R514" s="230"/>
    </row>
    <row r="515" spans="1:20" ht="15.75" customHeight="1">
      <c r="A515" s="82">
        <v>1401</v>
      </c>
      <c r="B515" s="83">
        <v>67</v>
      </c>
      <c r="C515" s="161"/>
      <c r="D515" s="161"/>
      <c r="E515" s="161"/>
      <c r="F515" s="161"/>
      <c r="G515" s="161"/>
      <c r="H515" s="161"/>
      <c r="I515" s="161"/>
      <c r="J515" s="161"/>
      <c r="K515" s="162"/>
      <c r="L515" s="154"/>
      <c r="M515" s="55"/>
      <c r="N515" s="56"/>
      <c r="O515" s="146"/>
      <c r="P515" s="89">
        <f>B515</f>
        <v>67</v>
      </c>
      <c r="Q515" s="147"/>
      <c r="R515" s="146"/>
    </row>
    <row r="516" spans="1:20" ht="15.75" customHeight="1">
      <c r="A516" s="82">
        <v>1402</v>
      </c>
      <c r="B516" s="161"/>
      <c r="C516" s="161">
        <v>52</v>
      </c>
      <c r="D516" s="161"/>
      <c r="E516" s="161"/>
      <c r="F516" s="161"/>
      <c r="G516" s="161"/>
      <c r="H516" s="161"/>
      <c r="I516" s="161"/>
      <c r="J516" s="161"/>
      <c r="K516" s="162"/>
      <c r="L516" s="155"/>
      <c r="M516" s="5"/>
      <c r="N516" s="156"/>
      <c r="O516" s="94">
        <f>IF(C516=0,"",C516/B515)</f>
        <v>0.77611940298507465</v>
      </c>
      <c r="P516" s="95">
        <v>52</v>
      </c>
      <c r="Q516" s="96">
        <f t="shared" ref="Q516:Q523" si="83">IF(P516=0,"",P516/P515)</f>
        <v>0.77611940298507465</v>
      </c>
      <c r="R516" s="96">
        <f t="shared" ref="R516:R523" si="84">IF(P516=0,"",100%-Q516)</f>
        <v>0.22388059701492535</v>
      </c>
    </row>
    <row r="517" spans="1:20" ht="15.75" customHeight="1">
      <c r="A517" s="82">
        <v>1501</v>
      </c>
      <c r="B517" s="161"/>
      <c r="C517" s="161"/>
      <c r="D517" s="161">
        <v>49</v>
      </c>
      <c r="E517" s="161"/>
      <c r="F517" s="161"/>
      <c r="G517" s="161"/>
      <c r="H517" s="161"/>
      <c r="I517" s="161"/>
      <c r="J517" s="161"/>
      <c r="K517" s="162"/>
      <c r="L517" s="155"/>
      <c r="M517" s="5"/>
      <c r="N517" s="156"/>
      <c r="O517" s="94">
        <f>IF(D517=0,"",D517/C516)</f>
        <v>0.94230769230769229</v>
      </c>
      <c r="P517" s="95">
        <v>49</v>
      </c>
      <c r="Q517" s="96">
        <f t="shared" si="83"/>
        <v>0.94230769230769229</v>
      </c>
      <c r="R517" s="96">
        <f t="shared" si="84"/>
        <v>5.7692307692307709E-2</v>
      </c>
      <c r="T517" s="11">
        <f>P517/P515</f>
        <v>0.73134328358208955</v>
      </c>
    </row>
    <row r="518" spans="1:20" ht="15.75" customHeight="1">
      <c r="A518" s="82">
        <v>1502</v>
      </c>
      <c r="B518" s="161"/>
      <c r="C518" s="161"/>
      <c r="D518" s="161"/>
      <c r="E518" s="161">
        <v>47</v>
      </c>
      <c r="F518" s="161"/>
      <c r="G518" s="161"/>
      <c r="H518" s="161"/>
      <c r="I518" s="161"/>
      <c r="J518" s="161"/>
      <c r="K518" s="162"/>
      <c r="L518" s="155"/>
      <c r="M518" s="5"/>
      <c r="N518" s="156"/>
      <c r="O518" s="94">
        <f>IF(E518=0,"",E518/D517)</f>
        <v>0.95918367346938771</v>
      </c>
      <c r="P518" s="95">
        <v>47</v>
      </c>
      <c r="Q518" s="96">
        <f t="shared" si="83"/>
        <v>0.95918367346938771</v>
      </c>
      <c r="R518" s="96">
        <f t="shared" si="84"/>
        <v>4.081632653061229E-2</v>
      </c>
    </row>
    <row r="519" spans="1:20" ht="15.75" customHeight="1">
      <c r="A519" s="82">
        <v>1601</v>
      </c>
      <c r="B519" s="161"/>
      <c r="C519" s="161"/>
      <c r="D519" s="161"/>
      <c r="E519" s="161"/>
      <c r="F519" s="161">
        <v>46</v>
      </c>
      <c r="G519" s="161"/>
      <c r="H519" s="161"/>
      <c r="I519" s="161"/>
      <c r="J519" s="161"/>
      <c r="K519" s="162"/>
      <c r="L519" s="155"/>
      <c r="M519" s="5"/>
      <c r="N519" s="156"/>
      <c r="O519" s="94">
        <f>IF(F519=0,"",F519/E518)</f>
        <v>0.97872340425531912</v>
      </c>
      <c r="P519" s="95">
        <v>46</v>
      </c>
      <c r="Q519" s="96">
        <f t="shared" si="83"/>
        <v>0.97872340425531912</v>
      </c>
      <c r="R519" s="96">
        <f t="shared" si="84"/>
        <v>2.1276595744680882E-2</v>
      </c>
    </row>
    <row r="520" spans="1:20" ht="15.75" customHeight="1">
      <c r="A520" s="82">
        <v>1602</v>
      </c>
      <c r="B520" s="161"/>
      <c r="C520" s="161"/>
      <c r="D520" s="161"/>
      <c r="E520" s="161"/>
      <c r="F520" s="161"/>
      <c r="G520" s="161">
        <v>45</v>
      </c>
      <c r="H520" s="161"/>
      <c r="I520" s="161"/>
      <c r="J520" s="161"/>
      <c r="K520" s="162"/>
      <c r="L520" s="155"/>
      <c r="M520" s="5"/>
      <c r="N520" s="156"/>
      <c r="O520" s="94">
        <f>IF(G520=0,"",G520/F519)</f>
        <v>0.97826086956521741</v>
      </c>
      <c r="P520" s="95">
        <v>46</v>
      </c>
      <c r="Q520" s="96">
        <f t="shared" si="83"/>
        <v>1</v>
      </c>
      <c r="R520" s="96">
        <f t="shared" si="84"/>
        <v>0</v>
      </c>
    </row>
    <row r="521" spans="1:20" ht="15.75" customHeight="1">
      <c r="A521" s="82">
        <v>1701</v>
      </c>
      <c r="B521" s="161"/>
      <c r="C521" s="161"/>
      <c r="D521" s="161"/>
      <c r="E521" s="161"/>
      <c r="F521" s="161"/>
      <c r="G521" s="161"/>
      <c r="H521" s="161">
        <v>45</v>
      </c>
      <c r="I521" s="161"/>
      <c r="J521" s="161"/>
      <c r="K521" s="162"/>
      <c r="L521" s="155"/>
      <c r="M521" s="5"/>
      <c r="N521" s="156"/>
      <c r="O521" s="94">
        <f>IF(H521=0,"",H521/G520)</f>
        <v>1</v>
      </c>
      <c r="P521" s="95">
        <v>45</v>
      </c>
      <c r="Q521" s="96">
        <f t="shared" si="83"/>
        <v>0.97826086956521741</v>
      </c>
      <c r="R521" s="96">
        <f t="shared" si="84"/>
        <v>2.1739130434782594E-2</v>
      </c>
    </row>
    <row r="522" spans="1:20" ht="15.75" customHeight="1">
      <c r="A522" s="82">
        <v>1702</v>
      </c>
      <c r="B522" s="161"/>
      <c r="C522" s="161"/>
      <c r="D522" s="161"/>
      <c r="E522" s="161"/>
      <c r="F522" s="161"/>
      <c r="G522" s="161"/>
      <c r="H522" s="161"/>
      <c r="I522" s="161">
        <v>42</v>
      </c>
      <c r="J522" s="161"/>
      <c r="K522" s="162"/>
      <c r="L522" s="155"/>
      <c r="M522" s="5"/>
      <c r="N522" s="156"/>
      <c r="O522" s="94">
        <f>IF(I522=0,"",I522/H521)</f>
        <v>0.93333333333333335</v>
      </c>
      <c r="P522" s="95">
        <v>43</v>
      </c>
      <c r="Q522" s="96">
        <f t="shared" si="83"/>
        <v>0.9555555555555556</v>
      </c>
      <c r="R522" s="96">
        <f t="shared" si="84"/>
        <v>4.4444444444444398E-2</v>
      </c>
    </row>
    <row r="523" spans="1:20" ht="15.75" customHeight="1">
      <c r="A523" s="82">
        <v>1801</v>
      </c>
      <c r="B523" s="161"/>
      <c r="C523" s="161"/>
      <c r="D523" s="161"/>
      <c r="E523" s="161"/>
      <c r="F523" s="161"/>
      <c r="G523" s="161"/>
      <c r="H523" s="161"/>
      <c r="I523" s="161"/>
      <c r="J523" s="161">
        <v>42</v>
      </c>
      <c r="K523" s="162">
        <v>36</v>
      </c>
      <c r="L523" s="155"/>
      <c r="M523" s="5"/>
      <c r="N523" s="156"/>
      <c r="O523" s="148">
        <f>IF(J523=0,"",J523/I522)</f>
        <v>1</v>
      </c>
      <c r="P523" s="95">
        <v>43</v>
      </c>
      <c r="Q523" s="149">
        <f t="shared" si="83"/>
        <v>1</v>
      </c>
      <c r="R523" s="149">
        <f t="shared" si="84"/>
        <v>0</v>
      </c>
    </row>
    <row r="524" spans="1:20" ht="15.75" customHeight="1">
      <c r="A524" s="82">
        <v>1802</v>
      </c>
      <c r="B524" s="161"/>
      <c r="C524" s="161"/>
      <c r="D524" s="161"/>
      <c r="E524" s="161"/>
      <c r="F524" s="161"/>
      <c r="G524" s="161"/>
      <c r="H524" s="161"/>
      <c r="I524" s="161"/>
      <c r="J524" s="161">
        <v>3</v>
      </c>
      <c r="K524" s="162">
        <v>3</v>
      </c>
      <c r="L524" s="155"/>
      <c r="M524" s="5"/>
      <c r="N524" s="26"/>
      <c r="O524" s="157"/>
      <c r="P524" s="158">
        <v>6</v>
      </c>
      <c r="Q524" s="159"/>
      <c r="R524" s="160"/>
    </row>
    <row r="525" spans="1:20" ht="15.75" customHeight="1">
      <c r="A525" s="82">
        <v>1901</v>
      </c>
      <c r="B525" s="161"/>
      <c r="C525" s="161"/>
      <c r="D525" s="161"/>
      <c r="E525" s="161"/>
      <c r="F525" s="161"/>
      <c r="G525" s="161"/>
      <c r="H525" s="161"/>
      <c r="I525" s="161"/>
      <c r="J525" s="161">
        <v>1</v>
      </c>
      <c r="K525" s="162">
        <v>1</v>
      </c>
      <c r="L525" s="155"/>
      <c r="M525" s="5"/>
      <c r="N525" s="26"/>
      <c r="O525" s="140"/>
      <c r="P525" s="163">
        <v>3</v>
      </c>
      <c r="Q525" s="164"/>
      <c r="R525" s="140"/>
    </row>
    <row r="526" spans="1:20" ht="15.75" customHeight="1">
      <c r="A526" s="82">
        <v>1902</v>
      </c>
      <c r="B526" s="161"/>
      <c r="C526" s="161"/>
      <c r="D526" s="161"/>
      <c r="E526" s="161"/>
      <c r="F526" s="161"/>
      <c r="G526" s="161"/>
      <c r="H526" s="161"/>
      <c r="I526" s="161"/>
      <c r="J526" s="161">
        <v>1</v>
      </c>
      <c r="K526" s="162">
        <v>1</v>
      </c>
      <c r="L526" s="155"/>
      <c r="M526" s="5"/>
      <c r="N526" s="26"/>
      <c r="O526" s="140"/>
      <c r="P526" s="163">
        <v>2</v>
      </c>
      <c r="Q526" s="164"/>
      <c r="R526" s="140"/>
    </row>
    <row r="527" spans="1:20" ht="15.75" customHeight="1">
      <c r="A527" s="82">
        <v>2001</v>
      </c>
      <c r="B527" s="161"/>
      <c r="C527" s="161"/>
      <c r="D527" s="161"/>
      <c r="E527" s="161"/>
      <c r="F527" s="161"/>
      <c r="G527" s="161"/>
      <c r="H527" s="161"/>
      <c r="I527" s="161"/>
      <c r="J527" s="161">
        <v>1</v>
      </c>
      <c r="K527" s="162">
        <v>1</v>
      </c>
      <c r="L527" s="155"/>
      <c r="M527" s="5"/>
      <c r="N527" s="26"/>
      <c r="O527" s="140"/>
      <c r="P527" s="163">
        <v>1</v>
      </c>
      <c r="Q527" s="164"/>
      <c r="R527" s="140"/>
    </row>
    <row r="528" spans="1:20" ht="15.75" customHeight="1">
      <c r="A528" s="82">
        <v>2002</v>
      </c>
      <c r="B528" s="161"/>
      <c r="C528" s="161"/>
      <c r="D528" s="161"/>
      <c r="E528" s="161"/>
      <c r="F528" s="161"/>
      <c r="G528" s="161"/>
      <c r="H528" s="161"/>
      <c r="I528" s="161"/>
      <c r="J528" s="161"/>
      <c r="K528" s="162"/>
      <c r="L528" s="155"/>
      <c r="M528" s="5"/>
      <c r="N528" s="26"/>
      <c r="O528" s="5"/>
      <c r="P528" s="26"/>
      <c r="Q528" s="25"/>
      <c r="R528" s="140"/>
    </row>
    <row r="529" spans="1:20" ht="15.75" customHeight="1">
      <c r="A529" s="82">
        <v>2101</v>
      </c>
      <c r="B529" s="161"/>
      <c r="C529" s="161"/>
      <c r="D529" s="161"/>
      <c r="E529" s="161"/>
      <c r="F529" s="161"/>
      <c r="G529" s="161"/>
      <c r="H529" s="161"/>
      <c r="I529" s="161"/>
      <c r="J529" s="161"/>
      <c r="K529" s="162"/>
      <c r="L529" s="155"/>
      <c r="M529" s="5"/>
      <c r="N529" s="26"/>
      <c r="O529" s="108" t="s">
        <v>80</v>
      </c>
      <c r="P529" s="109">
        <v>32</v>
      </c>
      <c r="Q529" s="110">
        <f>K532</f>
        <v>42</v>
      </c>
      <c r="R529" s="111" t="s">
        <v>10</v>
      </c>
    </row>
    <row r="530" spans="1:20" ht="15.75" customHeight="1">
      <c r="A530" s="82">
        <v>2102</v>
      </c>
      <c r="B530" s="161"/>
      <c r="C530" s="161"/>
      <c r="D530" s="161"/>
      <c r="E530" s="161"/>
      <c r="F530" s="161"/>
      <c r="G530" s="161"/>
      <c r="H530" s="161"/>
      <c r="I530" s="161"/>
      <c r="J530" s="161"/>
      <c r="K530" s="162"/>
      <c r="L530" s="155"/>
      <c r="M530" s="5"/>
      <c r="N530" s="26"/>
      <c r="O530" s="112" t="s">
        <v>81</v>
      </c>
      <c r="P530" s="113">
        <f>IF(P529/B515=0,"",P529/B515)</f>
        <v>0.47761194029850745</v>
      </c>
      <c r="Q530" s="114">
        <f>IF(P529/Q529=0,"",P529/Q529)</f>
        <v>0.76190476190476186</v>
      </c>
      <c r="R530" s="115" t="s">
        <v>82</v>
      </c>
    </row>
    <row r="531" spans="1:20" ht="15.75" customHeight="1">
      <c r="A531" s="82">
        <v>2201</v>
      </c>
      <c r="B531" s="161"/>
      <c r="C531" s="161"/>
      <c r="D531" s="161"/>
      <c r="E531" s="161"/>
      <c r="F531" s="161"/>
      <c r="G531" s="161"/>
      <c r="H531" s="161"/>
      <c r="I531" s="161"/>
      <c r="J531" s="161"/>
      <c r="K531" s="162"/>
      <c r="L531" s="166"/>
      <c r="M531" s="119"/>
      <c r="N531" s="120"/>
      <c r="O531" s="119"/>
      <c r="P531" s="120"/>
      <c r="Q531" s="120"/>
      <c r="R531" s="121"/>
    </row>
    <row r="532" spans="1:20" ht="18" customHeight="1">
      <c r="A532" s="34"/>
      <c r="B532" s="26"/>
      <c r="C532" s="26"/>
      <c r="D532" s="231" t="s">
        <v>108</v>
      </c>
      <c r="E532" s="232"/>
      <c r="F532" s="232"/>
      <c r="G532" s="232"/>
      <c r="H532" s="232"/>
      <c r="I532" s="232"/>
      <c r="J532" s="233"/>
      <c r="K532" s="122">
        <f>SUM(K515:K528)</f>
        <v>42</v>
      </c>
      <c r="L532" s="123">
        <f>IF(K523=0,"",K523/B515)</f>
        <v>0.53731343283582089</v>
      </c>
      <c r="M532" s="123">
        <f>IF(K532=0,"",K532/B515)</f>
        <v>0.62686567164179108</v>
      </c>
      <c r="N532" s="123">
        <f>IF(K523=0,"",M532-L532)</f>
        <v>8.9552238805970186E-2</v>
      </c>
      <c r="O532" s="5"/>
      <c r="P532" s="26"/>
      <c r="Q532" s="25"/>
      <c r="R532" s="5"/>
    </row>
    <row r="533" spans="1:20" ht="12.75" customHeight="1">
      <c r="L533" s="5"/>
      <c r="M533" s="5"/>
      <c r="O533" s="5"/>
    </row>
    <row r="534" spans="1:20" ht="12.75" customHeight="1">
      <c r="L534" s="5"/>
      <c r="M534" s="5"/>
      <c r="O534" s="5"/>
    </row>
    <row r="535" spans="1:20" ht="26.25" customHeight="1">
      <c r="A535" s="4"/>
      <c r="B535" s="239" t="s">
        <v>96</v>
      </c>
      <c r="C535" s="240"/>
      <c r="D535" s="240"/>
      <c r="E535" s="240"/>
      <c r="F535" s="240"/>
      <c r="G535" s="240"/>
      <c r="H535" s="241" t="s">
        <v>89</v>
      </c>
      <c r="I535" s="242"/>
      <c r="J535" s="242"/>
      <c r="K535" s="26"/>
      <c r="L535" s="5"/>
      <c r="M535" s="5"/>
      <c r="N535" s="26"/>
      <c r="O535" s="5"/>
      <c r="P535" s="26"/>
      <c r="Q535" s="26"/>
      <c r="R535" s="26"/>
    </row>
    <row r="536" spans="1:20" ht="20.25" customHeight="1">
      <c r="A536" s="234" t="s">
        <v>9</v>
      </c>
      <c r="B536" s="235" t="s">
        <v>97</v>
      </c>
      <c r="C536" s="232"/>
      <c r="D536" s="232"/>
      <c r="E536" s="232"/>
      <c r="F536" s="232"/>
      <c r="G536" s="232"/>
      <c r="H536" s="232"/>
      <c r="I536" s="232"/>
      <c r="J536" s="233"/>
      <c r="K536" s="236" t="s">
        <v>10</v>
      </c>
      <c r="L536" s="229" t="s">
        <v>2</v>
      </c>
      <c r="M536" s="229" t="s">
        <v>3</v>
      </c>
      <c r="N536" s="237" t="s">
        <v>4</v>
      </c>
      <c r="O536" s="229" t="s">
        <v>5</v>
      </c>
      <c r="P536" s="238" t="s">
        <v>6</v>
      </c>
      <c r="Q536" s="238" t="s">
        <v>7</v>
      </c>
      <c r="R536" s="229" t="s">
        <v>8</v>
      </c>
    </row>
    <row r="537" spans="1:20" ht="15.75" customHeight="1">
      <c r="A537" s="230"/>
      <c r="B537" s="82" t="s">
        <v>98</v>
      </c>
      <c r="C537" s="82" t="s">
        <v>99</v>
      </c>
      <c r="D537" s="82" t="s">
        <v>100</v>
      </c>
      <c r="E537" s="82" t="s">
        <v>101</v>
      </c>
      <c r="F537" s="82" t="s">
        <v>102</v>
      </c>
      <c r="G537" s="82" t="s">
        <v>103</v>
      </c>
      <c r="H537" s="82" t="s">
        <v>104</v>
      </c>
      <c r="I537" s="82" t="s">
        <v>105</v>
      </c>
      <c r="J537" s="82" t="s">
        <v>106</v>
      </c>
      <c r="K537" s="230"/>
      <c r="L537" s="230"/>
      <c r="M537" s="230"/>
      <c r="N537" s="230"/>
      <c r="O537" s="230"/>
      <c r="P537" s="230"/>
      <c r="Q537" s="230"/>
      <c r="R537" s="230"/>
    </row>
    <row r="538" spans="1:20" ht="15.75" customHeight="1">
      <c r="A538" s="82">
        <v>1402</v>
      </c>
      <c r="B538" s="83">
        <v>70</v>
      </c>
      <c r="C538" s="161"/>
      <c r="D538" s="161"/>
      <c r="E538" s="161"/>
      <c r="F538" s="161"/>
      <c r="G538" s="161"/>
      <c r="H538" s="161"/>
      <c r="I538" s="161"/>
      <c r="J538" s="161"/>
      <c r="K538" s="162"/>
      <c r="L538" s="154"/>
      <c r="M538" s="55"/>
      <c r="N538" s="56"/>
      <c r="O538" s="146"/>
      <c r="P538" s="89">
        <f>B538</f>
        <v>70</v>
      </c>
      <c r="Q538" s="147"/>
      <c r="R538" s="146"/>
    </row>
    <row r="539" spans="1:20" ht="15.75" customHeight="1">
      <c r="A539" s="82">
        <v>1501</v>
      </c>
      <c r="B539" s="161"/>
      <c r="C539" s="161">
        <v>64</v>
      </c>
      <c r="D539" s="161"/>
      <c r="E539" s="161"/>
      <c r="F539" s="161"/>
      <c r="G539" s="161"/>
      <c r="H539" s="161"/>
      <c r="I539" s="161"/>
      <c r="J539" s="161"/>
      <c r="K539" s="162"/>
      <c r="L539" s="155"/>
      <c r="M539" s="5"/>
      <c r="N539" s="156"/>
      <c r="O539" s="94">
        <f>IF(C539=0,"",C539/B538)</f>
        <v>0.91428571428571426</v>
      </c>
      <c r="P539" s="95">
        <v>64</v>
      </c>
      <c r="Q539" s="96">
        <f t="shared" ref="Q539:Q546" si="85">IF(P539=0,"",P539/P538)</f>
        <v>0.91428571428571426</v>
      </c>
      <c r="R539" s="96">
        <f t="shared" ref="R539:R546" si="86">IF(P539=0,"",100%-Q539)</f>
        <v>8.5714285714285743E-2</v>
      </c>
    </row>
    <row r="540" spans="1:20" ht="15.75" customHeight="1">
      <c r="A540" s="82">
        <v>1502</v>
      </c>
      <c r="B540" s="161"/>
      <c r="C540" s="161"/>
      <c r="D540" s="161">
        <v>60</v>
      </c>
      <c r="E540" s="161"/>
      <c r="F540" s="161"/>
      <c r="G540" s="161"/>
      <c r="H540" s="161"/>
      <c r="I540" s="161"/>
      <c r="J540" s="161"/>
      <c r="K540" s="162"/>
      <c r="L540" s="155"/>
      <c r="M540" s="5"/>
      <c r="N540" s="156"/>
      <c r="O540" s="94">
        <f>IF(D540=0,"",D540/C539)</f>
        <v>0.9375</v>
      </c>
      <c r="P540" s="95">
        <v>63</v>
      </c>
      <c r="Q540" s="96">
        <f t="shared" si="85"/>
        <v>0.984375</v>
      </c>
      <c r="R540" s="96">
        <f t="shared" si="86"/>
        <v>1.5625E-2</v>
      </c>
      <c r="T540" s="11">
        <f>P540/P538</f>
        <v>0.9</v>
      </c>
    </row>
    <row r="541" spans="1:20" ht="15.75" customHeight="1">
      <c r="A541" s="82">
        <v>1601</v>
      </c>
      <c r="B541" s="161"/>
      <c r="C541" s="161"/>
      <c r="D541" s="161"/>
      <c r="E541" s="161">
        <v>57</v>
      </c>
      <c r="F541" s="161"/>
      <c r="G541" s="161"/>
      <c r="H541" s="161"/>
      <c r="I541" s="161"/>
      <c r="J541" s="161"/>
      <c r="K541" s="162"/>
      <c r="L541" s="155"/>
      <c r="M541" s="5"/>
      <c r="N541" s="156"/>
      <c r="O541" s="94">
        <f>IF(E541=0,"",E541/D540)</f>
        <v>0.95</v>
      </c>
      <c r="P541" s="95">
        <v>62</v>
      </c>
      <c r="Q541" s="96">
        <f t="shared" si="85"/>
        <v>0.98412698412698407</v>
      </c>
      <c r="R541" s="96">
        <f t="shared" si="86"/>
        <v>1.5873015873015928E-2</v>
      </c>
    </row>
    <row r="542" spans="1:20" ht="15.75" customHeight="1">
      <c r="A542" s="82">
        <v>1602</v>
      </c>
      <c r="B542" s="161"/>
      <c r="C542" s="161"/>
      <c r="D542" s="161"/>
      <c r="E542" s="161"/>
      <c r="F542" s="161">
        <v>48</v>
      </c>
      <c r="G542" s="161"/>
      <c r="H542" s="161"/>
      <c r="I542" s="161"/>
      <c r="J542" s="161"/>
      <c r="K542" s="162"/>
      <c r="L542" s="155"/>
      <c r="M542" s="5"/>
      <c r="N542" s="156"/>
      <c r="O542" s="94">
        <f>IF(F542=0,"",F542/E541)</f>
        <v>0.84210526315789469</v>
      </c>
      <c r="P542" s="95">
        <v>57</v>
      </c>
      <c r="Q542" s="96">
        <f t="shared" si="85"/>
        <v>0.91935483870967738</v>
      </c>
      <c r="R542" s="96">
        <f t="shared" si="86"/>
        <v>8.064516129032262E-2</v>
      </c>
    </row>
    <row r="543" spans="1:20" ht="15.75" customHeight="1">
      <c r="A543" s="82">
        <v>1701</v>
      </c>
      <c r="B543" s="161"/>
      <c r="C543" s="161"/>
      <c r="D543" s="161"/>
      <c r="E543" s="161"/>
      <c r="F543" s="161"/>
      <c r="G543" s="161">
        <v>52</v>
      </c>
      <c r="H543" s="161"/>
      <c r="I543" s="161"/>
      <c r="J543" s="161"/>
      <c r="K543" s="162"/>
      <c r="L543" s="155"/>
      <c r="M543" s="5"/>
      <c r="N543" s="156"/>
      <c r="O543" s="94">
        <f>IF(G543=0,"",G543/F542)</f>
        <v>1.0833333333333333</v>
      </c>
      <c r="P543" s="95">
        <v>56</v>
      </c>
      <c r="Q543" s="96">
        <f t="shared" si="85"/>
        <v>0.98245614035087714</v>
      </c>
      <c r="R543" s="96">
        <f t="shared" si="86"/>
        <v>1.7543859649122862E-2</v>
      </c>
    </row>
    <row r="544" spans="1:20" ht="15.75" customHeight="1">
      <c r="A544" s="82">
        <v>1702</v>
      </c>
      <c r="B544" s="161"/>
      <c r="C544" s="161"/>
      <c r="D544" s="161"/>
      <c r="E544" s="161"/>
      <c r="F544" s="161"/>
      <c r="G544" s="161"/>
      <c r="H544" s="161">
        <v>49</v>
      </c>
      <c r="I544" s="161"/>
      <c r="J544" s="161"/>
      <c r="K544" s="162"/>
      <c r="L544" s="155"/>
      <c r="M544" s="5"/>
      <c r="N544" s="156"/>
      <c r="O544" s="94">
        <f>IF(H544=0,"",H544/G543)</f>
        <v>0.94230769230769229</v>
      </c>
      <c r="P544" s="95">
        <v>54</v>
      </c>
      <c r="Q544" s="96">
        <f t="shared" si="85"/>
        <v>0.9642857142857143</v>
      </c>
      <c r="R544" s="96">
        <f t="shared" si="86"/>
        <v>3.5714285714285698E-2</v>
      </c>
    </row>
    <row r="545" spans="1:18" ht="15.75" customHeight="1">
      <c r="A545" s="82">
        <v>1801</v>
      </c>
      <c r="B545" s="161"/>
      <c r="C545" s="161"/>
      <c r="D545" s="161"/>
      <c r="E545" s="161"/>
      <c r="F545" s="161"/>
      <c r="G545" s="161"/>
      <c r="H545" s="161"/>
      <c r="I545" s="161">
        <v>49</v>
      </c>
      <c r="J545" s="161"/>
      <c r="K545" s="162"/>
      <c r="L545" s="155"/>
      <c r="M545" s="5"/>
      <c r="N545" s="156"/>
      <c r="O545" s="94">
        <f>IF(I545=0,"",I545/H544)</f>
        <v>1</v>
      </c>
      <c r="P545" s="95">
        <v>51</v>
      </c>
      <c r="Q545" s="96">
        <f t="shared" si="85"/>
        <v>0.94444444444444442</v>
      </c>
      <c r="R545" s="96">
        <f t="shared" si="86"/>
        <v>5.555555555555558E-2</v>
      </c>
    </row>
    <row r="546" spans="1:18" ht="15.75" customHeight="1">
      <c r="A546" s="82">
        <v>1802</v>
      </c>
      <c r="B546" s="161"/>
      <c r="C546" s="161"/>
      <c r="D546" s="161"/>
      <c r="E546" s="161"/>
      <c r="F546" s="161"/>
      <c r="G546" s="161"/>
      <c r="H546" s="161"/>
      <c r="I546" s="161"/>
      <c r="J546" s="161">
        <v>48</v>
      </c>
      <c r="K546" s="162">
        <v>35</v>
      </c>
      <c r="L546" s="155"/>
      <c r="M546" s="5"/>
      <c r="N546" s="156"/>
      <c r="O546" s="148">
        <f>IF(J546=0,"",J546/I545)</f>
        <v>0.97959183673469385</v>
      </c>
      <c r="P546" s="95">
        <v>51</v>
      </c>
      <c r="Q546" s="149">
        <f t="shared" si="85"/>
        <v>1</v>
      </c>
      <c r="R546" s="149">
        <f t="shared" si="86"/>
        <v>0</v>
      </c>
    </row>
    <row r="547" spans="1:18" ht="15.75" customHeight="1">
      <c r="A547" s="82">
        <v>1901</v>
      </c>
      <c r="B547" s="161"/>
      <c r="C547" s="161"/>
      <c r="D547" s="161"/>
      <c r="E547" s="161"/>
      <c r="F547" s="161"/>
      <c r="G547" s="161"/>
      <c r="H547" s="161"/>
      <c r="I547" s="161"/>
      <c r="J547" s="161">
        <v>9</v>
      </c>
      <c r="K547" s="162">
        <v>9</v>
      </c>
      <c r="L547" s="155"/>
      <c r="M547" s="5"/>
      <c r="N547" s="26"/>
      <c r="O547" s="157"/>
      <c r="P547" s="158">
        <v>14</v>
      </c>
      <c r="Q547" s="159"/>
      <c r="R547" s="160"/>
    </row>
    <row r="548" spans="1:18" ht="15.75" customHeight="1">
      <c r="A548" s="82">
        <v>1902</v>
      </c>
      <c r="B548" s="161"/>
      <c r="C548" s="161"/>
      <c r="D548" s="161"/>
      <c r="E548" s="161"/>
      <c r="F548" s="161"/>
      <c r="G548" s="161"/>
      <c r="H548" s="161"/>
      <c r="I548" s="161"/>
      <c r="J548" s="161">
        <v>2</v>
      </c>
      <c r="K548" s="162">
        <v>1</v>
      </c>
      <c r="L548" s="155"/>
      <c r="M548" s="5"/>
      <c r="N548" s="26"/>
      <c r="O548" s="140"/>
      <c r="P548" s="163">
        <v>3</v>
      </c>
      <c r="Q548" s="164"/>
      <c r="R548" s="140"/>
    </row>
    <row r="549" spans="1:18" ht="15.75" customHeight="1">
      <c r="A549" s="82">
        <v>2001</v>
      </c>
      <c r="B549" s="161"/>
      <c r="C549" s="161"/>
      <c r="D549" s="161"/>
      <c r="E549" s="161"/>
      <c r="F549" s="161"/>
      <c r="G549" s="161"/>
      <c r="H549" s="161"/>
      <c r="I549" s="161"/>
      <c r="J549" s="161">
        <v>1</v>
      </c>
      <c r="K549" s="162">
        <v>1</v>
      </c>
      <c r="L549" s="155"/>
      <c r="M549" s="5"/>
      <c r="N549" s="26"/>
      <c r="O549" s="140"/>
      <c r="P549" s="163">
        <v>2</v>
      </c>
      <c r="Q549" s="164"/>
      <c r="R549" s="140"/>
    </row>
    <row r="550" spans="1:18" ht="15.75" customHeight="1">
      <c r="A550" s="82">
        <v>2002</v>
      </c>
      <c r="B550" s="161"/>
      <c r="C550" s="161"/>
      <c r="D550" s="161"/>
      <c r="E550" s="161"/>
      <c r="F550" s="161"/>
      <c r="G550" s="161"/>
      <c r="H550" s="161"/>
      <c r="I550" s="161"/>
      <c r="J550" s="161">
        <v>1</v>
      </c>
      <c r="K550" s="162"/>
      <c r="L550" s="155"/>
      <c r="M550" s="5"/>
      <c r="N550" s="26"/>
      <c r="O550" s="140"/>
      <c r="P550" s="163">
        <v>1</v>
      </c>
      <c r="Q550" s="164"/>
      <c r="R550" s="140"/>
    </row>
    <row r="551" spans="1:18" ht="15.75" customHeight="1">
      <c r="A551" s="82">
        <v>2101</v>
      </c>
      <c r="B551" s="161"/>
      <c r="C551" s="161"/>
      <c r="D551" s="161"/>
      <c r="E551" s="161"/>
      <c r="F551" s="161"/>
      <c r="G551" s="161"/>
      <c r="H551" s="161"/>
      <c r="I551" s="161"/>
      <c r="J551" s="161">
        <v>1</v>
      </c>
      <c r="K551" s="162">
        <v>1</v>
      </c>
      <c r="L551" s="155"/>
      <c r="M551" s="5"/>
      <c r="N551" s="26"/>
      <c r="O551" s="5"/>
      <c r="P551" s="165">
        <v>1</v>
      </c>
      <c r="Q551" s="25"/>
      <c r="R551" s="140"/>
    </row>
    <row r="552" spans="1:18" ht="15.75" customHeight="1">
      <c r="A552" s="82">
        <v>2102</v>
      </c>
      <c r="B552" s="161"/>
      <c r="C552" s="161"/>
      <c r="D552" s="161"/>
      <c r="E552" s="161"/>
      <c r="F552" s="161"/>
      <c r="G552" s="161"/>
      <c r="H552" s="161"/>
      <c r="I552" s="161"/>
      <c r="J552" s="161"/>
      <c r="K552" s="162"/>
      <c r="L552" s="155"/>
      <c r="M552" s="5"/>
      <c r="N552" s="26"/>
      <c r="O552" s="108" t="s">
        <v>80</v>
      </c>
      <c r="P552" s="109">
        <v>48</v>
      </c>
      <c r="Q552" s="215">
        <f>K555</f>
        <v>47</v>
      </c>
      <c r="R552" s="111" t="s">
        <v>10</v>
      </c>
    </row>
    <row r="553" spans="1:18" ht="15.75" customHeight="1">
      <c r="A553" s="82">
        <v>2201</v>
      </c>
      <c r="B553" s="161"/>
      <c r="C553" s="161"/>
      <c r="D553" s="161"/>
      <c r="E553" s="161"/>
      <c r="F553" s="161"/>
      <c r="G553" s="161"/>
      <c r="H553" s="161"/>
      <c r="I553" s="161"/>
      <c r="J553" s="161"/>
      <c r="K553" s="162"/>
      <c r="L553" s="155"/>
      <c r="M553" s="5"/>
      <c r="N553" s="26"/>
      <c r="O553" s="112" t="s">
        <v>81</v>
      </c>
      <c r="P553" s="113">
        <f>IF(P552/B538=0,"",P552/B538)</f>
        <v>0.68571428571428572</v>
      </c>
      <c r="Q553" s="220">
        <f>IF(P552/Q552=0,"",P552/Q552)</f>
        <v>1.0212765957446808</v>
      </c>
      <c r="R553" s="115" t="s">
        <v>82</v>
      </c>
    </row>
    <row r="554" spans="1:18" ht="15.75" customHeight="1">
      <c r="A554" s="82">
        <v>2202</v>
      </c>
      <c r="B554" s="161"/>
      <c r="C554" s="161"/>
      <c r="D554" s="161"/>
      <c r="E554" s="161"/>
      <c r="F554" s="161"/>
      <c r="G554" s="161"/>
      <c r="H554" s="161"/>
      <c r="I554" s="161"/>
      <c r="J554" s="161"/>
      <c r="K554" s="162"/>
      <c r="L554" s="166"/>
      <c r="M554" s="119"/>
      <c r="N554" s="120"/>
      <c r="O554" s="119"/>
      <c r="P554" s="120"/>
      <c r="Q554" s="120"/>
      <c r="R554" s="121"/>
    </row>
    <row r="555" spans="1:18" ht="18" customHeight="1">
      <c r="A555" s="34"/>
      <c r="B555" s="26"/>
      <c r="C555" s="26"/>
      <c r="D555" s="231" t="s">
        <v>108</v>
      </c>
      <c r="E555" s="232"/>
      <c r="F555" s="232"/>
      <c r="G555" s="232"/>
      <c r="H555" s="232"/>
      <c r="I555" s="232"/>
      <c r="J555" s="233"/>
      <c r="K555" s="122">
        <f>SUM(K538:K551)</f>
        <v>47</v>
      </c>
      <c r="L555" s="123">
        <f>IF(K546=0,"",K546/B538)</f>
        <v>0.5</v>
      </c>
      <c r="M555" s="123">
        <f>IF(K555=0,"",K555/B538)</f>
        <v>0.67142857142857137</v>
      </c>
      <c r="N555" s="123">
        <f>IF(K546=0,"",M555-L555)</f>
        <v>0.17142857142857137</v>
      </c>
      <c r="O555" s="5"/>
      <c r="P555" s="26"/>
      <c r="Q555" s="25"/>
      <c r="R555" s="5"/>
    </row>
    <row r="556" spans="1:18" ht="12.75" customHeight="1"/>
    <row r="557" spans="1:18" ht="12.75" customHeight="1">
      <c r="L557" s="5"/>
      <c r="M557" s="5"/>
      <c r="O557" s="5"/>
    </row>
    <row r="558" spans="1:18" ht="26.25" customHeight="1">
      <c r="A558" s="4"/>
      <c r="B558" s="239" t="s">
        <v>96</v>
      </c>
      <c r="C558" s="240"/>
      <c r="D558" s="240"/>
      <c r="E558" s="240"/>
      <c r="F558" s="240"/>
      <c r="G558" s="240"/>
      <c r="H558" s="241" t="s">
        <v>90</v>
      </c>
      <c r="I558" s="242"/>
      <c r="J558" s="242"/>
      <c r="K558" s="26"/>
      <c r="L558" s="5"/>
      <c r="M558" s="5"/>
      <c r="N558" s="26"/>
      <c r="O558" s="5"/>
      <c r="P558" s="26"/>
      <c r="Q558" s="26"/>
      <c r="R558" s="26"/>
    </row>
    <row r="559" spans="1:18" ht="20.25" customHeight="1">
      <c r="A559" s="234" t="s">
        <v>9</v>
      </c>
      <c r="B559" s="235" t="s">
        <v>97</v>
      </c>
      <c r="C559" s="232"/>
      <c r="D559" s="232"/>
      <c r="E559" s="232"/>
      <c r="F559" s="232"/>
      <c r="G559" s="232"/>
      <c r="H559" s="232"/>
      <c r="I559" s="232"/>
      <c r="J559" s="233"/>
      <c r="K559" s="236" t="s">
        <v>10</v>
      </c>
      <c r="L559" s="229" t="s">
        <v>2</v>
      </c>
      <c r="M559" s="229" t="s">
        <v>3</v>
      </c>
      <c r="N559" s="237" t="s">
        <v>4</v>
      </c>
      <c r="O559" s="229" t="s">
        <v>5</v>
      </c>
      <c r="P559" s="238" t="s">
        <v>6</v>
      </c>
      <c r="Q559" s="238" t="s">
        <v>7</v>
      </c>
      <c r="R559" s="229" t="s">
        <v>8</v>
      </c>
    </row>
    <row r="560" spans="1:18" ht="15.75" customHeight="1">
      <c r="A560" s="230"/>
      <c r="B560" s="82" t="s">
        <v>98</v>
      </c>
      <c r="C560" s="82" t="s">
        <v>99</v>
      </c>
      <c r="D560" s="82" t="s">
        <v>100</v>
      </c>
      <c r="E560" s="82" t="s">
        <v>101</v>
      </c>
      <c r="F560" s="82" t="s">
        <v>102</v>
      </c>
      <c r="G560" s="82" t="s">
        <v>103</v>
      </c>
      <c r="H560" s="82" t="s">
        <v>104</v>
      </c>
      <c r="I560" s="82" t="s">
        <v>105</v>
      </c>
      <c r="J560" s="82" t="s">
        <v>106</v>
      </c>
      <c r="K560" s="230"/>
      <c r="L560" s="230"/>
      <c r="M560" s="230"/>
      <c r="N560" s="230"/>
      <c r="O560" s="230"/>
      <c r="P560" s="230"/>
      <c r="Q560" s="230"/>
      <c r="R560" s="230"/>
    </row>
    <row r="561" spans="1:20" ht="15.75" customHeight="1">
      <c r="A561" s="82">
        <v>1501</v>
      </c>
      <c r="B561" s="83">
        <v>79</v>
      </c>
      <c r="C561" s="161"/>
      <c r="D561" s="161"/>
      <c r="E561" s="161"/>
      <c r="F561" s="161"/>
      <c r="G561" s="161"/>
      <c r="H561" s="161"/>
      <c r="I561" s="161"/>
      <c r="J561" s="161"/>
      <c r="K561" s="162"/>
      <c r="L561" s="154"/>
      <c r="M561" s="55"/>
      <c r="N561" s="56"/>
      <c r="O561" s="146"/>
      <c r="P561" s="89">
        <f>B561</f>
        <v>79</v>
      </c>
      <c r="Q561" s="147"/>
      <c r="R561" s="146"/>
    </row>
    <row r="562" spans="1:20" ht="15.75" customHeight="1">
      <c r="A562" s="82">
        <v>1502</v>
      </c>
      <c r="B562" s="161"/>
      <c r="C562" s="161">
        <v>67</v>
      </c>
      <c r="D562" s="161"/>
      <c r="E562" s="161"/>
      <c r="F562" s="161"/>
      <c r="G562" s="161"/>
      <c r="H562" s="161"/>
      <c r="I562" s="161"/>
      <c r="J562" s="161"/>
      <c r="K562" s="162"/>
      <c r="L562" s="155"/>
      <c r="M562" s="5"/>
      <c r="N562" s="156"/>
      <c r="O562" s="94">
        <f>IF(C562=0,"",C562/B561)</f>
        <v>0.84810126582278478</v>
      </c>
      <c r="P562" s="95">
        <v>67</v>
      </c>
      <c r="Q562" s="96">
        <f t="shared" ref="Q562:Q569" si="87">IF(P562=0,"",P562/P561)</f>
        <v>0.84810126582278478</v>
      </c>
      <c r="R562" s="96">
        <f t="shared" ref="R562:R569" si="88">IF(P562=0,"",100%-Q562)</f>
        <v>0.15189873417721522</v>
      </c>
    </row>
    <row r="563" spans="1:20" ht="15.75" customHeight="1">
      <c r="A563" s="82">
        <v>1601</v>
      </c>
      <c r="B563" s="161"/>
      <c r="C563" s="161"/>
      <c r="D563" s="161">
        <v>58</v>
      </c>
      <c r="E563" s="161"/>
      <c r="F563" s="161"/>
      <c r="G563" s="161"/>
      <c r="H563" s="161"/>
      <c r="I563" s="161"/>
      <c r="J563" s="161"/>
      <c r="K563" s="162"/>
      <c r="L563" s="155"/>
      <c r="M563" s="5"/>
      <c r="N563" s="156"/>
      <c r="O563" s="94">
        <f>IF(D563=0,"",D563/C562)</f>
        <v>0.86567164179104472</v>
      </c>
      <c r="P563" s="95">
        <v>64</v>
      </c>
      <c r="Q563" s="96">
        <f t="shared" si="87"/>
        <v>0.95522388059701491</v>
      </c>
      <c r="R563" s="96">
        <f t="shared" si="88"/>
        <v>4.4776119402985093E-2</v>
      </c>
      <c r="T563" s="11">
        <f>P563/P561</f>
        <v>0.810126582278481</v>
      </c>
    </row>
    <row r="564" spans="1:20" ht="15.75" customHeight="1">
      <c r="A564" s="82">
        <v>1602</v>
      </c>
      <c r="B564" s="161"/>
      <c r="C564" s="161"/>
      <c r="D564" s="161"/>
      <c r="E564" s="161">
        <v>54</v>
      </c>
      <c r="F564" s="161"/>
      <c r="G564" s="161"/>
      <c r="H564" s="161"/>
      <c r="I564" s="161"/>
      <c r="J564" s="161"/>
      <c r="K564" s="162"/>
      <c r="L564" s="155"/>
      <c r="M564" s="5"/>
      <c r="N564" s="156"/>
      <c r="O564" s="94">
        <f>IF(E564=0,"",E564/D563)</f>
        <v>0.93103448275862066</v>
      </c>
      <c r="P564" s="95">
        <v>60</v>
      </c>
      <c r="Q564" s="96">
        <f t="shared" si="87"/>
        <v>0.9375</v>
      </c>
      <c r="R564" s="96">
        <f t="shared" si="88"/>
        <v>6.25E-2</v>
      </c>
    </row>
    <row r="565" spans="1:20" ht="15.75" customHeight="1">
      <c r="A565" s="82">
        <v>1701</v>
      </c>
      <c r="B565" s="161"/>
      <c r="C565" s="161"/>
      <c r="D565" s="161"/>
      <c r="E565" s="161"/>
      <c r="F565" s="161">
        <v>47</v>
      </c>
      <c r="G565" s="161"/>
      <c r="H565" s="161"/>
      <c r="I565" s="161"/>
      <c r="J565" s="161"/>
      <c r="K565" s="162"/>
      <c r="L565" s="155"/>
      <c r="M565" s="5"/>
      <c r="N565" s="156"/>
      <c r="O565" s="94">
        <f>IF(F565=0,"",F565/E564)</f>
        <v>0.87037037037037035</v>
      </c>
      <c r="P565" s="95">
        <v>57</v>
      </c>
      <c r="Q565" s="96">
        <f t="shared" si="87"/>
        <v>0.95</v>
      </c>
      <c r="R565" s="96">
        <f t="shared" si="88"/>
        <v>5.0000000000000044E-2</v>
      </c>
    </row>
    <row r="566" spans="1:20" ht="15.75" customHeight="1">
      <c r="A566" s="82">
        <v>1702</v>
      </c>
      <c r="B566" s="161"/>
      <c r="C566" s="161"/>
      <c r="D566" s="161"/>
      <c r="E566" s="161"/>
      <c r="F566" s="161"/>
      <c r="G566" s="161">
        <v>47</v>
      </c>
      <c r="H566" s="161"/>
      <c r="I566" s="161"/>
      <c r="J566" s="161"/>
      <c r="K566" s="162"/>
      <c r="L566" s="155"/>
      <c r="M566" s="5"/>
      <c r="N566" s="156"/>
      <c r="O566" s="94">
        <f>IF(G566=0,"",G566/F565)</f>
        <v>1</v>
      </c>
      <c r="P566" s="95">
        <v>51</v>
      </c>
      <c r="Q566" s="96">
        <f t="shared" si="87"/>
        <v>0.89473684210526316</v>
      </c>
      <c r="R566" s="96">
        <f t="shared" si="88"/>
        <v>0.10526315789473684</v>
      </c>
    </row>
    <row r="567" spans="1:20" ht="15.75" customHeight="1">
      <c r="A567" s="82">
        <v>1801</v>
      </c>
      <c r="B567" s="161"/>
      <c r="C567" s="161"/>
      <c r="D567" s="161"/>
      <c r="E567" s="161"/>
      <c r="F567" s="161"/>
      <c r="G567" s="161"/>
      <c r="H567" s="161">
        <v>44</v>
      </c>
      <c r="I567" s="161"/>
      <c r="J567" s="161"/>
      <c r="K567" s="162"/>
      <c r="L567" s="155"/>
      <c r="M567" s="5"/>
      <c r="N567" s="156"/>
      <c r="O567" s="94">
        <f>IF(H567=0,"",H567/G566)</f>
        <v>0.93617021276595747</v>
      </c>
      <c r="P567" s="95">
        <v>48</v>
      </c>
      <c r="Q567" s="96">
        <f t="shared" si="87"/>
        <v>0.94117647058823528</v>
      </c>
      <c r="R567" s="96">
        <f t="shared" si="88"/>
        <v>5.8823529411764719E-2</v>
      </c>
    </row>
    <row r="568" spans="1:20" ht="15.75" customHeight="1">
      <c r="A568" s="82">
        <v>1802</v>
      </c>
      <c r="B568" s="161"/>
      <c r="C568" s="161"/>
      <c r="D568" s="161"/>
      <c r="E568" s="161"/>
      <c r="F568" s="161"/>
      <c r="G568" s="161"/>
      <c r="H568" s="161"/>
      <c r="I568" s="161">
        <v>44</v>
      </c>
      <c r="J568" s="161"/>
      <c r="K568" s="162"/>
      <c r="L568" s="155"/>
      <c r="M568" s="5"/>
      <c r="N568" s="156"/>
      <c r="O568" s="94">
        <f>IF(I568=0,"",I568/H567)</f>
        <v>1</v>
      </c>
      <c r="P568" s="95">
        <v>47</v>
      </c>
      <c r="Q568" s="96">
        <f t="shared" si="87"/>
        <v>0.97916666666666663</v>
      </c>
      <c r="R568" s="96">
        <f t="shared" si="88"/>
        <v>2.083333333333337E-2</v>
      </c>
    </row>
    <row r="569" spans="1:20" ht="15.75" customHeight="1">
      <c r="A569" s="82">
        <v>1901</v>
      </c>
      <c r="B569" s="161"/>
      <c r="C569" s="161"/>
      <c r="D569" s="161"/>
      <c r="E569" s="161"/>
      <c r="F569" s="161"/>
      <c r="G569" s="161"/>
      <c r="H569" s="161"/>
      <c r="I569" s="161"/>
      <c r="J569" s="161">
        <v>39</v>
      </c>
      <c r="K569" s="162">
        <v>29</v>
      </c>
      <c r="L569" s="155"/>
      <c r="M569" s="5"/>
      <c r="N569" s="156"/>
      <c r="O569" s="148">
        <f>IF(J569=0,"",J569/I568)</f>
        <v>0.88636363636363635</v>
      </c>
      <c r="P569" s="95">
        <v>46</v>
      </c>
      <c r="Q569" s="149">
        <f t="shared" si="87"/>
        <v>0.97872340425531912</v>
      </c>
      <c r="R569" s="149">
        <f t="shared" si="88"/>
        <v>2.1276595744680882E-2</v>
      </c>
    </row>
    <row r="570" spans="1:20" ht="15.75" customHeight="1">
      <c r="A570" s="82">
        <v>1902</v>
      </c>
      <c r="B570" s="161"/>
      <c r="C570" s="161"/>
      <c r="D570" s="161"/>
      <c r="E570" s="161"/>
      <c r="F570" s="161"/>
      <c r="G570" s="161"/>
      <c r="H570" s="161"/>
      <c r="I570" s="161"/>
      <c r="J570" s="161">
        <v>14</v>
      </c>
      <c r="K570" s="162">
        <v>10</v>
      </c>
      <c r="L570" s="155"/>
      <c r="M570" s="5"/>
      <c r="N570" s="26"/>
      <c r="O570" s="157"/>
      <c r="P570" s="158">
        <v>15</v>
      </c>
      <c r="Q570" s="159"/>
      <c r="R570" s="160"/>
    </row>
    <row r="571" spans="1:20" ht="15.75" customHeight="1">
      <c r="A571" s="82">
        <v>2001</v>
      </c>
      <c r="B571" s="161"/>
      <c r="C571" s="161"/>
      <c r="D571" s="161"/>
      <c r="E571" s="161"/>
      <c r="F571" s="161"/>
      <c r="G571" s="161"/>
      <c r="H571" s="161"/>
      <c r="I571" s="161"/>
      <c r="J571" s="161">
        <v>2</v>
      </c>
      <c r="K571" s="162">
        <v>2</v>
      </c>
      <c r="L571" s="155"/>
      <c r="M571" s="5"/>
      <c r="N571" s="26"/>
      <c r="O571" s="140"/>
      <c r="P571" s="163">
        <v>5</v>
      </c>
      <c r="Q571" s="164"/>
      <c r="R571" s="140"/>
    </row>
    <row r="572" spans="1:20" ht="15.75" customHeight="1">
      <c r="A572" s="82">
        <v>2002</v>
      </c>
      <c r="B572" s="161"/>
      <c r="C572" s="161"/>
      <c r="D572" s="161"/>
      <c r="E572" s="161"/>
      <c r="F572" s="161"/>
      <c r="G572" s="161"/>
      <c r="H572" s="161"/>
      <c r="I572" s="161"/>
      <c r="J572" s="161">
        <v>1</v>
      </c>
      <c r="K572" s="162">
        <v>1</v>
      </c>
      <c r="L572" s="155"/>
      <c r="M572" s="5"/>
      <c r="N572" s="26"/>
      <c r="O572" s="140"/>
      <c r="P572" s="163">
        <v>3</v>
      </c>
      <c r="Q572" s="164"/>
      <c r="R572" s="140"/>
    </row>
    <row r="573" spans="1:20" ht="15.75" customHeight="1">
      <c r="A573" s="82">
        <v>2101</v>
      </c>
      <c r="B573" s="161"/>
      <c r="C573" s="161"/>
      <c r="D573" s="161"/>
      <c r="E573" s="161"/>
      <c r="F573" s="161"/>
      <c r="G573" s="161"/>
      <c r="H573" s="161"/>
      <c r="I573" s="161"/>
      <c r="J573" s="161"/>
      <c r="K573" s="162"/>
      <c r="L573" s="155"/>
      <c r="M573" s="5"/>
      <c r="N573" s="26"/>
      <c r="O573" s="140"/>
      <c r="P573" s="163"/>
      <c r="Q573" s="164"/>
      <c r="R573" s="140"/>
    </row>
    <row r="574" spans="1:20" ht="15.75" customHeight="1">
      <c r="A574" s="82">
        <v>2102</v>
      </c>
      <c r="B574" s="161"/>
      <c r="C574" s="161"/>
      <c r="D574" s="161"/>
      <c r="E574" s="161"/>
      <c r="F574" s="161"/>
      <c r="G574" s="161"/>
      <c r="H574" s="161"/>
      <c r="I574" s="161"/>
      <c r="J574" s="161"/>
      <c r="K574" s="162"/>
      <c r="L574" s="155"/>
      <c r="M574" s="5"/>
      <c r="N574" s="26"/>
      <c r="O574" s="5"/>
      <c r="P574" s="26"/>
      <c r="Q574" s="25"/>
      <c r="R574" s="140"/>
    </row>
    <row r="575" spans="1:20" ht="15.75" customHeight="1">
      <c r="A575" s="82">
        <v>2201</v>
      </c>
      <c r="B575" s="161"/>
      <c r="C575" s="161"/>
      <c r="D575" s="161"/>
      <c r="E575" s="161"/>
      <c r="F575" s="161"/>
      <c r="G575" s="161"/>
      <c r="H575" s="161"/>
      <c r="I575" s="161"/>
      <c r="J575" s="161"/>
      <c r="K575" s="162"/>
      <c r="L575" s="155"/>
      <c r="M575" s="5"/>
      <c r="N575" s="26"/>
      <c r="O575" s="108" t="s">
        <v>80</v>
      </c>
      <c r="P575" s="109">
        <v>39</v>
      </c>
      <c r="Q575" s="110">
        <f>K578</f>
        <v>42</v>
      </c>
      <c r="R575" s="111" t="s">
        <v>10</v>
      </c>
    </row>
    <row r="576" spans="1:20" ht="15.75" customHeight="1">
      <c r="A576" s="82">
        <v>2202</v>
      </c>
      <c r="B576" s="161"/>
      <c r="C576" s="161"/>
      <c r="D576" s="161"/>
      <c r="E576" s="161"/>
      <c r="F576" s="161"/>
      <c r="G576" s="161"/>
      <c r="H576" s="161"/>
      <c r="I576" s="161"/>
      <c r="J576" s="161"/>
      <c r="K576" s="167">
        <v>1</v>
      </c>
      <c r="L576" s="155"/>
      <c r="M576" s="5"/>
      <c r="N576" s="26"/>
      <c r="O576" s="112" t="s">
        <v>81</v>
      </c>
      <c r="P576" s="113">
        <f>IF(P575/B561=0,"",P575/B561)</f>
        <v>0.49367088607594939</v>
      </c>
      <c r="Q576" s="114">
        <f>IF(P575/Q575=0,"",P575/Q575)</f>
        <v>0.9285714285714286</v>
      </c>
      <c r="R576" s="115" t="s">
        <v>82</v>
      </c>
    </row>
    <row r="577" spans="1:20" ht="15.75" customHeight="1">
      <c r="A577" s="82">
        <v>2301</v>
      </c>
      <c r="B577" s="161"/>
      <c r="C577" s="161"/>
      <c r="D577" s="161"/>
      <c r="E577" s="161"/>
      <c r="F577" s="161"/>
      <c r="G577" s="161"/>
      <c r="H577" s="161"/>
      <c r="I577" s="161"/>
      <c r="J577" s="161"/>
      <c r="K577" s="162"/>
      <c r="L577" s="166"/>
      <c r="M577" s="119"/>
      <c r="N577" s="120"/>
      <c r="O577" s="119"/>
      <c r="P577" s="120"/>
      <c r="Q577" s="120"/>
      <c r="R577" s="121"/>
    </row>
    <row r="578" spans="1:20" ht="18" customHeight="1">
      <c r="A578" s="34"/>
      <c r="B578" s="26"/>
      <c r="C578" s="26"/>
      <c r="D578" s="231" t="s">
        <v>108</v>
      </c>
      <c r="E578" s="232"/>
      <c r="F578" s="232"/>
      <c r="G578" s="232"/>
      <c r="H578" s="232"/>
      <c r="I578" s="232"/>
      <c r="J578" s="233"/>
      <c r="K578" s="122">
        <f>SUM(K561:K574)</f>
        <v>42</v>
      </c>
      <c r="L578" s="123">
        <f>IF(K569=0,"",K569/B561)</f>
        <v>0.36708860759493672</v>
      </c>
      <c r="M578" s="123">
        <f>IF(K578=0,"",K578/B561)</f>
        <v>0.53164556962025311</v>
      </c>
      <c r="N578" s="123">
        <f>IF(K569=0,"",M578-L578)</f>
        <v>0.16455696202531639</v>
      </c>
      <c r="O578" s="5"/>
      <c r="P578" s="26"/>
      <c r="Q578" s="25"/>
      <c r="R578" s="5"/>
    </row>
    <row r="579" spans="1:20" ht="12.75" customHeight="1"/>
    <row r="580" spans="1:20" ht="12.75" customHeight="1">
      <c r="L580" s="5"/>
      <c r="M580" s="5"/>
      <c r="O580" s="5"/>
    </row>
    <row r="581" spans="1:20" ht="26.25" customHeight="1">
      <c r="A581" s="4"/>
      <c r="B581" s="239" t="s">
        <v>96</v>
      </c>
      <c r="C581" s="240"/>
      <c r="D581" s="240"/>
      <c r="E581" s="240"/>
      <c r="F581" s="240"/>
      <c r="G581" s="240"/>
      <c r="H581" s="241" t="s">
        <v>91</v>
      </c>
      <c r="I581" s="242"/>
      <c r="J581" s="242"/>
      <c r="K581" s="26"/>
      <c r="L581" s="5"/>
      <c r="M581" s="5"/>
      <c r="N581" s="26"/>
      <c r="O581" s="5"/>
      <c r="P581" s="26"/>
      <c r="Q581" s="26"/>
      <c r="R581" s="26"/>
    </row>
    <row r="582" spans="1:20" ht="20.25" customHeight="1">
      <c r="A582" s="234" t="s">
        <v>9</v>
      </c>
      <c r="B582" s="235" t="s">
        <v>97</v>
      </c>
      <c r="C582" s="232"/>
      <c r="D582" s="232"/>
      <c r="E582" s="232"/>
      <c r="F582" s="232"/>
      <c r="G582" s="232"/>
      <c r="H582" s="232"/>
      <c r="I582" s="232"/>
      <c r="J582" s="233"/>
      <c r="K582" s="236" t="s">
        <v>10</v>
      </c>
      <c r="L582" s="229" t="s">
        <v>2</v>
      </c>
      <c r="M582" s="229" t="s">
        <v>3</v>
      </c>
      <c r="N582" s="237" t="s">
        <v>4</v>
      </c>
      <c r="O582" s="229" t="s">
        <v>5</v>
      </c>
      <c r="P582" s="238" t="s">
        <v>6</v>
      </c>
      <c r="Q582" s="238" t="s">
        <v>7</v>
      </c>
      <c r="R582" s="229" t="s">
        <v>8</v>
      </c>
    </row>
    <row r="583" spans="1:20" ht="15.75" customHeight="1">
      <c r="A583" s="230"/>
      <c r="B583" s="82" t="s">
        <v>98</v>
      </c>
      <c r="C583" s="82" t="s">
        <v>99</v>
      </c>
      <c r="D583" s="82" t="s">
        <v>100</v>
      </c>
      <c r="E583" s="82" t="s">
        <v>101</v>
      </c>
      <c r="F583" s="82" t="s">
        <v>102</v>
      </c>
      <c r="G583" s="82" t="s">
        <v>103</v>
      </c>
      <c r="H583" s="82" t="s">
        <v>104</v>
      </c>
      <c r="I583" s="82" t="s">
        <v>105</v>
      </c>
      <c r="J583" s="82" t="s">
        <v>106</v>
      </c>
      <c r="K583" s="230"/>
      <c r="L583" s="230"/>
      <c r="M583" s="230"/>
      <c r="N583" s="230"/>
      <c r="O583" s="230"/>
      <c r="P583" s="230"/>
      <c r="Q583" s="230"/>
      <c r="R583" s="230"/>
    </row>
    <row r="584" spans="1:20" ht="15.75" customHeight="1">
      <c r="A584" s="82">
        <v>1502</v>
      </c>
      <c r="B584" s="83">
        <v>72</v>
      </c>
      <c r="C584" s="161"/>
      <c r="D584" s="161"/>
      <c r="E584" s="161"/>
      <c r="F584" s="161"/>
      <c r="G584" s="161"/>
      <c r="H584" s="161"/>
      <c r="I584" s="161"/>
      <c r="J584" s="161"/>
      <c r="K584" s="162"/>
      <c r="L584" s="154"/>
      <c r="M584" s="55"/>
      <c r="N584" s="56"/>
      <c r="O584" s="146"/>
      <c r="P584" s="89">
        <f>B584</f>
        <v>72</v>
      </c>
      <c r="Q584" s="147"/>
      <c r="R584" s="146"/>
    </row>
    <row r="585" spans="1:20" ht="15.75" customHeight="1">
      <c r="A585" s="82">
        <v>1601</v>
      </c>
      <c r="B585" s="161"/>
      <c r="C585" s="161">
        <v>58</v>
      </c>
      <c r="D585" s="161"/>
      <c r="E585" s="161"/>
      <c r="F585" s="161"/>
      <c r="G585" s="161"/>
      <c r="H585" s="161"/>
      <c r="I585" s="161"/>
      <c r="J585" s="161"/>
      <c r="K585" s="162"/>
      <c r="L585" s="155"/>
      <c r="M585" s="5"/>
      <c r="N585" s="156"/>
      <c r="O585" s="94">
        <f>IF(C585=0,"",C585/B584)</f>
        <v>0.80555555555555558</v>
      </c>
      <c r="P585" s="95">
        <v>58</v>
      </c>
      <c r="Q585" s="96">
        <f t="shared" ref="Q585:Q592" si="89">IF(P585=0,"",P585/P584)</f>
        <v>0.80555555555555558</v>
      </c>
      <c r="R585" s="96">
        <f t="shared" ref="R585:R592" si="90">IF(P585=0,"",100%-Q585)</f>
        <v>0.19444444444444442</v>
      </c>
    </row>
    <row r="586" spans="1:20" ht="15.75" customHeight="1">
      <c r="A586" s="82">
        <v>1602</v>
      </c>
      <c r="B586" s="161"/>
      <c r="C586" s="161"/>
      <c r="D586" s="161">
        <v>55</v>
      </c>
      <c r="E586" s="161"/>
      <c r="F586" s="161"/>
      <c r="G586" s="161"/>
      <c r="H586" s="161"/>
      <c r="I586" s="161"/>
      <c r="J586" s="161"/>
      <c r="K586" s="162"/>
      <c r="L586" s="155"/>
      <c r="M586" s="5"/>
      <c r="N586" s="156"/>
      <c r="O586" s="94">
        <f>IF(D586=0,"",D586/C585)</f>
        <v>0.94827586206896552</v>
      </c>
      <c r="P586" s="95">
        <v>55</v>
      </c>
      <c r="Q586" s="96">
        <f t="shared" si="89"/>
        <v>0.94827586206896552</v>
      </c>
      <c r="R586" s="96">
        <f t="shared" si="90"/>
        <v>5.1724137931034475E-2</v>
      </c>
      <c r="T586" s="11">
        <f>P586/P584</f>
        <v>0.76388888888888884</v>
      </c>
    </row>
    <row r="587" spans="1:20" ht="15.75" customHeight="1">
      <c r="A587" s="82">
        <v>1701</v>
      </c>
      <c r="B587" s="161"/>
      <c r="C587" s="161"/>
      <c r="D587" s="161"/>
      <c r="E587" s="161">
        <v>50</v>
      </c>
      <c r="F587" s="161"/>
      <c r="G587" s="161"/>
      <c r="H587" s="161"/>
      <c r="I587" s="161"/>
      <c r="J587" s="161"/>
      <c r="K587" s="162"/>
      <c r="L587" s="155"/>
      <c r="M587" s="5"/>
      <c r="N587" s="156"/>
      <c r="O587" s="94">
        <f>IF(E587=0,"",E587/D586)</f>
        <v>0.90909090909090906</v>
      </c>
      <c r="P587" s="95">
        <v>54</v>
      </c>
      <c r="Q587" s="96">
        <f t="shared" si="89"/>
        <v>0.98181818181818181</v>
      </c>
      <c r="R587" s="96">
        <f t="shared" si="90"/>
        <v>1.8181818181818188E-2</v>
      </c>
    </row>
    <row r="588" spans="1:20" ht="15.75" customHeight="1">
      <c r="A588" s="82">
        <v>1702</v>
      </c>
      <c r="B588" s="161"/>
      <c r="C588" s="161"/>
      <c r="D588" s="161"/>
      <c r="E588" s="161"/>
      <c r="F588" s="161">
        <v>48</v>
      </c>
      <c r="G588" s="161"/>
      <c r="H588" s="161"/>
      <c r="I588" s="161"/>
      <c r="J588" s="161"/>
      <c r="K588" s="162"/>
      <c r="L588" s="155"/>
      <c r="M588" s="5"/>
      <c r="N588" s="156"/>
      <c r="O588" s="94">
        <f>IF(F588=0,"",F588/E587)</f>
        <v>0.96</v>
      </c>
      <c r="P588" s="95">
        <v>49</v>
      </c>
      <c r="Q588" s="96">
        <f t="shared" si="89"/>
        <v>0.90740740740740744</v>
      </c>
      <c r="R588" s="96">
        <f t="shared" si="90"/>
        <v>9.259259259259256E-2</v>
      </c>
    </row>
    <row r="589" spans="1:20" ht="15.75" customHeight="1">
      <c r="A589" s="82">
        <v>1801</v>
      </c>
      <c r="B589" s="161"/>
      <c r="C589" s="161"/>
      <c r="D589" s="161"/>
      <c r="E589" s="161"/>
      <c r="F589" s="161"/>
      <c r="G589" s="161">
        <v>46</v>
      </c>
      <c r="H589" s="161"/>
      <c r="I589" s="161"/>
      <c r="J589" s="161"/>
      <c r="K589" s="162"/>
      <c r="L589" s="155"/>
      <c r="M589" s="5"/>
      <c r="N589" s="156"/>
      <c r="O589" s="94">
        <f>IF(G589=0,"",G589/F588)</f>
        <v>0.95833333333333337</v>
      </c>
      <c r="P589" s="95">
        <v>48</v>
      </c>
      <c r="Q589" s="96">
        <f t="shared" si="89"/>
        <v>0.97959183673469385</v>
      </c>
      <c r="R589" s="96">
        <f t="shared" si="90"/>
        <v>2.0408163265306145E-2</v>
      </c>
    </row>
    <row r="590" spans="1:20" ht="15.75" customHeight="1">
      <c r="A590" s="82">
        <v>1802</v>
      </c>
      <c r="B590" s="161"/>
      <c r="C590" s="161"/>
      <c r="D590" s="161"/>
      <c r="E590" s="161"/>
      <c r="F590" s="161"/>
      <c r="G590" s="161"/>
      <c r="H590" s="161">
        <v>45</v>
      </c>
      <c r="I590" s="161"/>
      <c r="J590" s="161"/>
      <c r="K590" s="162"/>
      <c r="L590" s="155"/>
      <c r="M590" s="5"/>
      <c r="N590" s="156"/>
      <c r="O590" s="94">
        <f>IF(H590=0,"",H590/G589)</f>
        <v>0.97826086956521741</v>
      </c>
      <c r="P590" s="95">
        <v>48</v>
      </c>
      <c r="Q590" s="96">
        <f t="shared" si="89"/>
        <v>1</v>
      </c>
      <c r="R590" s="96">
        <f t="shared" si="90"/>
        <v>0</v>
      </c>
    </row>
    <row r="591" spans="1:20" ht="15.75" customHeight="1">
      <c r="A591" s="82">
        <v>1901</v>
      </c>
      <c r="B591" s="161"/>
      <c r="C591" s="161"/>
      <c r="D591" s="161"/>
      <c r="E591" s="161"/>
      <c r="F591" s="161"/>
      <c r="G591" s="161"/>
      <c r="H591" s="161"/>
      <c r="I591" s="161">
        <v>45</v>
      </c>
      <c r="J591" s="161"/>
      <c r="K591" s="162">
        <v>1</v>
      </c>
      <c r="L591" s="155"/>
      <c r="M591" s="5"/>
      <c r="N591" s="156"/>
      <c r="O591" s="94">
        <f>IF(I591=0,"",I591/H590)</f>
        <v>1</v>
      </c>
      <c r="P591" s="95">
        <v>47</v>
      </c>
      <c r="Q591" s="96">
        <f t="shared" si="89"/>
        <v>0.97916666666666663</v>
      </c>
      <c r="R591" s="96">
        <f t="shared" si="90"/>
        <v>2.083333333333337E-2</v>
      </c>
      <c r="T591" s="5"/>
    </row>
    <row r="592" spans="1:20" ht="15.75" customHeight="1">
      <c r="A592" s="82">
        <v>1902</v>
      </c>
      <c r="B592" s="161"/>
      <c r="C592" s="161"/>
      <c r="D592" s="161"/>
      <c r="E592" s="161"/>
      <c r="F592" s="161"/>
      <c r="G592" s="161"/>
      <c r="H592" s="161"/>
      <c r="I592" s="161"/>
      <c r="J592" s="161">
        <v>45</v>
      </c>
      <c r="K592" s="162">
        <v>35</v>
      </c>
      <c r="L592" s="155"/>
      <c r="M592" s="5"/>
      <c r="N592" s="156"/>
      <c r="O592" s="148">
        <f>IF(J592=0,"",J592/I591)</f>
        <v>1</v>
      </c>
      <c r="P592" s="95">
        <v>46</v>
      </c>
      <c r="Q592" s="149">
        <f t="shared" si="89"/>
        <v>0.97872340425531912</v>
      </c>
      <c r="R592" s="149">
        <f t="shared" si="90"/>
        <v>2.1276595744680882E-2</v>
      </c>
    </row>
    <row r="593" spans="1:18" ht="15.75" customHeight="1">
      <c r="A593" s="82">
        <v>2001</v>
      </c>
      <c r="B593" s="161"/>
      <c r="C593" s="161"/>
      <c r="D593" s="161"/>
      <c r="E593" s="161"/>
      <c r="F593" s="161"/>
      <c r="G593" s="161"/>
      <c r="H593" s="161"/>
      <c r="I593" s="161"/>
      <c r="J593" s="161">
        <v>9</v>
      </c>
      <c r="K593" s="162">
        <v>7</v>
      </c>
      <c r="L593" s="155"/>
      <c r="M593" s="5"/>
      <c r="N593" s="26"/>
      <c r="O593" s="157"/>
      <c r="P593" s="158">
        <v>9</v>
      </c>
      <c r="Q593" s="159"/>
      <c r="R593" s="160"/>
    </row>
    <row r="594" spans="1:18" ht="15.75" customHeight="1">
      <c r="A594" s="82">
        <v>2002</v>
      </c>
      <c r="B594" s="161"/>
      <c r="C594" s="161"/>
      <c r="D594" s="161"/>
      <c r="E594" s="161"/>
      <c r="F594" s="161"/>
      <c r="G594" s="161"/>
      <c r="H594" s="161"/>
      <c r="I594" s="161"/>
      <c r="J594" s="161">
        <v>2</v>
      </c>
      <c r="K594" s="162">
        <v>1</v>
      </c>
      <c r="L594" s="155"/>
      <c r="M594" s="5"/>
      <c r="N594" s="26"/>
      <c r="O594" s="140"/>
      <c r="P594" s="163">
        <v>4</v>
      </c>
      <c r="Q594" s="164"/>
      <c r="R594" s="140"/>
    </row>
    <row r="595" spans="1:18" ht="15.75" customHeight="1">
      <c r="A595" s="82">
        <v>2101</v>
      </c>
      <c r="B595" s="161"/>
      <c r="C595" s="161"/>
      <c r="D595" s="161"/>
      <c r="E595" s="161"/>
      <c r="F595" s="161"/>
      <c r="G595" s="161"/>
      <c r="H595" s="161"/>
      <c r="I595" s="161"/>
      <c r="J595" s="161">
        <v>2</v>
      </c>
      <c r="K595" s="162">
        <v>1</v>
      </c>
      <c r="L595" s="155"/>
      <c r="M595" s="5"/>
      <c r="N595" s="26"/>
      <c r="O595" s="140"/>
      <c r="P595" s="163">
        <v>2</v>
      </c>
      <c r="Q595" s="164"/>
      <c r="R595" s="140"/>
    </row>
    <row r="596" spans="1:18" ht="15.75" customHeight="1">
      <c r="A596" s="82">
        <v>2102</v>
      </c>
      <c r="B596" s="161"/>
      <c r="C596" s="161"/>
      <c r="D596" s="161"/>
      <c r="E596" s="161"/>
      <c r="F596" s="161"/>
      <c r="G596" s="161"/>
      <c r="H596" s="161"/>
      <c r="I596" s="161"/>
      <c r="J596" s="161"/>
      <c r="K596" s="162"/>
      <c r="L596" s="155"/>
      <c r="M596" s="5"/>
      <c r="N596" s="26"/>
      <c r="O596" s="140"/>
      <c r="P596" s="163"/>
      <c r="Q596" s="164"/>
      <c r="R596" s="140"/>
    </row>
    <row r="597" spans="1:18" ht="15.75" customHeight="1">
      <c r="A597" s="82">
        <v>2201</v>
      </c>
      <c r="B597" s="161"/>
      <c r="C597" s="161"/>
      <c r="D597" s="161"/>
      <c r="E597" s="161"/>
      <c r="F597" s="161"/>
      <c r="G597" s="161"/>
      <c r="H597" s="161"/>
      <c r="I597" s="161"/>
      <c r="J597" s="161"/>
      <c r="K597" s="162"/>
      <c r="L597" s="155"/>
      <c r="M597" s="5"/>
      <c r="N597" s="26"/>
      <c r="O597" s="5"/>
      <c r="P597" s="26"/>
      <c r="Q597" s="25"/>
      <c r="R597" s="140"/>
    </row>
    <row r="598" spans="1:18" ht="15.75" customHeight="1">
      <c r="A598" s="82">
        <v>2202</v>
      </c>
      <c r="B598" s="161"/>
      <c r="C598" s="161"/>
      <c r="D598" s="161"/>
      <c r="E598" s="161"/>
      <c r="F598" s="161"/>
      <c r="G598" s="161"/>
      <c r="H598" s="161"/>
      <c r="I598" s="161"/>
      <c r="J598" s="161"/>
      <c r="K598" s="162"/>
      <c r="L598" s="155"/>
      <c r="M598" s="5"/>
      <c r="N598" s="26"/>
      <c r="O598" s="108" t="s">
        <v>80</v>
      </c>
      <c r="P598" s="109">
        <v>44</v>
      </c>
      <c r="Q598" s="110">
        <f>K601</f>
        <v>45</v>
      </c>
      <c r="R598" s="111" t="s">
        <v>10</v>
      </c>
    </row>
    <row r="599" spans="1:18" ht="15.75" customHeight="1">
      <c r="A599" s="82">
        <v>2301</v>
      </c>
      <c r="B599" s="161"/>
      <c r="C599" s="161"/>
      <c r="D599" s="161"/>
      <c r="E599" s="161"/>
      <c r="F599" s="161"/>
      <c r="G599" s="161"/>
      <c r="H599" s="161"/>
      <c r="I599" s="161"/>
      <c r="J599" s="161"/>
      <c r="K599" s="162"/>
      <c r="L599" s="155"/>
      <c r="M599" s="5"/>
      <c r="N599" s="26"/>
      <c r="O599" s="112" t="s">
        <v>81</v>
      </c>
      <c r="P599" s="113">
        <f>IF(P598/B584=0,"",P598/B584)</f>
        <v>0.61111111111111116</v>
      </c>
      <c r="Q599" s="114">
        <f>IF(P598/Q598=0,"",P598/Q598)</f>
        <v>0.97777777777777775</v>
      </c>
      <c r="R599" s="115" t="s">
        <v>82</v>
      </c>
    </row>
    <row r="600" spans="1:18" ht="15.75" customHeight="1">
      <c r="A600" s="82">
        <v>2302</v>
      </c>
      <c r="B600" s="161"/>
      <c r="C600" s="161"/>
      <c r="D600" s="161"/>
      <c r="E600" s="161"/>
      <c r="F600" s="161"/>
      <c r="G600" s="161"/>
      <c r="H600" s="161"/>
      <c r="I600" s="161"/>
      <c r="J600" s="161"/>
      <c r="K600" s="162"/>
      <c r="L600" s="166"/>
      <c r="M600" s="119"/>
      <c r="N600" s="120"/>
      <c r="O600" s="119"/>
      <c r="P600" s="120"/>
      <c r="Q600" s="120"/>
      <c r="R600" s="121"/>
    </row>
    <row r="601" spans="1:18" ht="18" customHeight="1">
      <c r="A601" s="34"/>
      <c r="B601" s="26"/>
      <c r="C601" s="26"/>
      <c r="D601" s="231" t="s">
        <v>108</v>
      </c>
      <c r="E601" s="232"/>
      <c r="F601" s="232"/>
      <c r="G601" s="232"/>
      <c r="H601" s="232"/>
      <c r="I601" s="232"/>
      <c r="J601" s="233"/>
      <c r="K601" s="122">
        <f>SUM(K584:K597)</f>
        <v>45</v>
      </c>
      <c r="L601" s="123">
        <f>SUM(K591:K592)/B584</f>
        <v>0.5</v>
      </c>
      <c r="M601" s="123">
        <f>IF(K601=0,"",K601/B584)</f>
        <v>0.625</v>
      </c>
      <c r="N601" s="123">
        <f>IF(K592=0,"",M601-L601)</f>
        <v>0.125</v>
      </c>
      <c r="O601" s="5"/>
      <c r="P601" s="26"/>
      <c r="Q601" s="25"/>
      <c r="R601" s="5"/>
    </row>
    <row r="602" spans="1:18" ht="12.75" customHeight="1">
      <c r="L602" s="5"/>
      <c r="M602" s="5"/>
      <c r="O602" s="5"/>
    </row>
    <row r="603" spans="1:18" ht="12.75" customHeight="1">
      <c r="L603" s="5"/>
      <c r="M603" s="5"/>
      <c r="O603" s="5"/>
    </row>
    <row r="604" spans="1:18" ht="26.25" customHeight="1">
      <c r="A604" s="4"/>
      <c r="B604" s="239" t="s">
        <v>96</v>
      </c>
      <c r="C604" s="240"/>
      <c r="D604" s="240"/>
      <c r="E604" s="240"/>
      <c r="F604" s="240"/>
      <c r="G604" s="240"/>
      <c r="H604" s="241" t="s">
        <v>92</v>
      </c>
      <c r="I604" s="242"/>
      <c r="J604" s="242"/>
      <c r="K604" s="26"/>
      <c r="L604" s="5"/>
      <c r="M604" s="5"/>
      <c r="N604" s="26"/>
      <c r="O604" s="5"/>
      <c r="P604" s="26"/>
      <c r="Q604" s="26"/>
      <c r="R604" s="26"/>
    </row>
    <row r="605" spans="1:18" ht="20.25" customHeight="1">
      <c r="A605" s="234" t="s">
        <v>9</v>
      </c>
      <c r="B605" s="235" t="s">
        <v>97</v>
      </c>
      <c r="C605" s="232"/>
      <c r="D605" s="232"/>
      <c r="E605" s="232"/>
      <c r="F605" s="232"/>
      <c r="G605" s="232"/>
      <c r="H605" s="232"/>
      <c r="I605" s="232"/>
      <c r="J605" s="233"/>
      <c r="K605" s="236" t="s">
        <v>10</v>
      </c>
      <c r="L605" s="229" t="s">
        <v>2</v>
      </c>
      <c r="M605" s="229" t="s">
        <v>3</v>
      </c>
      <c r="N605" s="237" t="s">
        <v>4</v>
      </c>
      <c r="O605" s="229" t="s">
        <v>5</v>
      </c>
      <c r="P605" s="238" t="s">
        <v>6</v>
      </c>
      <c r="Q605" s="238" t="s">
        <v>7</v>
      </c>
      <c r="R605" s="229" t="s">
        <v>8</v>
      </c>
    </row>
    <row r="606" spans="1:18" ht="15.75" customHeight="1">
      <c r="A606" s="230"/>
      <c r="B606" s="82" t="s">
        <v>98</v>
      </c>
      <c r="C606" s="82" t="s">
        <v>99</v>
      </c>
      <c r="D606" s="82" t="s">
        <v>100</v>
      </c>
      <c r="E606" s="82" t="s">
        <v>101</v>
      </c>
      <c r="F606" s="82" t="s">
        <v>102</v>
      </c>
      <c r="G606" s="82" t="s">
        <v>103</v>
      </c>
      <c r="H606" s="82" t="s">
        <v>104</v>
      </c>
      <c r="I606" s="82" t="s">
        <v>105</v>
      </c>
      <c r="J606" s="82" t="s">
        <v>106</v>
      </c>
      <c r="K606" s="230"/>
      <c r="L606" s="230"/>
      <c r="M606" s="230"/>
      <c r="N606" s="230"/>
      <c r="O606" s="230"/>
      <c r="P606" s="230"/>
      <c r="Q606" s="230"/>
      <c r="R606" s="230"/>
    </row>
    <row r="607" spans="1:18" ht="15.75" customHeight="1">
      <c r="A607" s="82">
        <v>1601</v>
      </c>
      <c r="B607" s="83">
        <v>83</v>
      </c>
      <c r="C607" s="161"/>
      <c r="D607" s="161"/>
      <c r="E607" s="161"/>
      <c r="F607" s="161"/>
      <c r="G607" s="161"/>
      <c r="H607" s="161"/>
      <c r="I607" s="161"/>
      <c r="J607" s="161"/>
      <c r="K607" s="162"/>
      <c r="L607" s="154"/>
      <c r="M607" s="55"/>
      <c r="N607" s="56"/>
      <c r="O607" s="146"/>
      <c r="P607" s="89">
        <f>B607</f>
        <v>83</v>
      </c>
      <c r="Q607" s="147"/>
      <c r="R607" s="146"/>
    </row>
    <row r="608" spans="1:18" ht="15.75" customHeight="1">
      <c r="A608" s="82">
        <v>1602</v>
      </c>
      <c r="B608" s="161"/>
      <c r="C608" s="161">
        <v>54</v>
      </c>
      <c r="D608" s="161"/>
      <c r="E608" s="161"/>
      <c r="F608" s="161"/>
      <c r="G608" s="161"/>
      <c r="H608" s="161"/>
      <c r="I608" s="161"/>
      <c r="J608" s="161"/>
      <c r="K608" s="162"/>
      <c r="L608" s="155"/>
      <c r="M608" s="5"/>
      <c r="N608" s="156"/>
      <c r="O608" s="94">
        <f>IF(C608=0,"",C608/B607)</f>
        <v>0.6506024096385542</v>
      </c>
      <c r="P608" s="95">
        <v>54</v>
      </c>
      <c r="Q608" s="96">
        <f t="shared" ref="Q608:Q615" si="91">IF(P608=0,"",P608/P607)</f>
        <v>0.6506024096385542</v>
      </c>
      <c r="R608" s="96">
        <f t="shared" ref="R608:R615" si="92">IF(P608=0,"",100%-Q608)</f>
        <v>0.3493975903614458</v>
      </c>
    </row>
    <row r="609" spans="1:20" ht="15.75" customHeight="1">
      <c r="A609" s="82">
        <v>1701</v>
      </c>
      <c r="B609" s="161"/>
      <c r="C609" s="161"/>
      <c r="D609" s="161">
        <v>48</v>
      </c>
      <c r="E609" s="161"/>
      <c r="F609" s="161"/>
      <c r="G609" s="161"/>
      <c r="H609" s="161"/>
      <c r="I609" s="161"/>
      <c r="J609" s="161"/>
      <c r="K609" s="162"/>
      <c r="L609" s="155"/>
      <c r="M609" s="5"/>
      <c r="N609" s="156"/>
      <c r="O609" s="94">
        <f>IF(D609=0,"",D609/C608)</f>
        <v>0.88888888888888884</v>
      </c>
      <c r="P609" s="95">
        <v>51</v>
      </c>
      <c r="Q609" s="96">
        <f t="shared" si="91"/>
        <v>0.94444444444444442</v>
      </c>
      <c r="R609" s="96">
        <f t="shared" si="92"/>
        <v>5.555555555555558E-2</v>
      </c>
      <c r="T609" s="11">
        <f>P609/P607</f>
        <v>0.61445783132530118</v>
      </c>
    </row>
    <row r="610" spans="1:20" ht="15.75" customHeight="1">
      <c r="A610" s="82">
        <v>1702</v>
      </c>
      <c r="B610" s="161"/>
      <c r="C610" s="161"/>
      <c r="D610" s="161"/>
      <c r="E610" s="161">
        <v>41</v>
      </c>
      <c r="F610" s="161"/>
      <c r="G610" s="161"/>
      <c r="H610" s="161"/>
      <c r="I610" s="161"/>
      <c r="J610" s="161"/>
      <c r="K610" s="162"/>
      <c r="L610" s="155"/>
      <c r="M610" s="5"/>
      <c r="N610" s="156"/>
      <c r="O610" s="94">
        <f>IF(E610=0,"",E610/D609)</f>
        <v>0.85416666666666663</v>
      </c>
      <c r="P610" s="95">
        <v>48</v>
      </c>
      <c r="Q610" s="96">
        <f t="shared" si="91"/>
        <v>0.94117647058823528</v>
      </c>
      <c r="R610" s="96">
        <f t="shared" si="92"/>
        <v>5.8823529411764719E-2</v>
      </c>
    </row>
    <row r="611" spans="1:20" ht="15.75" customHeight="1">
      <c r="A611" s="82">
        <v>1801</v>
      </c>
      <c r="B611" s="161"/>
      <c r="C611" s="161"/>
      <c r="D611" s="161"/>
      <c r="E611" s="161"/>
      <c r="F611" s="161">
        <v>44</v>
      </c>
      <c r="G611" s="161"/>
      <c r="H611" s="161"/>
      <c r="I611" s="161"/>
      <c r="J611" s="161"/>
      <c r="K611" s="162"/>
      <c r="L611" s="155"/>
      <c r="M611" s="5"/>
      <c r="N611" s="156"/>
      <c r="O611" s="94">
        <f>IF(F611=0,"",F611/E610)</f>
        <v>1.0731707317073171</v>
      </c>
      <c r="P611" s="95">
        <v>46</v>
      </c>
      <c r="Q611" s="96">
        <f t="shared" si="91"/>
        <v>0.95833333333333337</v>
      </c>
      <c r="R611" s="96">
        <f t="shared" si="92"/>
        <v>4.166666666666663E-2</v>
      </c>
    </row>
    <row r="612" spans="1:20" ht="15.75" customHeight="1">
      <c r="A612" s="82">
        <v>1802</v>
      </c>
      <c r="B612" s="161"/>
      <c r="C612" s="161"/>
      <c r="D612" s="161"/>
      <c r="E612" s="161"/>
      <c r="F612" s="161"/>
      <c r="G612" s="161">
        <v>40</v>
      </c>
      <c r="H612" s="161"/>
      <c r="I612" s="161"/>
      <c r="J612" s="161"/>
      <c r="K612" s="162"/>
      <c r="L612" s="155"/>
      <c r="M612" s="5"/>
      <c r="N612" s="156"/>
      <c r="O612" s="94">
        <f>IF(G612=0,"",G612/F611)</f>
        <v>0.90909090909090906</v>
      </c>
      <c r="P612" s="95">
        <v>45</v>
      </c>
      <c r="Q612" s="96">
        <f t="shared" si="91"/>
        <v>0.97826086956521741</v>
      </c>
      <c r="R612" s="96">
        <f t="shared" si="92"/>
        <v>2.1739130434782594E-2</v>
      </c>
    </row>
    <row r="613" spans="1:20" ht="15.75" customHeight="1">
      <c r="A613" s="82">
        <v>1901</v>
      </c>
      <c r="B613" s="161"/>
      <c r="C613" s="161"/>
      <c r="D613" s="161"/>
      <c r="E613" s="161"/>
      <c r="F613" s="161"/>
      <c r="G613" s="161"/>
      <c r="H613" s="161">
        <v>40</v>
      </c>
      <c r="I613" s="161"/>
      <c r="J613" s="161"/>
      <c r="K613" s="162"/>
      <c r="L613" s="155"/>
      <c r="M613" s="5"/>
      <c r="N613" s="156"/>
      <c r="O613" s="94">
        <f>IF(H613=0,"",H613/G612)</f>
        <v>1</v>
      </c>
      <c r="P613" s="95">
        <v>45</v>
      </c>
      <c r="Q613" s="96">
        <f t="shared" si="91"/>
        <v>1</v>
      </c>
      <c r="R613" s="96">
        <f t="shared" si="92"/>
        <v>0</v>
      </c>
    </row>
    <row r="614" spans="1:20" ht="15.75" customHeight="1">
      <c r="A614" s="82">
        <v>1902</v>
      </c>
      <c r="B614" s="161"/>
      <c r="C614" s="161"/>
      <c r="D614" s="161"/>
      <c r="E614" s="161"/>
      <c r="F614" s="161"/>
      <c r="G614" s="161"/>
      <c r="H614" s="161"/>
      <c r="I614" s="161">
        <v>38</v>
      </c>
      <c r="J614" s="161"/>
      <c r="K614" s="162"/>
      <c r="L614" s="155"/>
      <c r="M614" s="5"/>
      <c r="N614" s="156"/>
      <c r="O614" s="94">
        <f>IF(I614=0,"",I614/H613)</f>
        <v>0.95</v>
      </c>
      <c r="P614" s="95">
        <v>43</v>
      </c>
      <c r="Q614" s="96">
        <f t="shared" si="91"/>
        <v>0.9555555555555556</v>
      </c>
      <c r="R614" s="96">
        <f t="shared" si="92"/>
        <v>4.4444444444444398E-2</v>
      </c>
    </row>
    <row r="615" spans="1:20" ht="15.75" customHeight="1">
      <c r="A615" s="82">
        <v>2001</v>
      </c>
      <c r="B615" s="161"/>
      <c r="C615" s="161"/>
      <c r="D615" s="161"/>
      <c r="E615" s="161"/>
      <c r="F615" s="161"/>
      <c r="G615" s="161"/>
      <c r="H615" s="161"/>
      <c r="I615" s="161"/>
      <c r="J615" s="161">
        <v>38</v>
      </c>
      <c r="K615" s="162">
        <v>29</v>
      </c>
      <c r="L615" s="155"/>
      <c r="M615" s="5"/>
      <c r="N615" s="156"/>
      <c r="O615" s="148">
        <f>IF(J615=0,"",J615/I614)</f>
        <v>1</v>
      </c>
      <c r="P615" s="95">
        <v>41</v>
      </c>
      <c r="Q615" s="149">
        <f t="shared" si="91"/>
        <v>0.95348837209302328</v>
      </c>
      <c r="R615" s="149">
        <f t="shared" si="92"/>
        <v>4.6511627906976716E-2</v>
      </c>
    </row>
    <row r="616" spans="1:20" ht="15.75" customHeight="1">
      <c r="A616" s="82">
        <v>2002</v>
      </c>
      <c r="B616" s="161"/>
      <c r="C616" s="161"/>
      <c r="D616" s="161"/>
      <c r="E616" s="161"/>
      <c r="F616" s="161"/>
      <c r="G616" s="161"/>
      <c r="H616" s="161"/>
      <c r="I616" s="161"/>
      <c r="J616" s="161">
        <v>10</v>
      </c>
      <c r="K616" s="162">
        <v>10</v>
      </c>
      <c r="L616" s="155"/>
      <c r="M616" s="5"/>
      <c r="N616" s="26"/>
      <c r="O616" s="157"/>
      <c r="P616" s="158">
        <v>13</v>
      </c>
      <c r="Q616" s="159"/>
      <c r="R616" s="160"/>
    </row>
    <row r="617" spans="1:20" ht="15.75" customHeight="1">
      <c r="A617" s="82">
        <v>2101</v>
      </c>
      <c r="B617" s="161"/>
      <c r="C617" s="161"/>
      <c r="D617" s="161"/>
      <c r="E617" s="161"/>
      <c r="F617" s="161"/>
      <c r="G617" s="161"/>
      <c r="H617" s="161"/>
      <c r="I617" s="161"/>
      <c r="J617" s="161">
        <v>3</v>
      </c>
      <c r="K617" s="162">
        <v>1</v>
      </c>
      <c r="L617" s="155"/>
      <c r="M617" s="5"/>
      <c r="N617" s="26"/>
      <c r="O617" s="140"/>
      <c r="P617" s="163">
        <v>3</v>
      </c>
      <c r="Q617" s="164"/>
      <c r="R617" s="140"/>
    </row>
    <row r="618" spans="1:20" ht="15.75" customHeight="1">
      <c r="A618" s="82">
        <v>2102</v>
      </c>
      <c r="B618" s="161"/>
      <c r="C618" s="161"/>
      <c r="D618" s="161"/>
      <c r="E618" s="161"/>
      <c r="F618" s="161"/>
      <c r="G618" s="161"/>
      <c r="H618" s="161"/>
      <c r="I618" s="161"/>
      <c r="J618" s="161">
        <v>1</v>
      </c>
      <c r="K618" s="162">
        <v>2</v>
      </c>
      <c r="L618" s="155"/>
      <c r="M618" s="5"/>
      <c r="N618" s="26"/>
      <c r="O618" s="140"/>
      <c r="P618" s="163">
        <v>2</v>
      </c>
      <c r="Q618" s="164"/>
      <c r="R618" s="140"/>
    </row>
    <row r="619" spans="1:20" ht="15.75" customHeight="1">
      <c r="A619" s="82">
        <v>2201</v>
      </c>
      <c r="B619" s="161"/>
      <c r="C619" s="161"/>
      <c r="D619" s="161"/>
      <c r="E619" s="161"/>
      <c r="F619" s="161"/>
      <c r="G619" s="161"/>
      <c r="H619" s="161"/>
      <c r="I619" s="161"/>
      <c r="J619" s="161"/>
      <c r="K619" s="162"/>
      <c r="L619" s="155"/>
      <c r="M619" s="5"/>
      <c r="N619" s="26"/>
      <c r="O619" s="140"/>
      <c r="P619" s="163"/>
      <c r="Q619" s="164"/>
      <c r="R619" s="140"/>
    </row>
    <row r="620" spans="1:20" ht="15.75" customHeight="1">
      <c r="A620" s="82">
        <v>2202</v>
      </c>
      <c r="B620" s="161"/>
      <c r="C620" s="161"/>
      <c r="D620" s="161"/>
      <c r="E620" s="161"/>
      <c r="F620" s="161"/>
      <c r="G620" s="161"/>
      <c r="H620" s="161"/>
      <c r="I620" s="161"/>
      <c r="J620" s="161"/>
      <c r="K620" s="162"/>
      <c r="L620" s="155"/>
      <c r="M620" s="5"/>
      <c r="N620" s="26"/>
      <c r="O620" s="5"/>
      <c r="P620" s="26"/>
      <c r="Q620" s="25"/>
      <c r="R620" s="140"/>
    </row>
    <row r="621" spans="1:20" ht="15.75" customHeight="1">
      <c r="A621" s="82">
        <v>2301</v>
      </c>
      <c r="B621" s="161"/>
      <c r="C621" s="161"/>
      <c r="D621" s="161"/>
      <c r="E621" s="161"/>
      <c r="F621" s="161"/>
      <c r="G621" s="161"/>
      <c r="H621" s="161"/>
      <c r="I621" s="161"/>
      <c r="J621" s="161"/>
      <c r="K621" s="162"/>
      <c r="L621" s="155"/>
      <c r="M621" s="5"/>
      <c r="N621" s="26"/>
      <c r="O621" s="108" t="s">
        <v>80</v>
      </c>
      <c r="P621" s="109">
        <v>34</v>
      </c>
      <c r="Q621" s="110">
        <f>K624</f>
        <v>42</v>
      </c>
      <c r="R621" s="111" t="s">
        <v>10</v>
      </c>
    </row>
    <row r="622" spans="1:20" ht="15.75" customHeight="1">
      <c r="A622" s="82">
        <v>2302</v>
      </c>
      <c r="B622" s="161"/>
      <c r="C622" s="161"/>
      <c r="D622" s="161"/>
      <c r="E622" s="161"/>
      <c r="F622" s="161"/>
      <c r="G622" s="161"/>
      <c r="H622" s="161"/>
      <c r="I622" s="161"/>
      <c r="J622" s="161"/>
      <c r="K622" s="162"/>
      <c r="L622" s="155"/>
      <c r="M622" s="5"/>
      <c r="N622" s="26"/>
      <c r="O622" s="112" t="s">
        <v>81</v>
      </c>
      <c r="P622" s="113">
        <f>IF(P621/B607=0,"",P621/B607)</f>
        <v>0.40963855421686746</v>
      </c>
      <c r="Q622" s="114">
        <f>IF(P621/Q621=0,"",P621/Q621)</f>
        <v>0.80952380952380953</v>
      </c>
      <c r="R622" s="115" t="s">
        <v>82</v>
      </c>
    </row>
    <row r="623" spans="1:20" ht="15.75" customHeight="1">
      <c r="A623" s="82">
        <v>2401</v>
      </c>
      <c r="B623" s="161"/>
      <c r="C623" s="161"/>
      <c r="D623" s="161"/>
      <c r="E623" s="161"/>
      <c r="F623" s="161"/>
      <c r="G623" s="161"/>
      <c r="H623" s="161"/>
      <c r="I623" s="161"/>
      <c r="J623" s="161"/>
      <c r="K623" s="162"/>
      <c r="L623" s="166"/>
      <c r="M623" s="119"/>
      <c r="N623" s="120"/>
      <c r="O623" s="119"/>
      <c r="P623" s="120"/>
      <c r="Q623" s="120"/>
      <c r="R623" s="121"/>
    </row>
    <row r="624" spans="1:20" ht="18" customHeight="1">
      <c r="A624" s="34"/>
      <c r="B624" s="26"/>
      <c r="C624" s="26"/>
      <c r="D624" s="231" t="s">
        <v>108</v>
      </c>
      <c r="E624" s="232"/>
      <c r="F624" s="232"/>
      <c r="G624" s="232"/>
      <c r="H624" s="232"/>
      <c r="I624" s="232"/>
      <c r="J624" s="233"/>
      <c r="K624" s="122">
        <f>SUM(K607:K620)</f>
        <v>42</v>
      </c>
      <c r="L624" s="123">
        <f>IF(K615=0,"",K615/B607)</f>
        <v>0.3493975903614458</v>
      </c>
      <c r="M624" s="123">
        <f>IF(K624=0,"",K624/B607)</f>
        <v>0.50602409638554213</v>
      </c>
      <c r="N624" s="123">
        <f>IF(K615=0,"",M624-L624)</f>
        <v>0.15662650602409633</v>
      </c>
      <c r="O624" s="5"/>
      <c r="P624" s="26"/>
      <c r="Q624" s="25"/>
      <c r="R624" s="5"/>
    </row>
    <row r="625" spans="1:20" ht="12.75" customHeight="1">
      <c r="L625" s="5"/>
      <c r="M625" s="5"/>
      <c r="O625" s="5"/>
    </row>
    <row r="626" spans="1:20" ht="12.75" customHeight="1">
      <c r="L626" s="5"/>
      <c r="M626" s="5"/>
      <c r="O626" s="5"/>
    </row>
    <row r="627" spans="1:20" ht="26.25" customHeight="1">
      <c r="A627" s="4"/>
      <c r="B627" s="239" t="s">
        <v>96</v>
      </c>
      <c r="C627" s="240"/>
      <c r="D627" s="240"/>
      <c r="E627" s="240"/>
      <c r="F627" s="240"/>
      <c r="G627" s="240"/>
      <c r="H627" s="241" t="s">
        <v>110</v>
      </c>
      <c r="I627" s="242"/>
      <c r="J627" s="242"/>
      <c r="K627" s="26"/>
      <c r="L627" s="5"/>
      <c r="M627" s="5"/>
      <c r="N627" s="26"/>
      <c r="O627" s="5"/>
      <c r="P627" s="26"/>
      <c r="Q627" s="26"/>
      <c r="R627" s="26"/>
    </row>
    <row r="628" spans="1:20" ht="20.25" customHeight="1">
      <c r="A628" s="234" t="s">
        <v>9</v>
      </c>
      <c r="B628" s="235" t="s">
        <v>97</v>
      </c>
      <c r="C628" s="232"/>
      <c r="D628" s="232"/>
      <c r="E628" s="232"/>
      <c r="F628" s="232"/>
      <c r="G628" s="232"/>
      <c r="H628" s="232"/>
      <c r="I628" s="232"/>
      <c r="J628" s="233"/>
      <c r="K628" s="236" t="s">
        <v>10</v>
      </c>
      <c r="L628" s="229" t="s">
        <v>2</v>
      </c>
      <c r="M628" s="229" t="s">
        <v>3</v>
      </c>
      <c r="N628" s="237" t="s">
        <v>4</v>
      </c>
      <c r="O628" s="229" t="s">
        <v>5</v>
      </c>
      <c r="P628" s="238" t="s">
        <v>6</v>
      </c>
      <c r="Q628" s="238" t="s">
        <v>7</v>
      </c>
      <c r="R628" s="229" t="s">
        <v>8</v>
      </c>
    </row>
    <row r="629" spans="1:20" ht="15.75" customHeight="1">
      <c r="A629" s="230"/>
      <c r="B629" s="82" t="s">
        <v>98</v>
      </c>
      <c r="C629" s="82" t="s">
        <v>99</v>
      </c>
      <c r="D629" s="82" t="s">
        <v>100</v>
      </c>
      <c r="E629" s="82" t="s">
        <v>101</v>
      </c>
      <c r="F629" s="82" t="s">
        <v>102</v>
      </c>
      <c r="G629" s="82" t="s">
        <v>103</v>
      </c>
      <c r="H629" s="82" t="s">
        <v>104</v>
      </c>
      <c r="I629" s="82" t="s">
        <v>105</v>
      </c>
      <c r="J629" s="82" t="s">
        <v>106</v>
      </c>
      <c r="K629" s="230"/>
      <c r="L629" s="230"/>
      <c r="M629" s="230"/>
      <c r="N629" s="230"/>
      <c r="O629" s="230"/>
      <c r="P629" s="230"/>
      <c r="Q629" s="230"/>
      <c r="R629" s="230"/>
    </row>
    <row r="630" spans="1:20" ht="15.75" customHeight="1">
      <c r="A630" s="82">
        <v>1602</v>
      </c>
      <c r="B630" s="83">
        <v>78</v>
      </c>
      <c r="C630" s="161"/>
      <c r="D630" s="161"/>
      <c r="E630" s="161"/>
      <c r="F630" s="161"/>
      <c r="G630" s="161"/>
      <c r="H630" s="161"/>
      <c r="I630" s="161"/>
      <c r="J630" s="161"/>
      <c r="K630" s="162"/>
      <c r="L630" s="154"/>
      <c r="M630" s="55"/>
      <c r="N630" s="56"/>
      <c r="O630" s="146"/>
      <c r="P630" s="89">
        <f>B630</f>
        <v>78</v>
      </c>
      <c r="Q630" s="147"/>
      <c r="R630" s="146"/>
    </row>
    <row r="631" spans="1:20" ht="15.75" customHeight="1">
      <c r="A631" s="82">
        <v>1701</v>
      </c>
      <c r="B631" s="161"/>
      <c r="C631" s="161">
        <v>64</v>
      </c>
      <c r="D631" s="161"/>
      <c r="E631" s="161"/>
      <c r="F631" s="161"/>
      <c r="G631" s="161"/>
      <c r="H631" s="161"/>
      <c r="I631" s="161"/>
      <c r="J631" s="161"/>
      <c r="K631" s="162"/>
      <c r="L631" s="155"/>
      <c r="M631" s="5"/>
      <c r="N631" s="156"/>
      <c r="O631" s="94">
        <f>IF(C631=0,"",C631/B630)</f>
        <v>0.82051282051282048</v>
      </c>
      <c r="P631" s="95">
        <v>64</v>
      </c>
      <c r="Q631" s="96">
        <f t="shared" ref="Q631:Q638" si="93">IF(P631=0,"",P631/P630)</f>
        <v>0.82051282051282048</v>
      </c>
      <c r="R631" s="96">
        <f t="shared" ref="R631:R638" si="94">IF(P631=0,"",100%-Q631)</f>
        <v>0.17948717948717952</v>
      </c>
    </row>
    <row r="632" spans="1:20" ht="15.75" customHeight="1">
      <c r="A632" s="82">
        <v>1702</v>
      </c>
      <c r="B632" s="161"/>
      <c r="C632" s="161"/>
      <c r="D632" s="161">
        <v>52</v>
      </c>
      <c r="E632" s="161"/>
      <c r="F632" s="161"/>
      <c r="G632" s="161"/>
      <c r="H632" s="161"/>
      <c r="I632" s="161"/>
      <c r="J632" s="161"/>
      <c r="K632" s="162"/>
      <c r="L632" s="155"/>
      <c r="M632" s="5"/>
      <c r="N632" s="156"/>
      <c r="O632" s="94">
        <f>IF(D632=0,"",D632/C631)</f>
        <v>0.8125</v>
      </c>
      <c r="P632" s="95">
        <v>59</v>
      </c>
      <c r="Q632" s="96">
        <f t="shared" si="93"/>
        <v>0.921875</v>
      </c>
      <c r="R632" s="96">
        <f t="shared" si="94"/>
        <v>7.8125E-2</v>
      </c>
      <c r="T632" s="11">
        <f>P632/P630</f>
        <v>0.75641025641025639</v>
      </c>
    </row>
    <row r="633" spans="1:20" ht="15.75" customHeight="1">
      <c r="A633" s="82">
        <v>1801</v>
      </c>
      <c r="B633" s="161"/>
      <c r="C633" s="161"/>
      <c r="D633" s="161"/>
      <c r="E633" s="161">
        <v>46</v>
      </c>
      <c r="F633" s="161"/>
      <c r="G633" s="161"/>
      <c r="H633" s="161"/>
      <c r="I633" s="161"/>
      <c r="J633" s="161"/>
      <c r="K633" s="162"/>
      <c r="L633" s="155"/>
      <c r="M633" s="5"/>
      <c r="N633" s="156"/>
      <c r="O633" s="94">
        <f>IF(E633=0,"",E633/D632)</f>
        <v>0.88461538461538458</v>
      </c>
      <c r="P633" s="95">
        <v>53</v>
      </c>
      <c r="Q633" s="96">
        <f t="shared" si="93"/>
        <v>0.89830508474576276</v>
      </c>
      <c r="R633" s="96">
        <f t="shared" si="94"/>
        <v>0.10169491525423724</v>
      </c>
    </row>
    <row r="634" spans="1:20" ht="15.75" customHeight="1">
      <c r="A634" s="82">
        <v>1802</v>
      </c>
      <c r="B634" s="161"/>
      <c r="C634" s="161"/>
      <c r="D634" s="161"/>
      <c r="E634" s="161"/>
      <c r="F634" s="161">
        <v>39</v>
      </c>
      <c r="G634" s="161"/>
      <c r="H634" s="161"/>
      <c r="I634" s="161"/>
      <c r="J634" s="161"/>
      <c r="K634" s="162"/>
      <c r="L634" s="155"/>
      <c r="M634" s="5"/>
      <c r="N634" s="156"/>
      <c r="O634" s="94">
        <f>IF(F634=0,"",F634/E633)</f>
        <v>0.84782608695652173</v>
      </c>
      <c r="P634" s="95">
        <v>48</v>
      </c>
      <c r="Q634" s="96">
        <f t="shared" si="93"/>
        <v>0.90566037735849059</v>
      </c>
      <c r="R634" s="96">
        <f t="shared" si="94"/>
        <v>9.4339622641509413E-2</v>
      </c>
    </row>
    <row r="635" spans="1:20" ht="15.75" customHeight="1">
      <c r="A635" s="82">
        <v>1901</v>
      </c>
      <c r="B635" s="161"/>
      <c r="C635" s="161"/>
      <c r="D635" s="161"/>
      <c r="E635" s="161"/>
      <c r="F635" s="161"/>
      <c r="G635" s="161">
        <v>38</v>
      </c>
      <c r="H635" s="161"/>
      <c r="I635" s="161"/>
      <c r="J635" s="161"/>
      <c r="K635" s="162"/>
      <c r="L635" s="155"/>
      <c r="M635" s="5"/>
      <c r="N635" s="156"/>
      <c r="O635" s="94">
        <f>IF(G635=0,"",G635/F634)</f>
        <v>0.97435897435897434</v>
      </c>
      <c r="P635" s="95">
        <v>47</v>
      </c>
      <c r="Q635" s="96">
        <f t="shared" si="93"/>
        <v>0.97916666666666663</v>
      </c>
      <c r="R635" s="96">
        <f t="shared" si="94"/>
        <v>2.083333333333337E-2</v>
      </c>
    </row>
    <row r="636" spans="1:20" ht="15.75" customHeight="1">
      <c r="A636" s="82">
        <v>1902</v>
      </c>
      <c r="B636" s="161"/>
      <c r="C636" s="161"/>
      <c r="D636" s="161"/>
      <c r="E636" s="161"/>
      <c r="F636" s="161"/>
      <c r="G636" s="161"/>
      <c r="H636" s="161">
        <v>38</v>
      </c>
      <c r="I636" s="161"/>
      <c r="J636" s="161"/>
      <c r="K636" s="162"/>
      <c r="L636" s="155"/>
      <c r="M636" s="5"/>
      <c r="N636" s="156"/>
      <c r="O636" s="94">
        <f>IF(H636=0,"",H636/G635)</f>
        <v>1</v>
      </c>
      <c r="P636" s="95">
        <v>47</v>
      </c>
      <c r="Q636" s="96">
        <f t="shared" si="93"/>
        <v>1</v>
      </c>
      <c r="R636" s="96">
        <f t="shared" si="94"/>
        <v>0</v>
      </c>
    </row>
    <row r="637" spans="1:20" ht="15.75" customHeight="1">
      <c r="A637" s="82">
        <v>2001</v>
      </c>
      <c r="B637" s="161"/>
      <c r="C637" s="161"/>
      <c r="D637" s="161"/>
      <c r="E637" s="161"/>
      <c r="F637" s="161"/>
      <c r="G637" s="161"/>
      <c r="H637" s="161"/>
      <c r="I637" s="161">
        <v>38</v>
      </c>
      <c r="J637" s="161"/>
      <c r="K637" s="162"/>
      <c r="L637" s="155"/>
      <c r="M637" s="5"/>
      <c r="N637" s="156"/>
      <c r="O637" s="94">
        <f>IF(I637=0,"",I637/H636)</f>
        <v>1</v>
      </c>
      <c r="P637" s="95">
        <v>45</v>
      </c>
      <c r="Q637" s="96">
        <f t="shared" si="93"/>
        <v>0.95744680851063835</v>
      </c>
      <c r="R637" s="96">
        <f t="shared" si="94"/>
        <v>4.2553191489361653E-2</v>
      </c>
    </row>
    <row r="638" spans="1:20" ht="15.75" customHeight="1">
      <c r="A638" s="82">
        <v>2002</v>
      </c>
      <c r="B638" s="161"/>
      <c r="C638" s="161"/>
      <c r="D638" s="161"/>
      <c r="E638" s="161"/>
      <c r="F638" s="161"/>
      <c r="G638" s="161"/>
      <c r="H638" s="161"/>
      <c r="I638" s="161"/>
      <c r="J638" s="161">
        <v>38</v>
      </c>
      <c r="K638" s="162">
        <v>25</v>
      </c>
      <c r="L638" s="155"/>
      <c r="M638" s="5"/>
      <c r="N638" s="156"/>
      <c r="O638" s="148">
        <f>IF(J638=0,"",J638/I637)</f>
        <v>1</v>
      </c>
      <c r="P638" s="95">
        <v>45</v>
      </c>
      <c r="Q638" s="149">
        <f t="shared" si="93"/>
        <v>1</v>
      </c>
      <c r="R638" s="149">
        <f t="shared" si="94"/>
        <v>0</v>
      </c>
    </row>
    <row r="639" spans="1:20" ht="15.75" customHeight="1">
      <c r="A639" s="82">
        <v>2101</v>
      </c>
      <c r="B639" s="161"/>
      <c r="C639" s="161"/>
      <c r="D639" s="161"/>
      <c r="E639" s="161"/>
      <c r="F639" s="161"/>
      <c r="G639" s="161"/>
      <c r="H639" s="161"/>
      <c r="I639" s="161"/>
      <c r="J639" s="161">
        <v>14</v>
      </c>
      <c r="K639" s="162">
        <v>13</v>
      </c>
      <c r="L639" s="155"/>
      <c r="M639" s="5"/>
      <c r="N639" s="26"/>
      <c r="O639" s="157"/>
      <c r="P639" s="158">
        <v>18</v>
      </c>
      <c r="Q639" s="159"/>
      <c r="R639" s="160"/>
    </row>
    <row r="640" spans="1:20" ht="15.75" customHeight="1">
      <c r="A640" s="82">
        <v>2102</v>
      </c>
      <c r="B640" s="161"/>
      <c r="C640" s="161"/>
      <c r="D640" s="161"/>
      <c r="E640" s="161"/>
      <c r="F640" s="161"/>
      <c r="G640" s="161"/>
      <c r="H640" s="161"/>
      <c r="I640" s="161"/>
      <c r="J640" s="161">
        <v>4</v>
      </c>
      <c r="K640" s="162">
        <v>4</v>
      </c>
      <c r="L640" s="155"/>
      <c r="M640" s="5"/>
      <c r="N640" s="26"/>
      <c r="O640" s="140"/>
      <c r="P640" s="163">
        <v>5</v>
      </c>
      <c r="Q640" s="164"/>
      <c r="R640" s="140"/>
    </row>
    <row r="641" spans="1:20" ht="15.75" customHeight="1">
      <c r="A641" s="82">
        <v>2201</v>
      </c>
      <c r="B641" s="161"/>
      <c r="C641" s="161"/>
      <c r="D641" s="161"/>
      <c r="E641" s="161"/>
      <c r="F641" s="161"/>
      <c r="G641" s="161"/>
      <c r="H641" s="161"/>
      <c r="I641" s="161"/>
      <c r="J641" s="161">
        <v>1</v>
      </c>
      <c r="K641" s="162">
        <v>1</v>
      </c>
      <c r="L641" s="155"/>
      <c r="M641" s="5"/>
      <c r="N641" s="26"/>
      <c r="O641" s="140"/>
      <c r="P641" s="163">
        <v>1</v>
      </c>
      <c r="Q641" s="164"/>
      <c r="R641" s="140"/>
    </row>
    <row r="642" spans="1:20" ht="15.75" customHeight="1">
      <c r="A642" s="82">
        <v>2202</v>
      </c>
      <c r="B642" s="161"/>
      <c r="C642" s="161"/>
      <c r="D642" s="161"/>
      <c r="E642" s="161"/>
      <c r="F642" s="161"/>
      <c r="G642" s="161"/>
      <c r="H642" s="161"/>
      <c r="I642" s="161"/>
      <c r="J642" s="161"/>
      <c r="K642" s="162"/>
      <c r="L642" s="155"/>
      <c r="M642" s="5"/>
      <c r="N642" s="26"/>
      <c r="O642" s="140"/>
      <c r="P642" s="163"/>
      <c r="Q642" s="164"/>
      <c r="R642" s="140"/>
    </row>
    <row r="643" spans="1:20" ht="15.75" customHeight="1">
      <c r="A643" s="82">
        <v>2301</v>
      </c>
      <c r="B643" s="161"/>
      <c r="C643" s="161"/>
      <c r="D643" s="161"/>
      <c r="E643" s="161"/>
      <c r="F643" s="161"/>
      <c r="G643" s="161"/>
      <c r="H643" s="161"/>
      <c r="I643" s="161"/>
      <c r="J643" s="161"/>
      <c r="K643" s="162"/>
      <c r="L643" s="155"/>
      <c r="M643" s="5"/>
      <c r="N643" s="26"/>
      <c r="O643" s="5"/>
      <c r="P643" s="26"/>
      <c r="Q643" s="25"/>
      <c r="R643" s="140"/>
    </row>
    <row r="644" spans="1:20" ht="15.75" customHeight="1">
      <c r="A644" s="82">
        <v>2302</v>
      </c>
      <c r="B644" s="161"/>
      <c r="C644" s="161"/>
      <c r="D644" s="161"/>
      <c r="E644" s="161"/>
      <c r="F644" s="161"/>
      <c r="G644" s="161"/>
      <c r="H644" s="161"/>
      <c r="I644" s="161"/>
      <c r="J644" s="161"/>
      <c r="K644" s="162"/>
      <c r="L644" s="155"/>
      <c r="M644" s="5"/>
      <c r="N644" s="26"/>
      <c r="O644" s="108" t="s">
        <v>80</v>
      </c>
      <c r="P644" s="109">
        <v>41</v>
      </c>
      <c r="Q644" s="110">
        <f>K647</f>
        <v>43</v>
      </c>
      <c r="R644" s="111" t="s">
        <v>10</v>
      </c>
    </row>
    <row r="645" spans="1:20" ht="15.75" customHeight="1">
      <c r="A645" s="82">
        <v>2401</v>
      </c>
      <c r="B645" s="161"/>
      <c r="C645" s="161"/>
      <c r="D645" s="161"/>
      <c r="E645" s="161"/>
      <c r="F645" s="161"/>
      <c r="G645" s="161"/>
      <c r="H645" s="161"/>
      <c r="I645" s="161"/>
      <c r="J645" s="161"/>
      <c r="K645" s="162"/>
      <c r="L645" s="155"/>
      <c r="M645" s="5"/>
      <c r="N645" s="26"/>
      <c r="O645" s="112" t="s">
        <v>81</v>
      </c>
      <c r="P645" s="113">
        <f>IF(P644/B630=0,"",P644/B630)</f>
        <v>0.52564102564102566</v>
      </c>
      <c r="Q645" s="114">
        <f>IF(P644/Q644=0,"",P644/Q644)</f>
        <v>0.95348837209302328</v>
      </c>
      <c r="R645" s="115" t="s">
        <v>82</v>
      </c>
    </row>
    <row r="646" spans="1:20" ht="15.75" customHeight="1">
      <c r="A646" s="82">
        <v>2402</v>
      </c>
      <c r="B646" s="161"/>
      <c r="C646" s="161"/>
      <c r="D646" s="161"/>
      <c r="E646" s="161"/>
      <c r="F646" s="161"/>
      <c r="G646" s="161"/>
      <c r="H646" s="161"/>
      <c r="I646" s="161"/>
      <c r="J646" s="161"/>
      <c r="K646" s="162"/>
      <c r="L646" s="166"/>
      <c r="M646" s="119"/>
      <c r="N646" s="120"/>
      <c r="O646" s="119"/>
      <c r="P646" s="120"/>
      <c r="Q646" s="120"/>
      <c r="R646" s="121"/>
    </row>
    <row r="647" spans="1:20" ht="18" customHeight="1">
      <c r="A647" s="34"/>
      <c r="B647" s="26"/>
      <c r="C647" s="26"/>
      <c r="D647" s="231" t="s">
        <v>108</v>
      </c>
      <c r="E647" s="232"/>
      <c r="F647" s="232"/>
      <c r="G647" s="232"/>
      <c r="H647" s="232"/>
      <c r="I647" s="232"/>
      <c r="J647" s="233"/>
      <c r="K647" s="122">
        <f>SUM(K630:K643)</f>
        <v>43</v>
      </c>
      <c r="L647" s="123">
        <f>IF(K638=0,"",K638/B630)</f>
        <v>0.32051282051282054</v>
      </c>
      <c r="M647" s="123">
        <f>IF(K647=0,"",K647/B630)</f>
        <v>0.55128205128205132</v>
      </c>
      <c r="N647" s="123">
        <f>IF(K638=0,"",M647-L647)</f>
        <v>0.23076923076923078</v>
      </c>
      <c r="O647" s="5"/>
      <c r="P647" s="26"/>
      <c r="Q647" s="25"/>
      <c r="R647" s="5"/>
    </row>
    <row r="648" spans="1:20" ht="12.75" customHeight="1"/>
    <row r="649" spans="1:20" ht="26.25" customHeight="1">
      <c r="A649" s="4"/>
      <c r="B649" s="239" t="s">
        <v>96</v>
      </c>
      <c r="C649" s="240"/>
      <c r="D649" s="240"/>
      <c r="E649" s="240"/>
      <c r="F649" s="240"/>
      <c r="G649" s="240"/>
      <c r="H649" s="241" t="s">
        <v>112</v>
      </c>
      <c r="I649" s="242"/>
      <c r="J649" s="242"/>
      <c r="K649" s="26"/>
      <c r="L649" s="5"/>
      <c r="M649" s="5"/>
      <c r="N649" s="26"/>
      <c r="O649" s="5"/>
      <c r="P649" s="26"/>
      <c r="Q649" s="26"/>
      <c r="R649" s="26"/>
    </row>
    <row r="650" spans="1:20" ht="20.25" customHeight="1">
      <c r="A650" s="234" t="s">
        <v>9</v>
      </c>
      <c r="B650" s="235" t="s">
        <v>97</v>
      </c>
      <c r="C650" s="232"/>
      <c r="D650" s="232"/>
      <c r="E650" s="232"/>
      <c r="F650" s="232"/>
      <c r="G650" s="232"/>
      <c r="H650" s="232"/>
      <c r="I650" s="232"/>
      <c r="J650" s="233"/>
      <c r="K650" s="236" t="s">
        <v>10</v>
      </c>
      <c r="L650" s="229" t="s">
        <v>2</v>
      </c>
      <c r="M650" s="229" t="s">
        <v>3</v>
      </c>
      <c r="N650" s="237" t="s">
        <v>4</v>
      </c>
      <c r="O650" s="229" t="s">
        <v>5</v>
      </c>
      <c r="P650" s="238" t="s">
        <v>6</v>
      </c>
      <c r="Q650" s="238" t="s">
        <v>7</v>
      </c>
      <c r="R650" s="229" t="s">
        <v>8</v>
      </c>
    </row>
    <row r="651" spans="1:20" ht="15.75" customHeight="1">
      <c r="A651" s="230"/>
      <c r="B651" s="82" t="s">
        <v>98</v>
      </c>
      <c r="C651" s="82" t="s">
        <v>99</v>
      </c>
      <c r="D651" s="82" t="s">
        <v>100</v>
      </c>
      <c r="E651" s="82" t="s">
        <v>101</v>
      </c>
      <c r="F651" s="82" t="s">
        <v>102</v>
      </c>
      <c r="G651" s="82" t="s">
        <v>103</v>
      </c>
      <c r="H651" s="82" t="s">
        <v>104</v>
      </c>
      <c r="I651" s="82" t="s">
        <v>105</v>
      </c>
      <c r="J651" s="82" t="s">
        <v>106</v>
      </c>
      <c r="K651" s="230"/>
      <c r="L651" s="230"/>
      <c r="M651" s="230"/>
      <c r="N651" s="230"/>
      <c r="O651" s="230"/>
      <c r="P651" s="230"/>
      <c r="Q651" s="230"/>
      <c r="R651" s="230"/>
    </row>
    <row r="652" spans="1:20" ht="15.75" customHeight="1">
      <c r="A652" s="82">
        <v>1701</v>
      </c>
      <c r="B652" s="83">
        <v>65</v>
      </c>
      <c r="C652" s="161"/>
      <c r="D652" s="161"/>
      <c r="E652" s="161"/>
      <c r="F652" s="161"/>
      <c r="G652" s="161"/>
      <c r="H652" s="161"/>
      <c r="I652" s="161"/>
      <c r="J652" s="161"/>
      <c r="K652" s="162"/>
      <c r="L652" s="154"/>
      <c r="M652" s="55"/>
      <c r="N652" s="56"/>
      <c r="O652" s="146"/>
      <c r="P652" s="89">
        <f>B652</f>
        <v>65</v>
      </c>
      <c r="Q652" s="147"/>
      <c r="R652" s="146"/>
    </row>
    <row r="653" spans="1:20" ht="15.75" customHeight="1">
      <c r="A653" s="82">
        <v>1702</v>
      </c>
      <c r="B653" s="161"/>
      <c r="C653" s="161">
        <v>55</v>
      </c>
      <c r="D653" s="161"/>
      <c r="E653" s="161"/>
      <c r="F653" s="161"/>
      <c r="G653" s="161"/>
      <c r="H653" s="161"/>
      <c r="I653" s="161"/>
      <c r="J653" s="161"/>
      <c r="K653" s="162"/>
      <c r="L653" s="155"/>
      <c r="M653" s="5"/>
      <c r="N653" s="156"/>
      <c r="O653" s="94">
        <f>IF(C653=0,"",C653/B652)</f>
        <v>0.84615384615384615</v>
      </c>
      <c r="P653" s="95">
        <v>55</v>
      </c>
      <c r="Q653" s="96">
        <f t="shared" ref="Q653:Q660" si="95">IF(P653=0,"",P653/P652)</f>
        <v>0.84615384615384615</v>
      </c>
      <c r="R653" s="96">
        <f t="shared" ref="R653:R660" si="96">IF(P653=0,"",100%-Q653)</f>
        <v>0.15384615384615385</v>
      </c>
    </row>
    <row r="654" spans="1:20" ht="15.75" customHeight="1">
      <c r="A654" s="82">
        <v>1801</v>
      </c>
      <c r="B654" s="161"/>
      <c r="C654" s="161"/>
      <c r="D654" s="161">
        <v>46</v>
      </c>
      <c r="E654" s="161"/>
      <c r="F654" s="161"/>
      <c r="G654" s="161"/>
      <c r="H654" s="161"/>
      <c r="I654" s="161"/>
      <c r="J654" s="161"/>
      <c r="K654" s="162"/>
      <c r="L654" s="155"/>
      <c r="M654" s="5"/>
      <c r="N654" s="156"/>
      <c r="O654" s="94">
        <f>IF(D654=0,"",D654/C653)</f>
        <v>0.83636363636363631</v>
      </c>
      <c r="P654" s="95">
        <v>54</v>
      </c>
      <c r="Q654" s="96">
        <f t="shared" si="95"/>
        <v>0.98181818181818181</v>
      </c>
      <c r="R654" s="96">
        <f t="shared" si="96"/>
        <v>1.8181818181818188E-2</v>
      </c>
      <c r="T654" s="11">
        <f>P654/P652</f>
        <v>0.83076923076923082</v>
      </c>
    </row>
    <row r="655" spans="1:20" ht="15.75" customHeight="1">
      <c r="A655" s="82">
        <v>1802</v>
      </c>
      <c r="B655" s="161"/>
      <c r="C655" s="161"/>
      <c r="D655" s="161"/>
      <c r="E655" s="161">
        <v>42</v>
      </c>
      <c r="F655" s="161"/>
      <c r="G655" s="161"/>
      <c r="H655" s="161"/>
      <c r="I655" s="161"/>
      <c r="J655" s="161"/>
      <c r="K655" s="162"/>
      <c r="L655" s="155"/>
      <c r="M655" s="5"/>
      <c r="N655" s="156"/>
      <c r="O655" s="94">
        <f>IF(E655=0,"",E655/D654)</f>
        <v>0.91304347826086951</v>
      </c>
      <c r="P655" s="95">
        <v>49</v>
      </c>
      <c r="Q655" s="96">
        <f t="shared" si="95"/>
        <v>0.90740740740740744</v>
      </c>
      <c r="R655" s="96">
        <f t="shared" si="96"/>
        <v>9.259259259259256E-2</v>
      </c>
    </row>
    <row r="656" spans="1:20" ht="15.75" customHeight="1">
      <c r="A656" s="82">
        <v>1901</v>
      </c>
      <c r="B656" s="161"/>
      <c r="C656" s="161"/>
      <c r="D656" s="161"/>
      <c r="E656" s="161"/>
      <c r="F656" s="161">
        <v>40</v>
      </c>
      <c r="G656" s="161"/>
      <c r="H656" s="161"/>
      <c r="I656" s="161"/>
      <c r="J656" s="161"/>
      <c r="K656" s="162"/>
      <c r="L656" s="155"/>
      <c r="M656" s="5"/>
      <c r="N656" s="156"/>
      <c r="O656" s="94">
        <f>IF(F656=0,"",F656/E655)</f>
        <v>0.95238095238095233</v>
      </c>
      <c r="P656" s="95">
        <v>46</v>
      </c>
      <c r="Q656" s="96">
        <f t="shared" si="95"/>
        <v>0.93877551020408168</v>
      </c>
      <c r="R656" s="96">
        <f t="shared" si="96"/>
        <v>6.1224489795918324E-2</v>
      </c>
    </row>
    <row r="657" spans="1:31" ht="15.75" customHeight="1">
      <c r="A657" s="82">
        <v>1902</v>
      </c>
      <c r="B657" s="161"/>
      <c r="C657" s="161"/>
      <c r="D657" s="161"/>
      <c r="E657" s="161"/>
      <c r="F657" s="161"/>
      <c r="G657" s="161">
        <v>36</v>
      </c>
      <c r="H657" s="161"/>
      <c r="I657" s="161"/>
      <c r="J657" s="161"/>
      <c r="K657" s="162"/>
      <c r="L657" s="155"/>
      <c r="M657" s="5"/>
      <c r="N657" s="156"/>
      <c r="O657" s="94">
        <f>IF(G657=0,"",G657/F656)</f>
        <v>0.9</v>
      </c>
      <c r="P657" s="95">
        <v>42</v>
      </c>
      <c r="Q657" s="96">
        <f t="shared" si="95"/>
        <v>0.91304347826086951</v>
      </c>
      <c r="R657" s="96">
        <f t="shared" si="96"/>
        <v>8.6956521739130488E-2</v>
      </c>
    </row>
    <row r="658" spans="1:31" ht="15.75" customHeight="1">
      <c r="A658" s="82">
        <v>2001</v>
      </c>
      <c r="B658" s="161"/>
      <c r="C658" s="161"/>
      <c r="D658" s="161"/>
      <c r="E658" s="161"/>
      <c r="F658" s="161"/>
      <c r="G658" s="161"/>
      <c r="H658" s="161">
        <v>35</v>
      </c>
      <c r="I658" s="161"/>
      <c r="J658" s="161"/>
      <c r="K658" s="162"/>
      <c r="L658" s="155"/>
      <c r="M658" s="5"/>
      <c r="N658" s="156"/>
      <c r="O658" s="94">
        <f>IF(H658=0,"",H658/G657)</f>
        <v>0.97222222222222221</v>
      </c>
      <c r="P658" s="95">
        <v>41</v>
      </c>
      <c r="Q658" s="96">
        <f t="shared" si="95"/>
        <v>0.97619047619047616</v>
      </c>
      <c r="R658" s="96">
        <f t="shared" si="96"/>
        <v>2.3809523809523836E-2</v>
      </c>
    </row>
    <row r="659" spans="1:31" ht="15.75" customHeight="1">
      <c r="A659" s="82">
        <v>2002</v>
      </c>
      <c r="B659" s="161"/>
      <c r="C659" s="161"/>
      <c r="D659" s="161"/>
      <c r="E659" s="161"/>
      <c r="F659" s="161"/>
      <c r="G659" s="161"/>
      <c r="H659" s="161"/>
      <c r="I659" s="161">
        <v>35</v>
      </c>
      <c r="J659" s="161"/>
      <c r="K659" s="162"/>
      <c r="L659" s="155"/>
      <c r="M659" s="5"/>
      <c r="N659" s="156"/>
      <c r="O659" s="94">
        <f>IF(I659=0,"",I659/H658)</f>
        <v>1</v>
      </c>
      <c r="P659" s="95">
        <v>41</v>
      </c>
      <c r="Q659" s="96">
        <f t="shared" si="95"/>
        <v>1</v>
      </c>
      <c r="R659" s="96">
        <f t="shared" si="96"/>
        <v>0</v>
      </c>
    </row>
    <row r="660" spans="1:31" ht="15.75" customHeight="1">
      <c r="A660" s="82">
        <v>2101</v>
      </c>
      <c r="B660" s="161"/>
      <c r="C660" s="161"/>
      <c r="D660" s="161"/>
      <c r="E660" s="161"/>
      <c r="F660" s="161"/>
      <c r="G660" s="161"/>
      <c r="H660" s="161"/>
      <c r="I660" s="161"/>
      <c r="J660" s="161">
        <v>35</v>
      </c>
      <c r="K660" s="162">
        <v>24</v>
      </c>
      <c r="L660" s="155"/>
      <c r="M660" s="5"/>
      <c r="N660" s="156"/>
      <c r="O660" s="148">
        <f>IF(J660=0,"",J660/I659)</f>
        <v>1</v>
      </c>
      <c r="P660" s="95">
        <v>40</v>
      </c>
      <c r="Q660" s="149">
        <f t="shared" si="95"/>
        <v>0.97560975609756095</v>
      </c>
      <c r="R660" s="149">
        <f t="shared" si="96"/>
        <v>2.4390243902439046E-2</v>
      </c>
    </row>
    <row r="661" spans="1:31" ht="15.75" customHeight="1">
      <c r="A661" s="82">
        <v>2102</v>
      </c>
      <c r="B661" s="161"/>
      <c r="C661" s="161"/>
      <c r="D661" s="161"/>
      <c r="E661" s="161"/>
      <c r="F661" s="161"/>
      <c r="G661" s="161"/>
      <c r="H661" s="161"/>
      <c r="I661" s="161"/>
      <c r="J661" s="161">
        <v>10</v>
      </c>
      <c r="K661" s="162">
        <v>11</v>
      </c>
      <c r="L661" s="155"/>
      <c r="M661" s="5"/>
      <c r="N661" s="26"/>
      <c r="O661" s="157"/>
      <c r="P661" s="158">
        <v>17</v>
      </c>
      <c r="Q661" s="159"/>
      <c r="R661" s="160"/>
    </row>
    <row r="662" spans="1:31" ht="15.75" customHeight="1">
      <c r="A662" s="82">
        <v>2201</v>
      </c>
      <c r="B662" s="161"/>
      <c r="C662" s="161"/>
      <c r="D662" s="161"/>
      <c r="E662" s="161"/>
      <c r="F662" s="161"/>
      <c r="G662" s="161"/>
      <c r="H662" s="161"/>
      <c r="I662" s="161"/>
      <c r="J662" s="161">
        <v>6</v>
      </c>
      <c r="K662" s="162">
        <v>3</v>
      </c>
      <c r="L662" s="155"/>
      <c r="M662" s="5"/>
      <c r="N662" s="26"/>
      <c r="O662" s="140"/>
      <c r="P662" s="163">
        <v>6</v>
      </c>
      <c r="Q662" s="164"/>
      <c r="R662" s="140"/>
    </row>
    <row r="663" spans="1:31" ht="15.75" customHeight="1">
      <c r="A663" s="82">
        <v>2202</v>
      </c>
      <c r="B663" s="161"/>
      <c r="C663" s="161"/>
      <c r="D663" s="161"/>
      <c r="E663" s="161"/>
      <c r="F663" s="161"/>
      <c r="G663" s="161"/>
      <c r="H663" s="161"/>
      <c r="I663" s="161"/>
      <c r="J663" s="161">
        <v>1</v>
      </c>
      <c r="K663" s="162"/>
      <c r="L663" s="155"/>
      <c r="M663" s="5"/>
      <c r="N663" s="26"/>
      <c r="O663" s="140"/>
      <c r="P663" s="163">
        <v>2</v>
      </c>
      <c r="Q663" s="164"/>
      <c r="R663" s="140"/>
    </row>
    <row r="664" spans="1:31" ht="15.75" customHeight="1">
      <c r="A664" s="82">
        <v>2301</v>
      </c>
      <c r="B664" s="161"/>
      <c r="C664" s="161"/>
      <c r="D664" s="161"/>
      <c r="E664" s="161"/>
      <c r="F664" s="161"/>
      <c r="G664" s="161"/>
      <c r="H664" s="161"/>
      <c r="I664" s="161"/>
      <c r="J664" s="161"/>
      <c r="K664" s="162"/>
      <c r="L664" s="155"/>
      <c r="M664" s="5"/>
      <c r="N664" s="26"/>
      <c r="O664" s="140"/>
      <c r="P664" s="163"/>
      <c r="Q664" s="164"/>
      <c r="R664" s="140"/>
    </row>
    <row r="665" spans="1:31" ht="15.75" customHeight="1">
      <c r="A665" s="82">
        <v>2302</v>
      </c>
      <c r="B665" s="161"/>
      <c r="C665" s="161"/>
      <c r="D665" s="161"/>
      <c r="E665" s="161"/>
      <c r="F665" s="161"/>
      <c r="G665" s="161"/>
      <c r="H665" s="161"/>
      <c r="I665" s="161"/>
      <c r="J665" s="161"/>
      <c r="K665" s="162"/>
      <c r="L665" s="155"/>
      <c r="M665" s="5"/>
      <c r="N665" s="26"/>
      <c r="O665" s="5"/>
      <c r="P665" s="26"/>
      <c r="Q665" s="25"/>
      <c r="R665" s="140"/>
    </row>
    <row r="666" spans="1:31" ht="15.75" customHeight="1">
      <c r="A666" s="82">
        <v>2401</v>
      </c>
      <c r="B666" s="161"/>
      <c r="C666" s="161"/>
      <c r="D666" s="161"/>
      <c r="E666" s="161"/>
      <c r="F666" s="161"/>
      <c r="G666" s="161"/>
      <c r="H666" s="161"/>
      <c r="I666" s="161"/>
      <c r="J666" s="161"/>
      <c r="K666" s="162"/>
      <c r="L666" s="155"/>
      <c r="M666" s="5"/>
      <c r="N666" s="26"/>
      <c r="O666" s="108" t="s">
        <v>80</v>
      </c>
      <c r="P666" s="109">
        <v>35</v>
      </c>
      <c r="Q666" s="110">
        <f>IF(SUM(K655:K662)=0,"",SUM(K655:K662))</f>
        <v>38</v>
      </c>
      <c r="R666" s="111" t="s">
        <v>10</v>
      </c>
    </row>
    <row r="667" spans="1:31" ht="15.75" customHeight="1">
      <c r="A667" s="82">
        <v>2402</v>
      </c>
      <c r="B667" s="161"/>
      <c r="C667" s="161"/>
      <c r="D667" s="161"/>
      <c r="E667" s="161"/>
      <c r="F667" s="161"/>
      <c r="G667" s="161"/>
      <c r="H667" s="161"/>
      <c r="I667" s="161"/>
      <c r="J667" s="161"/>
      <c r="K667" s="162"/>
      <c r="L667" s="155"/>
      <c r="M667" s="5"/>
      <c r="N667" s="26"/>
      <c r="O667" s="112" t="s">
        <v>81</v>
      </c>
      <c r="P667" s="113">
        <f>IF(P666/B652=0,"",P666/B652)</f>
        <v>0.53846153846153844</v>
      </c>
      <c r="Q667" s="114">
        <f>IF(P666/Q666=0,"",P666/Q666)</f>
        <v>0.92105263157894735</v>
      </c>
      <c r="R667" s="115" t="s">
        <v>82</v>
      </c>
    </row>
    <row r="668" spans="1:31" ht="15.75" customHeight="1">
      <c r="A668" s="82">
        <v>2501</v>
      </c>
      <c r="B668" s="161"/>
      <c r="C668" s="161"/>
      <c r="D668" s="161"/>
      <c r="E668" s="161"/>
      <c r="F668" s="161"/>
      <c r="G668" s="161"/>
      <c r="H668" s="161"/>
      <c r="I668" s="161"/>
      <c r="J668" s="161"/>
      <c r="K668" s="162"/>
      <c r="L668" s="166"/>
      <c r="M668" s="119"/>
      <c r="N668" s="120"/>
      <c r="O668" s="119"/>
      <c r="P668" s="120"/>
      <c r="Q668" s="120"/>
      <c r="R668" s="121"/>
    </row>
    <row r="669" spans="1:31" ht="18" customHeight="1">
      <c r="A669" s="34"/>
      <c r="B669" s="26"/>
      <c r="C669" s="26"/>
      <c r="D669" s="231" t="s">
        <v>108</v>
      </c>
      <c r="E669" s="232"/>
      <c r="F669" s="232"/>
      <c r="G669" s="232"/>
      <c r="H669" s="232"/>
      <c r="I669" s="232"/>
      <c r="J669" s="233"/>
      <c r="K669" s="122">
        <f>SUM(K652:K665)</f>
        <v>38</v>
      </c>
      <c r="L669" s="123">
        <f>IF(K660=0,"",K660/B652)</f>
        <v>0.36923076923076925</v>
      </c>
      <c r="M669" s="123">
        <f>IF(K669=0,"",K669/B652)</f>
        <v>0.58461538461538465</v>
      </c>
      <c r="N669" s="123">
        <f>IF(K660=0,"",M669-L669)</f>
        <v>0.2153846153846154</v>
      </c>
      <c r="O669" s="5"/>
      <c r="P669" s="26"/>
      <c r="Q669" s="25"/>
      <c r="R669" s="5"/>
    </row>
    <row r="670" spans="1:31" ht="12.75" customHeight="1">
      <c r="L670" s="5"/>
      <c r="M670" s="5"/>
      <c r="O670" s="5"/>
      <c r="P670" s="6"/>
      <c r="Q670" s="6"/>
      <c r="R670" s="5"/>
      <c r="AD670" s="3"/>
      <c r="AE670" s="3"/>
    </row>
    <row r="671" spans="1:31" ht="12.75" customHeight="1">
      <c r="L671" s="5"/>
      <c r="M671" s="5"/>
      <c r="O671" s="5"/>
      <c r="P671" s="6"/>
      <c r="Q671" s="6"/>
      <c r="R671" s="5"/>
      <c r="AD671" s="3"/>
      <c r="AE671" s="3"/>
    </row>
    <row r="672" spans="1:31" ht="26.25" customHeight="1">
      <c r="B672" s="250" t="s">
        <v>96</v>
      </c>
      <c r="C672" s="242"/>
      <c r="D672" s="242"/>
      <c r="E672" s="242"/>
      <c r="F672" s="242"/>
      <c r="G672" s="242"/>
      <c r="H672" s="242"/>
      <c r="I672" s="242"/>
      <c r="J672" s="242"/>
      <c r="K672" s="145" t="s">
        <v>113</v>
      </c>
      <c r="L672" s="5"/>
      <c r="M672" s="5"/>
      <c r="N672" s="26"/>
      <c r="O672" s="5"/>
      <c r="P672" s="26"/>
      <c r="Q672" s="26"/>
      <c r="R672" s="26"/>
      <c r="U672" s="208">
        <f>AVERAGE(P667,P690)</f>
        <v>0.49896049896049899</v>
      </c>
    </row>
    <row r="673" spans="1:19" ht="20.25" customHeight="1">
      <c r="A673" s="234" t="s">
        <v>9</v>
      </c>
      <c r="B673" s="235" t="s">
        <v>97</v>
      </c>
      <c r="C673" s="232"/>
      <c r="D673" s="232"/>
      <c r="E673" s="232"/>
      <c r="F673" s="232"/>
      <c r="G673" s="232"/>
      <c r="H673" s="232"/>
      <c r="I673" s="232"/>
      <c r="J673" s="233"/>
      <c r="K673" s="236" t="s">
        <v>10</v>
      </c>
      <c r="L673" s="229" t="s">
        <v>2</v>
      </c>
      <c r="M673" s="229" t="s">
        <v>3</v>
      </c>
      <c r="N673" s="237" t="s">
        <v>4</v>
      </c>
      <c r="O673" s="229" t="s">
        <v>5</v>
      </c>
      <c r="P673" s="238" t="s">
        <v>6</v>
      </c>
      <c r="Q673" s="238" t="s">
        <v>7</v>
      </c>
      <c r="R673" s="229" t="s">
        <v>8</v>
      </c>
    </row>
    <row r="674" spans="1:19" ht="15.75" customHeight="1">
      <c r="A674" s="230"/>
      <c r="B674" s="82" t="s">
        <v>98</v>
      </c>
      <c r="C674" s="82" t="s">
        <v>99</v>
      </c>
      <c r="D674" s="82" t="s">
        <v>100</v>
      </c>
      <c r="E674" s="82" t="s">
        <v>101</v>
      </c>
      <c r="F674" s="82" t="s">
        <v>102</v>
      </c>
      <c r="G674" s="82" t="s">
        <v>103</v>
      </c>
      <c r="H674" s="82" t="s">
        <v>104</v>
      </c>
      <c r="I674" s="82" t="s">
        <v>105</v>
      </c>
      <c r="J674" s="82" t="s">
        <v>106</v>
      </c>
      <c r="K674" s="230"/>
      <c r="L674" s="230"/>
      <c r="M674" s="230"/>
      <c r="N674" s="230"/>
      <c r="O674" s="230"/>
      <c r="P674" s="230"/>
      <c r="Q674" s="230"/>
      <c r="R674" s="230"/>
    </row>
    <row r="675" spans="1:19" ht="15.75" customHeight="1">
      <c r="A675" s="82">
        <v>1702</v>
      </c>
      <c r="B675" s="83">
        <v>74</v>
      </c>
      <c r="C675" s="161"/>
      <c r="D675" s="161"/>
      <c r="E675" s="161"/>
      <c r="F675" s="161"/>
      <c r="G675" s="161"/>
      <c r="H675" s="161"/>
      <c r="I675" s="161"/>
      <c r="J675" s="161"/>
      <c r="K675" s="162"/>
      <c r="L675" s="154"/>
      <c r="M675" s="55"/>
      <c r="N675" s="56"/>
      <c r="O675" s="146"/>
      <c r="P675" s="89">
        <f>B675</f>
        <v>74</v>
      </c>
      <c r="Q675" s="147"/>
      <c r="R675" s="146"/>
    </row>
    <row r="676" spans="1:19" ht="15.75" customHeight="1">
      <c r="A676" s="82">
        <v>1801</v>
      </c>
      <c r="B676" s="161"/>
      <c r="C676" s="161">
        <v>56</v>
      </c>
      <c r="D676" s="161"/>
      <c r="E676" s="161"/>
      <c r="F676" s="161"/>
      <c r="G676" s="161"/>
      <c r="H676" s="161"/>
      <c r="I676" s="161"/>
      <c r="J676" s="161"/>
      <c r="K676" s="162"/>
      <c r="L676" s="155"/>
      <c r="M676" s="5"/>
      <c r="N676" s="156"/>
      <c r="O676" s="94">
        <f>IF(C676=0,"",C676/B675)</f>
        <v>0.7567567567567568</v>
      </c>
      <c r="P676" s="95">
        <v>57</v>
      </c>
      <c r="Q676" s="96">
        <f t="shared" ref="Q676:Q683" si="97">IF(P676=0,"",P676/P675)</f>
        <v>0.77027027027027029</v>
      </c>
      <c r="R676" s="96">
        <f t="shared" ref="R676:R683" si="98">IF(P676=0,"",100%-Q676)</f>
        <v>0.22972972972972971</v>
      </c>
    </row>
    <row r="677" spans="1:19" ht="15.75" customHeight="1">
      <c r="A677" s="82">
        <v>1802</v>
      </c>
      <c r="B677" s="161"/>
      <c r="C677" s="161"/>
      <c r="D677" s="161">
        <v>51</v>
      </c>
      <c r="E677" s="161"/>
      <c r="F677" s="161"/>
      <c r="G677" s="161"/>
      <c r="H677" s="161"/>
      <c r="I677" s="161"/>
      <c r="J677" s="161"/>
      <c r="K677" s="162"/>
      <c r="L677" s="155"/>
      <c r="M677" s="5"/>
      <c r="N677" s="156"/>
      <c r="O677" s="94">
        <f>IF(D677=0,"",D677/C676)</f>
        <v>0.9107142857142857</v>
      </c>
      <c r="P677" s="95">
        <v>54</v>
      </c>
      <c r="Q677" s="96">
        <f t="shared" si="97"/>
        <v>0.94736842105263153</v>
      </c>
      <c r="R677" s="96">
        <f t="shared" si="98"/>
        <v>5.2631578947368474E-2</v>
      </c>
      <c r="S677" s="11">
        <f>P677/P675</f>
        <v>0.72972972972972971</v>
      </c>
    </row>
    <row r="678" spans="1:19" ht="15.75" customHeight="1">
      <c r="A678" s="82">
        <v>1901</v>
      </c>
      <c r="B678" s="161"/>
      <c r="C678" s="161"/>
      <c r="D678" s="161"/>
      <c r="E678" s="161">
        <v>50</v>
      </c>
      <c r="F678" s="161"/>
      <c r="G678" s="161"/>
      <c r="H678" s="161"/>
      <c r="I678" s="161"/>
      <c r="J678" s="161"/>
      <c r="K678" s="162"/>
      <c r="L678" s="155"/>
      <c r="M678" s="5"/>
      <c r="N678" s="156"/>
      <c r="O678" s="94">
        <f>IF(E678=0,"",E678/D677)</f>
        <v>0.98039215686274506</v>
      </c>
      <c r="P678" s="95">
        <v>51</v>
      </c>
      <c r="Q678" s="96">
        <f t="shared" si="97"/>
        <v>0.94444444444444442</v>
      </c>
      <c r="R678" s="96">
        <f t="shared" si="98"/>
        <v>5.555555555555558E-2</v>
      </c>
    </row>
    <row r="679" spans="1:19" ht="15.75" customHeight="1">
      <c r="A679" s="82">
        <v>1902</v>
      </c>
      <c r="B679" s="161"/>
      <c r="C679" s="161"/>
      <c r="D679" s="161"/>
      <c r="E679" s="161"/>
      <c r="F679" s="161">
        <v>46</v>
      </c>
      <c r="G679" s="161"/>
      <c r="H679" s="161"/>
      <c r="I679" s="161"/>
      <c r="J679" s="161"/>
      <c r="K679" s="162"/>
      <c r="L679" s="155"/>
      <c r="M679" s="5"/>
      <c r="N679" s="156"/>
      <c r="O679" s="94">
        <f>IF(F679=0,"",F679/E678)</f>
        <v>0.92</v>
      </c>
      <c r="P679" s="95">
        <v>50</v>
      </c>
      <c r="Q679" s="96">
        <f t="shared" si="97"/>
        <v>0.98039215686274506</v>
      </c>
      <c r="R679" s="96">
        <f t="shared" si="98"/>
        <v>1.9607843137254943E-2</v>
      </c>
    </row>
    <row r="680" spans="1:19" ht="15.75" customHeight="1">
      <c r="A680" s="82">
        <v>2001</v>
      </c>
      <c r="B680" s="161"/>
      <c r="C680" s="161"/>
      <c r="D680" s="161"/>
      <c r="E680" s="161"/>
      <c r="F680" s="161"/>
      <c r="G680" s="161">
        <v>46</v>
      </c>
      <c r="H680" s="161"/>
      <c r="I680" s="161"/>
      <c r="J680" s="161"/>
      <c r="K680" s="162"/>
      <c r="L680" s="155"/>
      <c r="M680" s="5"/>
      <c r="N680" s="156"/>
      <c r="O680" s="94">
        <f>IF(G680=0,"",G680/F679)</f>
        <v>1</v>
      </c>
      <c r="P680" s="95">
        <v>48</v>
      </c>
      <c r="Q680" s="96">
        <f t="shared" si="97"/>
        <v>0.96</v>
      </c>
      <c r="R680" s="96">
        <f t="shared" si="98"/>
        <v>4.0000000000000036E-2</v>
      </c>
    </row>
    <row r="681" spans="1:19" ht="15.75" customHeight="1">
      <c r="A681" s="82">
        <v>2002</v>
      </c>
      <c r="B681" s="161"/>
      <c r="C681" s="161"/>
      <c r="D681" s="161"/>
      <c r="E681" s="161"/>
      <c r="F681" s="161"/>
      <c r="G681" s="161"/>
      <c r="H681" s="161">
        <v>45</v>
      </c>
      <c r="I681" s="161"/>
      <c r="J681" s="161"/>
      <c r="K681" s="162"/>
      <c r="L681" s="155"/>
      <c r="M681" s="5"/>
      <c r="N681" s="156"/>
      <c r="O681" s="94">
        <f>IF(H681=0,"",H681/G680)</f>
        <v>0.97826086956521741</v>
      </c>
      <c r="P681" s="95">
        <v>48</v>
      </c>
      <c r="Q681" s="96">
        <f t="shared" si="97"/>
        <v>1</v>
      </c>
      <c r="R681" s="96">
        <f t="shared" si="98"/>
        <v>0</v>
      </c>
    </row>
    <row r="682" spans="1:19" ht="15.75" customHeight="1">
      <c r="A682" s="82">
        <v>2101</v>
      </c>
      <c r="B682" s="161"/>
      <c r="C682" s="161"/>
      <c r="D682" s="161"/>
      <c r="E682" s="161"/>
      <c r="F682" s="161"/>
      <c r="G682" s="161"/>
      <c r="H682" s="161"/>
      <c r="I682" s="161">
        <v>43</v>
      </c>
      <c r="J682" s="161"/>
      <c r="K682" s="162"/>
      <c r="L682" s="155"/>
      <c r="M682" s="5"/>
      <c r="N682" s="156"/>
      <c r="O682" s="94">
        <f>IF(I682=0,"",I682/H681)</f>
        <v>0.9555555555555556</v>
      </c>
      <c r="P682" s="95">
        <v>46</v>
      </c>
      <c r="Q682" s="96">
        <f t="shared" si="97"/>
        <v>0.95833333333333337</v>
      </c>
      <c r="R682" s="96">
        <f t="shared" si="98"/>
        <v>4.166666666666663E-2</v>
      </c>
    </row>
    <row r="683" spans="1:19" ht="15.75" customHeight="1">
      <c r="A683" s="82">
        <v>2102</v>
      </c>
      <c r="B683" s="161"/>
      <c r="C683" s="161"/>
      <c r="D683" s="161"/>
      <c r="E683" s="161"/>
      <c r="F683" s="161"/>
      <c r="G683" s="161"/>
      <c r="H683" s="161"/>
      <c r="I683" s="161"/>
      <c r="J683" s="161">
        <v>39</v>
      </c>
      <c r="K683" s="162">
        <v>33</v>
      </c>
      <c r="L683" s="155"/>
      <c r="M683" s="5"/>
      <c r="N683" s="156"/>
      <c r="O683" s="148">
        <f>IF(J683=0,"",J683/I682)</f>
        <v>0.90697674418604646</v>
      </c>
      <c r="P683" s="95">
        <v>46</v>
      </c>
      <c r="Q683" s="149">
        <f t="shared" si="97"/>
        <v>1</v>
      </c>
      <c r="R683" s="149">
        <f t="shared" si="98"/>
        <v>0</v>
      </c>
    </row>
    <row r="684" spans="1:19" ht="15.75" customHeight="1">
      <c r="A684" s="82">
        <v>2201</v>
      </c>
      <c r="B684" s="161"/>
      <c r="C684" s="161"/>
      <c r="D684" s="161"/>
      <c r="E684" s="161"/>
      <c r="F684" s="161"/>
      <c r="G684" s="161"/>
      <c r="H684" s="161"/>
      <c r="I684" s="161"/>
      <c r="J684" s="161">
        <v>5</v>
      </c>
      <c r="K684" s="162">
        <v>2</v>
      </c>
      <c r="L684" s="155"/>
      <c r="M684" s="5"/>
      <c r="N684" s="26"/>
      <c r="O684" s="157"/>
      <c r="P684" s="158">
        <v>10</v>
      </c>
      <c r="Q684" s="159"/>
      <c r="R684" s="160"/>
    </row>
    <row r="685" spans="1:19" ht="15.75" customHeight="1">
      <c r="A685" s="82">
        <v>2202</v>
      </c>
      <c r="B685" s="161"/>
      <c r="C685" s="161"/>
      <c r="D685" s="161"/>
      <c r="E685" s="161"/>
      <c r="F685" s="161"/>
      <c r="G685" s="161"/>
      <c r="H685" s="161"/>
      <c r="I685" s="161"/>
      <c r="J685" s="161">
        <v>4</v>
      </c>
      <c r="K685" s="167">
        <v>3</v>
      </c>
      <c r="L685" s="155"/>
      <c r="M685" s="5"/>
      <c r="N685" s="26"/>
      <c r="O685" s="140"/>
      <c r="P685" s="163">
        <v>6</v>
      </c>
      <c r="Q685" s="164"/>
      <c r="R685" s="140"/>
    </row>
    <row r="686" spans="1:19" ht="15.75" customHeight="1">
      <c r="A686" s="82">
        <v>2301</v>
      </c>
      <c r="B686" s="161"/>
      <c r="C686" s="161"/>
      <c r="D686" s="161"/>
      <c r="E686" s="161"/>
      <c r="F686" s="161"/>
      <c r="G686" s="161"/>
      <c r="H686" s="161"/>
      <c r="I686" s="161"/>
      <c r="J686" s="161">
        <v>2</v>
      </c>
      <c r="K686" s="162">
        <v>2</v>
      </c>
      <c r="L686" s="155"/>
      <c r="M686" s="5"/>
      <c r="N686" s="26"/>
      <c r="O686" s="140"/>
      <c r="P686" s="163">
        <v>4</v>
      </c>
      <c r="Q686" s="164"/>
      <c r="R686" s="140"/>
    </row>
    <row r="687" spans="1:19" ht="15.75" customHeight="1">
      <c r="A687" s="82">
        <v>2302</v>
      </c>
      <c r="B687" s="161"/>
      <c r="C687" s="161"/>
      <c r="D687" s="161"/>
      <c r="E687" s="161"/>
      <c r="F687" s="161"/>
      <c r="G687" s="161"/>
      <c r="H687" s="161"/>
      <c r="I687" s="161"/>
      <c r="J687" s="161">
        <v>1</v>
      </c>
      <c r="K687" s="162"/>
      <c r="L687" s="155"/>
      <c r="M687" s="5"/>
      <c r="N687" s="26"/>
      <c r="O687" s="140"/>
      <c r="P687" s="163">
        <v>2</v>
      </c>
      <c r="Q687" s="164"/>
      <c r="R687" s="140"/>
    </row>
    <row r="688" spans="1:19" ht="15.75" customHeight="1">
      <c r="A688" s="82">
        <v>2401</v>
      </c>
      <c r="B688" s="161"/>
      <c r="C688" s="161"/>
      <c r="D688" s="161"/>
      <c r="E688" s="161"/>
      <c r="F688" s="161"/>
      <c r="G688" s="161"/>
      <c r="H688" s="161"/>
      <c r="I688" s="161"/>
      <c r="J688" s="161">
        <v>1</v>
      </c>
      <c r="K688" s="162"/>
      <c r="L688" s="155"/>
      <c r="M688" s="5"/>
      <c r="N688" s="26"/>
      <c r="O688" s="5"/>
      <c r="P688" s="26">
        <v>2</v>
      </c>
      <c r="Q688" s="25"/>
      <c r="R688" s="140"/>
    </row>
    <row r="689" spans="1:31" ht="15.75" customHeight="1">
      <c r="A689" s="82">
        <v>2402</v>
      </c>
      <c r="B689" s="161"/>
      <c r="C689" s="161"/>
      <c r="D689" s="161"/>
      <c r="E689" s="161"/>
      <c r="F689" s="161"/>
      <c r="G689" s="161"/>
      <c r="H689" s="161"/>
      <c r="I689" s="161"/>
      <c r="J689" s="161">
        <v>1</v>
      </c>
      <c r="K689" s="162">
        <v>1</v>
      </c>
      <c r="L689" s="155"/>
      <c r="M689" s="5"/>
      <c r="N689" s="26"/>
      <c r="O689" s="108" t="s">
        <v>80</v>
      </c>
      <c r="P689" s="109">
        <v>34</v>
      </c>
      <c r="Q689" s="110">
        <f>K692</f>
        <v>41</v>
      </c>
      <c r="R689" s="111" t="s">
        <v>10</v>
      </c>
    </row>
    <row r="690" spans="1:31" ht="15.75" customHeight="1">
      <c r="A690" s="82">
        <v>2501</v>
      </c>
      <c r="B690" s="161"/>
      <c r="C690" s="161"/>
      <c r="D690" s="161"/>
      <c r="E690" s="161"/>
      <c r="F690" s="161"/>
      <c r="G690" s="161"/>
      <c r="H690" s="161"/>
      <c r="I690" s="161"/>
      <c r="J690" s="161"/>
      <c r="K690" s="162"/>
      <c r="L690" s="155"/>
      <c r="M690" s="5"/>
      <c r="N690" s="26"/>
      <c r="O690" s="112" t="s">
        <v>81</v>
      </c>
      <c r="P690" s="113">
        <f>IF(P689/B675=0,"",P689/B675)</f>
        <v>0.45945945945945948</v>
      </c>
      <c r="Q690" s="114">
        <f>IF(P689/Q689=0,"",P689/Q689)</f>
        <v>0.82926829268292679</v>
      </c>
      <c r="R690" s="115" t="s">
        <v>82</v>
      </c>
    </row>
    <row r="691" spans="1:31" ht="15.75" customHeight="1">
      <c r="A691" s="82">
        <v>2502</v>
      </c>
      <c r="B691" s="161"/>
      <c r="C691" s="161"/>
      <c r="D691" s="161"/>
      <c r="E691" s="161"/>
      <c r="F691" s="161"/>
      <c r="G691" s="161"/>
      <c r="H691" s="161"/>
      <c r="I691" s="161"/>
      <c r="J691" s="161"/>
      <c r="K691" s="162"/>
      <c r="L691" s="166"/>
      <c r="M691" s="119"/>
      <c r="N691" s="120"/>
      <c r="O691" s="119"/>
      <c r="P691" s="120"/>
      <c r="Q691" s="120"/>
      <c r="R691" s="121"/>
    </row>
    <row r="692" spans="1:31" ht="18" customHeight="1">
      <c r="A692" s="34"/>
      <c r="B692" s="26"/>
      <c r="C692" s="26"/>
      <c r="D692" s="231" t="s">
        <v>108</v>
      </c>
      <c r="E692" s="232"/>
      <c r="F692" s="232"/>
      <c r="G692" s="232"/>
      <c r="H692" s="232"/>
      <c r="I692" s="232"/>
      <c r="J692" s="233"/>
      <c r="K692" s="122">
        <f>SUM(K675:K689)</f>
        <v>41</v>
      </c>
      <c r="L692" s="123">
        <f>IF(K683=0,"",K683/B675)</f>
        <v>0.44594594594594594</v>
      </c>
      <c r="M692" s="123">
        <f>IF(K692=0,"",K692/B675)</f>
        <v>0.55405405405405406</v>
      </c>
      <c r="N692" s="123">
        <f>IF(K683=0,"",M692-L692)</f>
        <v>0.10810810810810811</v>
      </c>
      <c r="O692" s="5"/>
      <c r="P692" s="26"/>
      <c r="Q692" s="25"/>
      <c r="R692" s="5"/>
    </row>
    <row r="693" spans="1:31" ht="12.75" customHeight="1">
      <c r="L693" s="5"/>
      <c r="M693" s="5"/>
      <c r="O693" s="5"/>
      <c r="P693" s="6"/>
      <c r="Q693" s="6"/>
      <c r="R693" s="5"/>
      <c r="AD693" s="3"/>
      <c r="AE693" s="3"/>
    </row>
    <row r="694" spans="1:31" ht="12.75" customHeight="1">
      <c r="L694" s="5"/>
      <c r="M694" s="5"/>
      <c r="O694" s="5"/>
      <c r="P694" s="6"/>
      <c r="Q694" s="6"/>
      <c r="R694" s="5"/>
      <c r="AD694" s="3"/>
      <c r="AE694" s="3"/>
    </row>
    <row r="695" spans="1:31" ht="26.25" customHeight="1">
      <c r="B695" s="250" t="s">
        <v>96</v>
      </c>
      <c r="C695" s="242"/>
      <c r="D695" s="242"/>
      <c r="E695" s="242"/>
      <c r="F695" s="242"/>
      <c r="G695" s="242"/>
      <c r="H695" s="242"/>
      <c r="I695" s="242"/>
      <c r="J695" s="242"/>
      <c r="K695" s="145" t="s">
        <v>114</v>
      </c>
      <c r="L695" s="5"/>
      <c r="M695" s="5"/>
      <c r="N695" s="26"/>
      <c r="O695" s="5"/>
      <c r="P695" s="26"/>
      <c r="Q695" s="26"/>
      <c r="R695" s="26"/>
      <c r="AD695" s="3"/>
      <c r="AE695" s="3"/>
    </row>
    <row r="696" spans="1:31" ht="20.25" customHeight="1">
      <c r="A696" s="234" t="s">
        <v>9</v>
      </c>
      <c r="B696" s="235" t="s">
        <v>97</v>
      </c>
      <c r="C696" s="232"/>
      <c r="D696" s="232"/>
      <c r="E696" s="232"/>
      <c r="F696" s="232"/>
      <c r="G696" s="232"/>
      <c r="H696" s="232"/>
      <c r="I696" s="232"/>
      <c r="J696" s="233"/>
      <c r="K696" s="236" t="s">
        <v>10</v>
      </c>
      <c r="L696" s="229" t="s">
        <v>2</v>
      </c>
      <c r="M696" s="229" t="s">
        <v>3</v>
      </c>
      <c r="N696" s="237" t="s">
        <v>4</v>
      </c>
      <c r="O696" s="229" t="s">
        <v>5</v>
      </c>
      <c r="P696" s="238" t="s">
        <v>6</v>
      </c>
      <c r="Q696" s="238" t="s">
        <v>7</v>
      </c>
      <c r="R696" s="229" t="s">
        <v>8</v>
      </c>
      <c r="AD696" s="3"/>
      <c r="AE696" s="3"/>
    </row>
    <row r="697" spans="1:31" ht="15.75" customHeight="1">
      <c r="A697" s="230"/>
      <c r="B697" s="82" t="s">
        <v>98</v>
      </c>
      <c r="C697" s="82" t="s">
        <v>99</v>
      </c>
      <c r="D697" s="82" t="s">
        <v>100</v>
      </c>
      <c r="E697" s="82" t="s">
        <v>101</v>
      </c>
      <c r="F697" s="82" t="s">
        <v>102</v>
      </c>
      <c r="G697" s="82" t="s">
        <v>103</v>
      </c>
      <c r="H697" s="82" t="s">
        <v>104</v>
      </c>
      <c r="I697" s="82" t="s">
        <v>105</v>
      </c>
      <c r="J697" s="82" t="s">
        <v>106</v>
      </c>
      <c r="K697" s="230"/>
      <c r="L697" s="230"/>
      <c r="M697" s="230"/>
      <c r="N697" s="230"/>
      <c r="O697" s="230"/>
      <c r="P697" s="230"/>
      <c r="Q697" s="230"/>
      <c r="R697" s="230"/>
      <c r="AD697" s="3"/>
      <c r="AE697" s="3"/>
    </row>
    <row r="698" spans="1:31" ht="15.75" customHeight="1">
      <c r="A698" s="82">
        <v>1801</v>
      </c>
      <c r="B698" s="83">
        <v>79</v>
      </c>
      <c r="C698" s="161"/>
      <c r="D698" s="161"/>
      <c r="E698" s="161"/>
      <c r="F698" s="161"/>
      <c r="G698" s="161"/>
      <c r="H698" s="161"/>
      <c r="I698" s="161"/>
      <c r="J698" s="161"/>
      <c r="K698" s="162"/>
      <c r="L698" s="154"/>
      <c r="M698" s="55"/>
      <c r="N698" s="56"/>
      <c r="O698" s="146"/>
      <c r="P698" s="89">
        <f>B698</f>
        <v>79</v>
      </c>
      <c r="Q698" s="147"/>
      <c r="R698" s="146"/>
      <c r="AD698" s="3"/>
      <c r="AE698" s="3"/>
    </row>
    <row r="699" spans="1:31" ht="15.75" customHeight="1">
      <c r="A699" s="82">
        <v>1802</v>
      </c>
      <c r="B699" s="161"/>
      <c r="C699" s="161">
        <v>58</v>
      </c>
      <c r="D699" s="161"/>
      <c r="E699" s="161"/>
      <c r="F699" s="161"/>
      <c r="G699" s="161"/>
      <c r="H699" s="161"/>
      <c r="I699" s="161"/>
      <c r="J699" s="161"/>
      <c r="K699" s="162"/>
      <c r="L699" s="155"/>
      <c r="M699" s="5"/>
      <c r="N699" s="156"/>
      <c r="O699" s="94">
        <f>IF(C699=0,"",C699/B698)</f>
        <v>0.73417721518987344</v>
      </c>
      <c r="P699" s="95">
        <v>58</v>
      </c>
      <c r="Q699" s="96">
        <f t="shared" ref="Q699:Q706" si="99">IF(P699=0,"",P699/P698)</f>
        <v>0.73417721518987344</v>
      </c>
      <c r="R699" s="96">
        <f t="shared" ref="R699:R706" si="100">IF(P699=0,"",100%-Q699)</f>
        <v>0.26582278481012656</v>
      </c>
      <c r="AD699" s="3"/>
      <c r="AE699" s="3"/>
    </row>
    <row r="700" spans="1:31" ht="15.75" customHeight="1">
      <c r="A700" s="82">
        <v>1901</v>
      </c>
      <c r="B700" s="161"/>
      <c r="C700" s="161"/>
      <c r="D700" s="161">
        <v>55</v>
      </c>
      <c r="E700" s="161"/>
      <c r="F700" s="161"/>
      <c r="G700" s="161"/>
      <c r="H700" s="161"/>
      <c r="I700" s="161"/>
      <c r="J700" s="161"/>
      <c r="K700" s="162"/>
      <c r="L700" s="155"/>
      <c r="M700" s="5"/>
      <c r="N700" s="156"/>
      <c r="O700" s="94">
        <f>IF(D700=0,"",D700/C699)</f>
        <v>0.94827586206896552</v>
      </c>
      <c r="P700" s="95">
        <v>56</v>
      </c>
      <c r="Q700" s="96">
        <f t="shared" si="99"/>
        <v>0.96551724137931039</v>
      </c>
      <c r="R700" s="96">
        <f t="shared" si="100"/>
        <v>3.4482758620689613E-2</v>
      </c>
      <c r="S700" s="131">
        <f>P700/P698</f>
        <v>0.70886075949367089</v>
      </c>
      <c r="AD700" s="3"/>
      <c r="AE700" s="3"/>
    </row>
    <row r="701" spans="1:31" ht="15.75" customHeight="1">
      <c r="A701" s="82">
        <v>1902</v>
      </c>
      <c r="B701" s="161"/>
      <c r="C701" s="161"/>
      <c r="D701" s="161"/>
      <c r="E701" s="161">
        <v>45</v>
      </c>
      <c r="F701" s="161"/>
      <c r="G701" s="161"/>
      <c r="H701" s="161"/>
      <c r="I701" s="161"/>
      <c r="J701" s="161"/>
      <c r="K701" s="162"/>
      <c r="L701" s="155"/>
      <c r="M701" s="5"/>
      <c r="N701" s="156"/>
      <c r="O701" s="94">
        <f>IF(E701=0,"",E701/D700)</f>
        <v>0.81818181818181823</v>
      </c>
      <c r="P701" s="95">
        <v>51</v>
      </c>
      <c r="Q701" s="96">
        <f t="shared" si="99"/>
        <v>0.9107142857142857</v>
      </c>
      <c r="R701" s="96">
        <f t="shared" si="100"/>
        <v>8.9285714285714302E-2</v>
      </c>
      <c r="AD701" s="3"/>
      <c r="AE701" s="3"/>
    </row>
    <row r="702" spans="1:31" ht="15.75" customHeight="1">
      <c r="A702" s="82">
        <v>2001</v>
      </c>
      <c r="B702" s="161"/>
      <c r="C702" s="161"/>
      <c r="D702" s="161"/>
      <c r="E702" s="161"/>
      <c r="F702" s="161">
        <v>42</v>
      </c>
      <c r="G702" s="161"/>
      <c r="H702" s="161"/>
      <c r="I702" s="161"/>
      <c r="J702" s="161"/>
      <c r="K702" s="162"/>
      <c r="L702" s="155"/>
      <c r="M702" s="5"/>
      <c r="N702" s="156"/>
      <c r="O702" s="94">
        <f>IF(F702=0,"",F702/E701)</f>
        <v>0.93333333333333335</v>
      </c>
      <c r="P702" s="95">
        <v>48</v>
      </c>
      <c r="Q702" s="96">
        <f t="shared" si="99"/>
        <v>0.94117647058823528</v>
      </c>
      <c r="R702" s="96">
        <f t="shared" si="100"/>
        <v>5.8823529411764719E-2</v>
      </c>
      <c r="AD702" s="3"/>
      <c r="AE702" s="3"/>
    </row>
    <row r="703" spans="1:31" ht="15.75" customHeight="1">
      <c r="A703" s="82">
        <v>2002</v>
      </c>
      <c r="B703" s="161"/>
      <c r="C703" s="161"/>
      <c r="D703" s="161"/>
      <c r="E703" s="161"/>
      <c r="F703" s="161"/>
      <c r="G703" s="161">
        <v>42</v>
      </c>
      <c r="H703" s="161"/>
      <c r="I703" s="161"/>
      <c r="J703" s="161"/>
      <c r="K703" s="162"/>
      <c r="L703" s="155"/>
      <c r="M703" s="5"/>
      <c r="N703" s="156"/>
      <c r="O703" s="94">
        <f>IF(G703=0,"",G703/F702)</f>
        <v>1</v>
      </c>
      <c r="P703" s="95">
        <v>48</v>
      </c>
      <c r="Q703" s="96">
        <f t="shared" si="99"/>
        <v>1</v>
      </c>
      <c r="R703" s="96">
        <f t="shared" si="100"/>
        <v>0</v>
      </c>
      <c r="AD703" s="3"/>
      <c r="AE703" s="3"/>
    </row>
    <row r="704" spans="1:31" ht="15.75" customHeight="1">
      <c r="A704" s="82">
        <v>2101</v>
      </c>
      <c r="B704" s="161"/>
      <c r="C704" s="161"/>
      <c r="D704" s="161"/>
      <c r="E704" s="161"/>
      <c r="F704" s="161"/>
      <c r="G704" s="161"/>
      <c r="H704" s="161">
        <v>42</v>
      </c>
      <c r="I704" s="161"/>
      <c r="J704" s="161"/>
      <c r="K704" s="162"/>
      <c r="L704" s="155"/>
      <c r="M704" s="5"/>
      <c r="N704" s="156"/>
      <c r="O704" s="94">
        <f>IF(H704=0,"",H704/G703)</f>
        <v>1</v>
      </c>
      <c r="P704" s="95">
        <v>47</v>
      </c>
      <c r="Q704" s="96">
        <f t="shared" si="99"/>
        <v>0.97916666666666663</v>
      </c>
      <c r="R704" s="96">
        <f t="shared" si="100"/>
        <v>2.083333333333337E-2</v>
      </c>
      <c r="AD704" s="3"/>
      <c r="AE704" s="3"/>
    </row>
    <row r="705" spans="1:31" ht="15.75" customHeight="1">
      <c r="A705" s="82">
        <v>2102</v>
      </c>
      <c r="B705" s="161"/>
      <c r="C705" s="161"/>
      <c r="D705" s="161"/>
      <c r="E705" s="161"/>
      <c r="F705" s="161"/>
      <c r="G705" s="161"/>
      <c r="H705" s="161"/>
      <c r="I705" s="161">
        <v>41</v>
      </c>
      <c r="J705" s="161"/>
      <c r="K705" s="162">
        <v>1</v>
      </c>
      <c r="L705" s="155"/>
      <c r="M705" s="5"/>
      <c r="N705" s="156"/>
      <c r="O705" s="94">
        <f>IF(I705=0,"",I705/H704)</f>
        <v>0.97619047619047616</v>
      </c>
      <c r="P705" s="95">
        <v>45</v>
      </c>
      <c r="Q705" s="96">
        <f t="shared" si="99"/>
        <v>0.95744680851063835</v>
      </c>
      <c r="R705" s="96">
        <f t="shared" si="100"/>
        <v>4.2553191489361653E-2</v>
      </c>
      <c r="AD705" s="3"/>
      <c r="AE705" s="3"/>
    </row>
    <row r="706" spans="1:31" ht="15.75" customHeight="1">
      <c r="A706" s="82">
        <v>2201</v>
      </c>
      <c r="B706" s="161"/>
      <c r="C706" s="161"/>
      <c r="D706" s="161"/>
      <c r="E706" s="161"/>
      <c r="F706" s="161"/>
      <c r="G706" s="161"/>
      <c r="H706" s="161"/>
      <c r="I706" s="161"/>
      <c r="J706" s="161">
        <v>37</v>
      </c>
      <c r="K706" s="162">
        <v>33</v>
      </c>
      <c r="L706" s="155"/>
      <c r="M706" s="5"/>
      <c r="N706" s="156"/>
      <c r="O706" s="148">
        <f>IF(J706=0,"",J706/I705)</f>
        <v>0.90243902439024393</v>
      </c>
      <c r="P706" s="95">
        <v>41</v>
      </c>
      <c r="Q706" s="149">
        <f t="shared" si="99"/>
        <v>0.91111111111111109</v>
      </c>
      <c r="R706" s="149">
        <f t="shared" si="100"/>
        <v>8.8888888888888906E-2</v>
      </c>
      <c r="AD706" s="3"/>
      <c r="AE706" s="3"/>
    </row>
    <row r="707" spans="1:31" ht="15.75" customHeight="1">
      <c r="A707" s="82">
        <v>2202</v>
      </c>
      <c r="B707" s="161"/>
      <c r="C707" s="161"/>
      <c r="D707" s="161"/>
      <c r="E707" s="161"/>
      <c r="F707" s="161"/>
      <c r="G707" s="161"/>
      <c r="H707" s="161"/>
      <c r="I707" s="161"/>
      <c r="J707" s="161">
        <v>4</v>
      </c>
      <c r="K707" s="167">
        <v>5</v>
      </c>
      <c r="L707" s="155"/>
      <c r="M707" s="5"/>
      <c r="N707" s="26"/>
      <c r="O707" s="157"/>
      <c r="P707" s="158">
        <v>8</v>
      </c>
      <c r="Q707" s="159"/>
      <c r="R707" s="160"/>
      <c r="AD707" s="3"/>
      <c r="AE707" s="3"/>
    </row>
    <row r="708" spans="1:31" ht="15.75" customHeight="1">
      <c r="A708" s="82">
        <v>2301</v>
      </c>
      <c r="B708" s="161"/>
      <c r="C708" s="161"/>
      <c r="D708" s="161"/>
      <c r="E708" s="161"/>
      <c r="F708" s="161"/>
      <c r="G708" s="161"/>
      <c r="H708" s="161"/>
      <c r="I708" s="161"/>
      <c r="J708" s="161">
        <v>1</v>
      </c>
      <c r="K708" s="162">
        <v>1</v>
      </c>
      <c r="L708" s="155"/>
      <c r="M708" s="5"/>
      <c r="N708" s="26"/>
      <c r="O708" s="140"/>
      <c r="P708" s="163">
        <v>2</v>
      </c>
      <c r="Q708" s="164"/>
      <c r="R708" s="140"/>
      <c r="AD708" s="3"/>
      <c r="AE708" s="3"/>
    </row>
    <row r="709" spans="1:31" ht="15.75" customHeight="1">
      <c r="A709" s="82">
        <v>2301</v>
      </c>
      <c r="B709" s="161"/>
      <c r="C709" s="161"/>
      <c r="D709" s="161"/>
      <c r="E709" s="161"/>
      <c r="F709" s="161"/>
      <c r="G709" s="161"/>
      <c r="H709" s="161"/>
      <c r="I709" s="161"/>
      <c r="J709" s="161">
        <v>1</v>
      </c>
      <c r="K709" s="162"/>
      <c r="L709" s="155"/>
      <c r="M709" s="5"/>
      <c r="N709" s="26"/>
      <c r="O709" s="140"/>
      <c r="P709" s="163">
        <v>1</v>
      </c>
      <c r="Q709" s="164"/>
      <c r="R709" s="140"/>
      <c r="AD709" s="3"/>
      <c r="AE709" s="3"/>
    </row>
    <row r="710" spans="1:31" ht="15.75" customHeight="1">
      <c r="A710" s="82">
        <v>2401</v>
      </c>
      <c r="B710" s="161"/>
      <c r="C710" s="161"/>
      <c r="D710" s="161"/>
      <c r="E710" s="161"/>
      <c r="F710" s="161"/>
      <c r="G710" s="161"/>
      <c r="H710" s="161"/>
      <c r="I710" s="161"/>
      <c r="J710" s="161">
        <v>1</v>
      </c>
      <c r="K710" s="162">
        <v>1</v>
      </c>
      <c r="L710" s="155"/>
      <c r="M710" s="5"/>
      <c r="N710" s="26"/>
      <c r="O710" s="140"/>
      <c r="P710" s="163">
        <v>1</v>
      </c>
      <c r="Q710" s="164"/>
      <c r="R710" s="140"/>
      <c r="AD710" s="3"/>
      <c r="AE710" s="3"/>
    </row>
    <row r="711" spans="1:31" ht="15.75" customHeight="1">
      <c r="A711" s="82">
        <v>2402</v>
      </c>
      <c r="B711" s="161"/>
      <c r="C711" s="161"/>
      <c r="D711" s="161"/>
      <c r="E711" s="161"/>
      <c r="F711" s="161"/>
      <c r="G711" s="161"/>
      <c r="H711" s="161"/>
      <c r="I711" s="161"/>
      <c r="J711" s="161"/>
      <c r="K711" s="162"/>
      <c r="L711" s="155"/>
      <c r="M711" s="5"/>
      <c r="N711" s="26"/>
      <c r="O711" s="5"/>
      <c r="P711" s="26"/>
      <c r="Q711" s="25"/>
      <c r="R711" s="140"/>
      <c r="AD711" s="3"/>
      <c r="AE711" s="3"/>
    </row>
    <row r="712" spans="1:31" ht="15.75" customHeight="1">
      <c r="A712" s="82">
        <v>2501</v>
      </c>
      <c r="B712" s="161"/>
      <c r="C712" s="161"/>
      <c r="D712" s="161"/>
      <c r="E712" s="161"/>
      <c r="F712" s="161"/>
      <c r="G712" s="161"/>
      <c r="H712" s="161"/>
      <c r="I712" s="161"/>
      <c r="J712" s="161"/>
      <c r="K712" s="162"/>
      <c r="L712" s="155"/>
      <c r="M712" s="5"/>
      <c r="N712" s="26"/>
      <c r="O712" s="108" t="s">
        <v>80</v>
      </c>
      <c r="P712" s="109">
        <v>35</v>
      </c>
      <c r="Q712" s="110">
        <f>K715</f>
        <v>41</v>
      </c>
      <c r="R712" s="111" t="s">
        <v>10</v>
      </c>
      <c r="AD712" s="3"/>
      <c r="AE712" s="3"/>
    </row>
    <row r="713" spans="1:31" ht="15.75" customHeight="1">
      <c r="A713" s="82">
        <v>2502</v>
      </c>
      <c r="B713" s="161"/>
      <c r="C713" s="161"/>
      <c r="D713" s="161"/>
      <c r="E713" s="161"/>
      <c r="F713" s="161"/>
      <c r="G713" s="161"/>
      <c r="H713" s="161"/>
      <c r="I713" s="161"/>
      <c r="J713" s="161"/>
      <c r="K713" s="162"/>
      <c r="L713" s="155"/>
      <c r="M713" s="5"/>
      <c r="N713" s="26"/>
      <c r="O713" s="112" t="s">
        <v>81</v>
      </c>
      <c r="P713" s="113">
        <f>IF(P712/B698=0,"",P712/B698)</f>
        <v>0.44303797468354428</v>
      </c>
      <c r="Q713" s="114">
        <f>IF(P712/Q712=0,"",P712/Q712)</f>
        <v>0.85365853658536583</v>
      </c>
      <c r="R713" s="115" t="s">
        <v>82</v>
      </c>
      <c r="AD713" s="3"/>
      <c r="AE713" s="3"/>
    </row>
    <row r="714" spans="1:31" ht="15.75" customHeight="1">
      <c r="A714" s="82">
        <v>2601</v>
      </c>
      <c r="B714" s="161"/>
      <c r="C714" s="161"/>
      <c r="D714" s="161"/>
      <c r="E714" s="161"/>
      <c r="F714" s="161"/>
      <c r="G714" s="161"/>
      <c r="H714" s="161"/>
      <c r="I714" s="161"/>
      <c r="J714" s="161"/>
      <c r="K714" s="162"/>
      <c r="L714" s="166"/>
      <c r="M714" s="119"/>
      <c r="N714" s="120"/>
      <c r="O714" s="119"/>
      <c r="P714" s="120"/>
      <c r="Q714" s="120"/>
      <c r="R714" s="121"/>
      <c r="AD714" s="3"/>
      <c r="AE714" s="3"/>
    </row>
    <row r="715" spans="1:31" ht="18" customHeight="1">
      <c r="A715" s="34"/>
      <c r="B715" s="26"/>
      <c r="C715" s="26"/>
      <c r="D715" s="231" t="s">
        <v>108</v>
      </c>
      <c r="E715" s="232"/>
      <c r="F715" s="232"/>
      <c r="G715" s="232"/>
      <c r="H715" s="232"/>
      <c r="I715" s="232"/>
      <c r="J715" s="233"/>
      <c r="K715" s="122">
        <f>SUM(K698:K711)</f>
        <v>41</v>
      </c>
      <c r="L715" s="123">
        <f>(SUM(K704:K706)/B698)</f>
        <v>0.43037974683544306</v>
      </c>
      <c r="M715" s="123">
        <f>IF(K715=0,"",K715/B698)</f>
        <v>0.51898734177215189</v>
      </c>
      <c r="N715" s="123">
        <f>IF(K706=0,"",M715-L715)</f>
        <v>8.8607594936708833E-2</v>
      </c>
      <c r="O715" s="5"/>
      <c r="P715" s="26"/>
      <c r="Q715" s="25"/>
      <c r="R715" s="5"/>
      <c r="AD715" s="3"/>
      <c r="AE715" s="3"/>
    </row>
    <row r="716" spans="1:31" ht="12.75" customHeight="1">
      <c r="L716" s="5"/>
      <c r="M716" s="5"/>
      <c r="O716" s="5"/>
      <c r="P716" s="6"/>
      <c r="Q716" s="6"/>
      <c r="R716" s="5"/>
      <c r="AD716" s="3"/>
      <c r="AE716" s="3"/>
    </row>
    <row r="717" spans="1:31" ht="12.75" customHeight="1">
      <c r="L717" s="5"/>
      <c r="M717" s="5"/>
      <c r="O717" s="5"/>
      <c r="P717" s="6"/>
      <c r="Q717" s="6"/>
      <c r="R717" s="5"/>
      <c r="AD717" s="3"/>
      <c r="AE717" s="3"/>
    </row>
    <row r="718" spans="1:31" ht="26.25" customHeight="1">
      <c r="B718" s="250" t="s">
        <v>96</v>
      </c>
      <c r="C718" s="242"/>
      <c r="D718" s="242"/>
      <c r="E718" s="242"/>
      <c r="F718" s="242"/>
      <c r="G718" s="242"/>
      <c r="H718" s="242"/>
      <c r="I718" s="242"/>
      <c r="J718" s="242"/>
      <c r="K718" s="145" t="s">
        <v>115</v>
      </c>
      <c r="L718" s="5"/>
      <c r="M718" s="5"/>
      <c r="N718" s="26"/>
      <c r="O718" s="5"/>
      <c r="P718" s="26"/>
      <c r="Q718" s="26"/>
      <c r="R718" s="26"/>
      <c r="W718" s="209">
        <f>AVERAGE(L715,L737)</f>
        <v>0.5030686612965094</v>
      </c>
      <c r="AD718" s="3"/>
      <c r="AE718" s="3"/>
    </row>
    <row r="719" spans="1:31" ht="20.25" customHeight="1">
      <c r="A719" s="234" t="s">
        <v>9</v>
      </c>
      <c r="B719" s="235" t="s">
        <v>97</v>
      </c>
      <c r="C719" s="232"/>
      <c r="D719" s="232"/>
      <c r="E719" s="232"/>
      <c r="F719" s="232"/>
      <c r="G719" s="232"/>
      <c r="H719" s="232"/>
      <c r="I719" s="232"/>
      <c r="J719" s="233"/>
      <c r="K719" s="236" t="s">
        <v>10</v>
      </c>
      <c r="L719" s="229" t="s">
        <v>2</v>
      </c>
      <c r="M719" s="229" t="s">
        <v>3</v>
      </c>
      <c r="N719" s="237" t="s">
        <v>4</v>
      </c>
      <c r="O719" s="229" t="s">
        <v>5</v>
      </c>
      <c r="P719" s="238" t="s">
        <v>6</v>
      </c>
      <c r="Q719" s="238" t="s">
        <v>7</v>
      </c>
      <c r="R719" s="229" t="s">
        <v>8</v>
      </c>
      <c r="AD719" s="3"/>
      <c r="AE719" s="3"/>
    </row>
    <row r="720" spans="1:31" ht="15.75" customHeight="1">
      <c r="A720" s="230"/>
      <c r="B720" s="82" t="s">
        <v>98</v>
      </c>
      <c r="C720" s="82" t="s">
        <v>99</v>
      </c>
      <c r="D720" s="82" t="s">
        <v>100</v>
      </c>
      <c r="E720" s="82" t="s">
        <v>101</v>
      </c>
      <c r="F720" s="82" t="s">
        <v>102</v>
      </c>
      <c r="G720" s="82" t="s">
        <v>103</v>
      </c>
      <c r="H720" s="82" t="s">
        <v>104</v>
      </c>
      <c r="I720" s="82" t="s">
        <v>105</v>
      </c>
      <c r="J720" s="82" t="s">
        <v>106</v>
      </c>
      <c r="K720" s="230"/>
      <c r="L720" s="230"/>
      <c r="M720" s="230"/>
      <c r="N720" s="230"/>
      <c r="O720" s="230"/>
      <c r="P720" s="230"/>
      <c r="Q720" s="230"/>
      <c r="R720" s="230"/>
      <c r="AD720" s="3"/>
      <c r="AE720" s="3"/>
    </row>
    <row r="721" spans="1:31" ht="15.75" customHeight="1">
      <c r="A721" s="82">
        <v>1802</v>
      </c>
      <c r="B721" s="83">
        <v>66</v>
      </c>
      <c r="C721" s="161"/>
      <c r="D721" s="161"/>
      <c r="E721" s="161"/>
      <c r="F721" s="161"/>
      <c r="G721" s="161"/>
      <c r="H721" s="161"/>
      <c r="I721" s="161"/>
      <c r="J721" s="161"/>
      <c r="K721" s="162"/>
      <c r="L721" s="154"/>
      <c r="M721" s="55"/>
      <c r="N721" s="56"/>
      <c r="O721" s="146"/>
      <c r="P721" s="89">
        <f>B721</f>
        <v>66</v>
      </c>
      <c r="Q721" s="147"/>
      <c r="R721" s="146"/>
      <c r="AD721" s="3"/>
      <c r="AE721" s="3"/>
    </row>
    <row r="722" spans="1:31" ht="15.75" customHeight="1">
      <c r="A722" s="82">
        <v>1901</v>
      </c>
      <c r="B722" s="161"/>
      <c r="C722" s="161">
        <v>58</v>
      </c>
      <c r="D722" s="161"/>
      <c r="E722" s="161"/>
      <c r="F722" s="161"/>
      <c r="G722" s="161"/>
      <c r="H722" s="161"/>
      <c r="I722" s="161"/>
      <c r="J722" s="161"/>
      <c r="K722" s="162"/>
      <c r="L722" s="155"/>
      <c r="M722" s="5"/>
      <c r="N722" s="156"/>
      <c r="O722" s="94">
        <f>IF(C722=0,"",C722/B721)</f>
        <v>0.87878787878787878</v>
      </c>
      <c r="P722" s="95">
        <v>59</v>
      </c>
      <c r="Q722" s="96">
        <f t="shared" ref="Q722:Q729" si="101">IF(P722=0,"",P722/P721)</f>
        <v>0.89393939393939392</v>
      </c>
      <c r="R722" s="96">
        <f t="shared" ref="R722:R729" si="102">IF(P722=0,"",100%-Q722)</f>
        <v>0.10606060606060608</v>
      </c>
      <c r="AD722" s="3"/>
      <c r="AE722" s="3"/>
    </row>
    <row r="723" spans="1:31" ht="15.75" customHeight="1">
      <c r="A723" s="82">
        <v>1902</v>
      </c>
      <c r="B723" s="161"/>
      <c r="C723" s="161"/>
      <c r="D723" s="161">
        <v>53</v>
      </c>
      <c r="E723" s="161"/>
      <c r="F723" s="161"/>
      <c r="G723" s="161"/>
      <c r="H723" s="161"/>
      <c r="I723" s="161"/>
      <c r="J723" s="161"/>
      <c r="K723" s="162"/>
      <c r="L723" s="155"/>
      <c r="M723" s="5"/>
      <c r="N723" s="156"/>
      <c r="O723" s="94">
        <f>IF(D723=0,"",D723/C722)</f>
        <v>0.91379310344827591</v>
      </c>
      <c r="P723" s="95">
        <v>55</v>
      </c>
      <c r="Q723" s="96">
        <f t="shared" si="101"/>
        <v>0.93220338983050843</v>
      </c>
      <c r="R723" s="96">
        <f t="shared" si="102"/>
        <v>6.7796610169491567E-2</v>
      </c>
      <c r="S723" s="11">
        <f>P723/P721</f>
        <v>0.83333333333333337</v>
      </c>
      <c r="AD723" s="3"/>
      <c r="AE723" s="3"/>
    </row>
    <row r="724" spans="1:31" ht="15.75" customHeight="1">
      <c r="A724" s="82">
        <v>2001</v>
      </c>
      <c r="B724" s="161"/>
      <c r="C724" s="161"/>
      <c r="D724" s="161"/>
      <c r="E724" s="161">
        <v>48</v>
      </c>
      <c r="F724" s="161"/>
      <c r="G724" s="161"/>
      <c r="H724" s="161"/>
      <c r="I724" s="161"/>
      <c r="J724" s="161"/>
      <c r="K724" s="162"/>
      <c r="L724" s="155"/>
      <c r="M724" s="5"/>
      <c r="N724" s="156"/>
      <c r="O724" s="94">
        <f>IF(E724=0,"",E724/D723)</f>
        <v>0.90566037735849059</v>
      </c>
      <c r="P724" s="95">
        <v>53</v>
      </c>
      <c r="Q724" s="96">
        <f t="shared" si="101"/>
        <v>0.96363636363636362</v>
      </c>
      <c r="R724" s="96">
        <f t="shared" si="102"/>
        <v>3.6363636363636376E-2</v>
      </c>
      <c r="AD724" s="3"/>
      <c r="AE724" s="3"/>
    </row>
    <row r="725" spans="1:31" ht="15.75" customHeight="1">
      <c r="A725" s="82">
        <v>2002</v>
      </c>
      <c r="B725" s="161"/>
      <c r="C725" s="161"/>
      <c r="D725" s="161"/>
      <c r="E725" s="161"/>
      <c r="F725" s="161">
        <v>48</v>
      </c>
      <c r="G725" s="161"/>
      <c r="H725" s="161"/>
      <c r="I725" s="161"/>
      <c r="J725" s="161"/>
      <c r="K725" s="162"/>
      <c r="L725" s="155"/>
      <c r="M725" s="5"/>
      <c r="N725" s="156"/>
      <c r="O725" s="94">
        <f>IF(F725=0,"",F725/E724)</f>
        <v>1</v>
      </c>
      <c r="P725" s="95">
        <v>53</v>
      </c>
      <c r="Q725" s="96">
        <f t="shared" si="101"/>
        <v>1</v>
      </c>
      <c r="R725" s="96">
        <f t="shared" si="102"/>
        <v>0</v>
      </c>
      <c r="AD725" s="3"/>
      <c r="AE725" s="3"/>
    </row>
    <row r="726" spans="1:31" ht="15.75" customHeight="1">
      <c r="A726" s="82">
        <v>2101</v>
      </c>
      <c r="B726" s="161"/>
      <c r="C726" s="161"/>
      <c r="D726" s="161"/>
      <c r="E726" s="161"/>
      <c r="F726" s="161"/>
      <c r="G726" s="161">
        <v>45</v>
      </c>
      <c r="H726" s="161"/>
      <c r="I726" s="161"/>
      <c r="J726" s="161"/>
      <c r="K726" s="162"/>
      <c r="L726" s="155"/>
      <c r="M726" s="5"/>
      <c r="N726" s="156"/>
      <c r="O726" s="94">
        <f>IF(G726=0,"",G726/F725)</f>
        <v>0.9375</v>
      </c>
      <c r="P726" s="95">
        <v>53</v>
      </c>
      <c r="Q726" s="96">
        <f t="shared" si="101"/>
        <v>1</v>
      </c>
      <c r="R726" s="96">
        <f t="shared" si="102"/>
        <v>0</v>
      </c>
      <c r="AD726" s="3"/>
      <c r="AE726" s="3"/>
    </row>
    <row r="727" spans="1:31" ht="15.75" customHeight="1">
      <c r="A727" s="82">
        <v>2102</v>
      </c>
      <c r="B727" s="161"/>
      <c r="C727" s="161"/>
      <c r="D727" s="161"/>
      <c r="E727" s="161"/>
      <c r="F727" s="161"/>
      <c r="G727" s="161"/>
      <c r="H727" s="161">
        <v>43</v>
      </c>
      <c r="I727" s="161"/>
      <c r="J727" s="161"/>
      <c r="K727" s="162"/>
      <c r="L727" s="155"/>
      <c r="M727" s="5"/>
      <c r="N727" s="156"/>
      <c r="O727" s="94">
        <f>IF(H727=0,"",H727/G726)</f>
        <v>0.9555555555555556</v>
      </c>
      <c r="P727" s="95">
        <v>49</v>
      </c>
      <c r="Q727" s="96">
        <f t="shared" si="101"/>
        <v>0.92452830188679247</v>
      </c>
      <c r="R727" s="96">
        <f t="shared" si="102"/>
        <v>7.547169811320753E-2</v>
      </c>
      <c r="AD727" s="3"/>
      <c r="AE727" s="3"/>
    </row>
    <row r="728" spans="1:31" ht="15.75" customHeight="1">
      <c r="A728" s="82">
        <v>2201</v>
      </c>
      <c r="B728" s="161"/>
      <c r="C728" s="161"/>
      <c r="D728" s="161"/>
      <c r="E728" s="161"/>
      <c r="F728" s="161"/>
      <c r="G728" s="161"/>
      <c r="H728" s="161"/>
      <c r="I728" s="161">
        <v>43</v>
      </c>
      <c r="J728" s="161"/>
      <c r="K728" s="162"/>
      <c r="L728" s="155"/>
      <c r="M728" s="5"/>
      <c r="N728" s="156"/>
      <c r="O728" s="94">
        <f>IF(I728=0,"",I728/H727)</f>
        <v>1</v>
      </c>
      <c r="P728" s="95">
        <v>50</v>
      </c>
      <c r="Q728" s="96">
        <f t="shared" si="101"/>
        <v>1.0204081632653061</v>
      </c>
      <c r="R728" s="96">
        <f t="shared" si="102"/>
        <v>-2.0408163265306145E-2</v>
      </c>
      <c r="AD728" s="3"/>
      <c r="AE728" s="3"/>
    </row>
    <row r="729" spans="1:31" ht="15.75" customHeight="1">
      <c r="A729" s="82">
        <v>2202</v>
      </c>
      <c r="B729" s="161"/>
      <c r="C729" s="161"/>
      <c r="D729" s="161"/>
      <c r="E729" s="161"/>
      <c r="F729" s="161"/>
      <c r="G729" s="161"/>
      <c r="H729" s="161"/>
      <c r="I729" s="161"/>
      <c r="J729" s="161">
        <v>43</v>
      </c>
      <c r="K729" s="167">
        <v>38</v>
      </c>
      <c r="L729" s="155"/>
      <c r="M729" s="5"/>
      <c r="N729" s="156"/>
      <c r="O729" s="148">
        <f>IF(J729=0,"",J729/I728)</f>
        <v>1</v>
      </c>
      <c r="P729" s="95">
        <v>50</v>
      </c>
      <c r="Q729" s="149">
        <f t="shared" si="101"/>
        <v>1</v>
      </c>
      <c r="R729" s="149">
        <f t="shared" si="102"/>
        <v>0</v>
      </c>
      <c r="AD729" s="3"/>
      <c r="AE729" s="3"/>
    </row>
    <row r="730" spans="1:31" ht="15.75" customHeight="1">
      <c r="A730" s="82">
        <v>2301</v>
      </c>
      <c r="B730" s="161"/>
      <c r="C730" s="161"/>
      <c r="D730" s="161"/>
      <c r="E730" s="161"/>
      <c r="F730" s="161"/>
      <c r="G730" s="161"/>
      <c r="H730" s="161"/>
      <c r="I730" s="161"/>
      <c r="J730" s="161">
        <v>6</v>
      </c>
      <c r="K730" s="162">
        <v>6</v>
      </c>
      <c r="L730" s="155"/>
      <c r="M730" s="5"/>
      <c r="N730" s="26"/>
      <c r="O730" s="157"/>
      <c r="P730" s="158">
        <v>10</v>
      </c>
      <c r="Q730" s="159"/>
      <c r="R730" s="160"/>
      <c r="AD730" s="3"/>
      <c r="AE730" s="3"/>
    </row>
    <row r="731" spans="1:31" ht="15.75" customHeight="1">
      <c r="A731" s="82">
        <v>2302</v>
      </c>
      <c r="B731" s="161"/>
      <c r="C731" s="161"/>
      <c r="D731" s="161"/>
      <c r="E731" s="161"/>
      <c r="F731" s="161"/>
      <c r="G731" s="161"/>
      <c r="H731" s="161"/>
      <c r="I731" s="161"/>
      <c r="J731" s="161">
        <v>4</v>
      </c>
      <c r="K731" s="162">
        <v>3</v>
      </c>
      <c r="L731" s="155"/>
      <c r="M731" s="5"/>
      <c r="N731" s="26"/>
      <c r="O731" s="140"/>
      <c r="P731" s="163">
        <v>5</v>
      </c>
      <c r="Q731" s="164"/>
      <c r="R731" s="140"/>
      <c r="AD731" s="3"/>
      <c r="AE731" s="3"/>
    </row>
    <row r="732" spans="1:31" ht="15.75" customHeight="1">
      <c r="A732" s="82">
        <v>2401</v>
      </c>
      <c r="B732" s="161"/>
      <c r="C732" s="161"/>
      <c r="D732" s="161"/>
      <c r="E732" s="161"/>
      <c r="F732" s="161"/>
      <c r="G732" s="161"/>
      <c r="H732" s="161"/>
      <c r="I732" s="161"/>
      <c r="J732" s="161">
        <v>1</v>
      </c>
      <c r="K732" s="162">
        <v>2</v>
      </c>
      <c r="L732" s="155"/>
      <c r="M732" s="5"/>
      <c r="N732" s="26"/>
      <c r="O732" s="140"/>
      <c r="P732" s="163">
        <v>2</v>
      </c>
      <c r="Q732" s="164"/>
      <c r="R732" s="140"/>
      <c r="AD732" s="3"/>
      <c r="AE732" s="3"/>
    </row>
    <row r="733" spans="1:31" ht="15.75" customHeight="1">
      <c r="A733" s="82">
        <v>2402</v>
      </c>
      <c r="B733" s="161"/>
      <c r="C733" s="161"/>
      <c r="D733" s="161"/>
      <c r="E733" s="161"/>
      <c r="F733" s="161"/>
      <c r="G733" s="161"/>
      <c r="H733" s="161"/>
      <c r="I733" s="161"/>
      <c r="J733" s="161"/>
      <c r="K733" s="162"/>
      <c r="L733" s="155"/>
      <c r="M733" s="5"/>
      <c r="N733" s="26"/>
      <c r="O733" s="5"/>
      <c r="P733" s="26"/>
      <c r="Q733" s="25"/>
      <c r="R733" s="140"/>
      <c r="AD733" s="3"/>
      <c r="AE733" s="3"/>
    </row>
    <row r="734" spans="1:31" ht="15.75" customHeight="1">
      <c r="A734" s="82">
        <v>2501</v>
      </c>
      <c r="B734" s="161"/>
      <c r="C734" s="161"/>
      <c r="D734" s="161"/>
      <c r="E734" s="161"/>
      <c r="F734" s="161"/>
      <c r="G734" s="161"/>
      <c r="H734" s="161"/>
      <c r="I734" s="161"/>
      <c r="J734" s="161"/>
      <c r="K734" s="162"/>
      <c r="L734" s="155"/>
      <c r="M734" s="5"/>
      <c r="N734" s="26"/>
      <c r="O734" s="108" t="s">
        <v>80</v>
      </c>
      <c r="P734" s="109">
        <v>39</v>
      </c>
      <c r="Q734" s="110">
        <f>K737</f>
        <v>49</v>
      </c>
      <c r="R734" s="111" t="s">
        <v>10</v>
      </c>
      <c r="AD734" s="3"/>
      <c r="AE734" s="3"/>
    </row>
    <row r="735" spans="1:31" ht="15.75" customHeight="1">
      <c r="A735" s="82">
        <v>2502</v>
      </c>
      <c r="B735" s="161"/>
      <c r="C735" s="161"/>
      <c r="D735" s="161"/>
      <c r="E735" s="161"/>
      <c r="F735" s="161"/>
      <c r="G735" s="161"/>
      <c r="H735" s="161"/>
      <c r="I735" s="161"/>
      <c r="J735" s="161"/>
      <c r="K735" s="162"/>
      <c r="L735" s="155"/>
      <c r="M735" s="5"/>
      <c r="N735" s="26"/>
      <c r="O735" s="112" t="s">
        <v>81</v>
      </c>
      <c r="P735" s="113">
        <f>IF(P734/B721=0,"",P734/B721)</f>
        <v>0.59090909090909094</v>
      </c>
      <c r="Q735" s="114">
        <f>IF(P734/Q734=0,"",P734/Q734)</f>
        <v>0.79591836734693877</v>
      </c>
      <c r="R735" s="115" t="s">
        <v>82</v>
      </c>
      <c r="AD735" s="3"/>
      <c r="AE735" s="3"/>
    </row>
    <row r="736" spans="1:31" ht="15.75" customHeight="1">
      <c r="A736" s="82">
        <v>2601</v>
      </c>
      <c r="B736" s="161"/>
      <c r="C736" s="161"/>
      <c r="D736" s="161"/>
      <c r="E736" s="161"/>
      <c r="F736" s="161"/>
      <c r="G736" s="161"/>
      <c r="H736" s="161"/>
      <c r="I736" s="161"/>
      <c r="J736" s="161"/>
      <c r="K736" s="162"/>
      <c r="L736" s="166"/>
      <c r="M736" s="119"/>
      <c r="N736" s="120"/>
      <c r="O736" s="119"/>
      <c r="P736" s="120"/>
      <c r="Q736" s="120"/>
      <c r="R736" s="121"/>
      <c r="AD736" s="3"/>
      <c r="AE736" s="3"/>
    </row>
    <row r="737" spans="1:31" ht="18" customHeight="1">
      <c r="A737" s="34"/>
      <c r="B737" s="26"/>
      <c r="C737" s="26"/>
      <c r="D737" s="231" t="s">
        <v>108</v>
      </c>
      <c r="E737" s="232"/>
      <c r="F737" s="232"/>
      <c r="G737" s="232"/>
      <c r="H737" s="232"/>
      <c r="I737" s="232"/>
      <c r="J737" s="233"/>
      <c r="K737" s="122">
        <f>SUM(K721:K733)</f>
        <v>49</v>
      </c>
      <c r="L737" s="123">
        <f>IF(K729=0,"",K729/B721)</f>
        <v>0.5757575757575758</v>
      </c>
      <c r="M737" s="123">
        <f>IF(K737=0,"",K737/B721)</f>
        <v>0.74242424242424243</v>
      </c>
      <c r="N737" s="123">
        <f>IF(K729=0,"",M737-L737)</f>
        <v>0.16666666666666663</v>
      </c>
      <c r="O737" s="5"/>
      <c r="P737" s="26"/>
      <c r="Q737" s="25"/>
      <c r="R737" s="5"/>
      <c r="AD737" s="3"/>
      <c r="AE737" s="3"/>
    </row>
    <row r="738" spans="1:31" ht="12.75" customHeight="1">
      <c r="L738" s="5"/>
      <c r="M738" s="5"/>
      <c r="O738" s="5"/>
      <c r="P738" s="6"/>
      <c r="Q738" s="6"/>
      <c r="R738" s="5"/>
      <c r="AD738" s="3"/>
      <c r="AE738" s="3"/>
    </row>
    <row r="739" spans="1:31" ht="12.75" customHeight="1">
      <c r="L739" s="5"/>
      <c r="M739" s="5"/>
      <c r="O739" s="5"/>
      <c r="P739" s="6"/>
      <c r="Q739" s="6"/>
      <c r="R739" s="5"/>
      <c r="AD739" s="3"/>
      <c r="AE739" s="3"/>
    </row>
    <row r="740" spans="1:31" ht="12.75" customHeight="1">
      <c r="L740" s="5"/>
      <c r="M740" s="5"/>
      <c r="O740" s="5"/>
      <c r="P740" s="6"/>
      <c r="Q740" s="6"/>
      <c r="R740" s="5"/>
      <c r="AD740" s="3"/>
      <c r="AE740" s="3"/>
    </row>
    <row r="741" spans="1:31" ht="26.25" customHeight="1">
      <c r="B741" s="250" t="s">
        <v>96</v>
      </c>
      <c r="C741" s="242"/>
      <c r="D741" s="242"/>
      <c r="E741" s="242"/>
      <c r="F741" s="242"/>
      <c r="G741" s="242"/>
      <c r="H741" s="242"/>
      <c r="I741" s="242"/>
      <c r="J741" s="242"/>
      <c r="K741" s="145" t="s">
        <v>116</v>
      </c>
      <c r="L741" s="5"/>
      <c r="M741" s="5"/>
      <c r="N741" s="26"/>
      <c r="O741" s="5"/>
      <c r="P741" s="26"/>
      <c r="Q741" s="26"/>
      <c r="R741" s="26"/>
      <c r="AD741" s="3"/>
      <c r="AE741" s="3"/>
    </row>
    <row r="742" spans="1:31" ht="20.25" customHeight="1">
      <c r="A742" s="234" t="s">
        <v>9</v>
      </c>
      <c r="B742" s="235" t="s">
        <v>97</v>
      </c>
      <c r="C742" s="232"/>
      <c r="D742" s="232"/>
      <c r="E742" s="232"/>
      <c r="F742" s="232"/>
      <c r="G742" s="232"/>
      <c r="H742" s="232"/>
      <c r="I742" s="232"/>
      <c r="J742" s="233"/>
      <c r="K742" s="236" t="s">
        <v>10</v>
      </c>
      <c r="L742" s="229" t="s">
        <v>2</v>
      </c>
      <c r="M742" s="229" t="s">
        <v>3</v>
      </c>
      <c r="N742" s="237" t="s">
        <v>4</v>
      </c>
      <c r="O742" s="229" t="s">
        <v>5</v>
      </c>
      <c r="P742" s="238" t="s">
        <v>6</v>
      </c>
      <c r="Q742" s="238" t="s">
        <v>7</v>
      </c>
      <c r="R742" s="229" t="s">
        <v>8</v>
      </c>
      <c r="AD742" s="3"/>
      <c r="AE742" s="3"/>
    </row>
    <row r="743" spans="1:31" ht="15.75" customHeight="1">
      <c r="A743" s="230"/>
      <c r="B743" s="82" t="s">
        <v>98</v>
      </c>
      <c r="C743" s="82" t="s">
        <v>99</v>
      </c>
      <c r="D743" s="82" t="s">
        <v>100</v>
      </c>
      <c r="E743" s="82" t="s">
        <v>101</v>
      </c>
      <c r="F743" s="82" t="s">
        <v>102</v>
      </c>
      <c r="G743" s="82" t="s">
        <v>103</v>
      </c>
      <c r="H743" s="82" t="s">
        <v>104</v>
      </c>
      <c r="I743" s="82" t="s">
        <v>105</v>
      </c>
      <c r="J743" s="82" t="s">
        <v>106</v>
      </c>
      <c r="K743" s="230"/>
      <c r="L743" s="230"/>
      <c r="M743" s="230"/>
      <c r="N743" s="230"/>
      <c r="O743" s="230"/>
      <c r="P743" s="230"/>
      <c r="Q743" s="230"/>
      <c r="R743" s="230"/>
      <c r="AD743" s="3"/>
      <c r="AE743" s="3"/>
    </row>
    <row r="744" spans="1:31" ht="15.75" customHeight="1">
      <c r="A744" s="82">
        <v>1901</v>
      </c>
      <c r="B744" s="83">
        <v>58</v>
      </c>
      <c r="C744" s="161"/>
      <c r="D744" s="161"/>
      <c r="E744" s="161"/>
      <c r="F744" s="161"/>
      <c r="G744" s="161"/>
      <c r="H744" s="161"/>
      <c r="I744" s="161"/>
      <c r="J744" s="161"/>
      <c r="K744" s="162"/>
      <c r="L744" s="154"/>
      <c r="M744" s="55"/>
      <c r="N744" s="56"/>
      <c r="O744" s="146"/>
      <c r="P744" s="89">
        <f>B744</f>
        <v>58</v>
      </c>
      <c r="Q744" s="147"/>
      <c r="R744" s="146"/>
      <c r="AD744" s="3"/>
      <c r="AE744" s="3"/>
    </row>
    <row r="745" spans="1:31" ht="15.75" customHeight="1">
      <c r="A745" s="82">
        <v>1902</v>
      </c>
      <c r="B745" s="161"/>
      <c r="C745" s="161">
        <v>46</v>
      </c>
      <c r="D745" s="161"/>
      <c r="E745" s="161"/>
      <c r="F745" s="161"/>
      <c r="G745" s="161"/>
      <c r="H745" s="161"/>
      <c r="I745" s="161"/>
      <c r="J745" s="161"/>
      <c r="K745" s="162"/>
      <c r="L745" s="155"/>
      <c r="M745" s="5"/>
      <c r="N745" s="156"/>
      <c r="O745" s="94">
        <f>IF(C745=0,"",C745/B744)</f>
        <v>0.7931034482758621</v>
      </c>
      <c r="P745" s="95">
        <v>46</v>
      </c>
      <c r="Q745" s="96">
        <f t="shared" ref="Q745:Q752" si="103">IF(P745=0,"",P745/P744)</f>
        <v>0.7931034482758621</v>
      </c>
      <c r="R745" s="96">
        <f t="shared" ref="R745:R752" si="104">IF(P745=0,"",100%-Q745)</f>
        <v>0.2068965517241379</v>
      </c>
      <c r="AD745" s="3"/>
      <c r="AE745" s="3"/>
    </row>
    <row r="746" spans="1:31" ht="15.75" customHeight="1">
      <c r="A746" s="82">
        <v>2001</v>
      </c>
      <c r="B746" s="161"/>
      <c r="C746" s="161"/>
      <c r="D746" s="161">
        <v>39</v>
      </c>
      <c r="E746" s="161"/>
      <c r="F746" s="161"/>
      <c r="G746" s="161"/>
      <c r="H746" s="161"/>
      <c r="I746" s="161"/>
      <c r="J746" s="161"/>
      <c r="K746" s="162"/>
      <c r="L746" s="155"/>
      <c r="M746" s="5"/>
      <c r="N746" s="156"/>
      <c r="O746" s="94">
        <f>IF(D746=0,"",D746/C745)</f>
        <v>0.84782608695652173</v>
      </c>
      <c r="P746" s="95">
        <v>42</v>
      </c>
      <c r="Q746" s="96">
        <f t="shared" si="103"/>
        <v>0.91304347826086951</v>
      </c>
      <c r="R746" s="96">
        <f t="shared" si="104"/>
        <v>8.6956521739130488E-2</v>
      </c>
      <c r="S746" s="11">
        <f>P746/P744</f>
        <v>0.72413793103448276</v>
      </c>
      <c r="AD746" s="3"/>
      <c r="AE746" s="3"/>
    </row>
    <row r="747" spans="1:31" ht="15.75" customHeight="1">
      <c r="A747" s="82">
        <v>2002</v>
      </c>
      <c r="B747" s="161"/>
      <c r="C747" s="161"/>
      <c r="D747" s="161"/>
      <c r="E747" s="161">
        <v>36</v>
      </c>
      <c r="F747" s="161"/>
      <c r="G747" s="161"/>
      <c r="H747" s="161"/>
      <c r="I747" s="161"/>
      <c r="J747" s="161"/>
      <c r="K747" s="162"/>
      <c r="L747" s="155"/>
      <c r="M747" s="5"/>
      <c r="N747" s="156"/>
      <c r="O747" s="94">
        <f>IF(E747=0,"",E747/D746)</f>
        <v>0.92307692307692313</v>
      </c>
      <c r="P747" s="95">
        <v>40</v>
      </c>
      <c r="Q747" s="96">
        <f t="shared" si="103"/>
        <v>0.95238095238095233</v>
      </c>
      <c r="R747" s="96">
        <f t="shared" si="104"/>
        <v>4.7619047619047672E-2</v>
      </c>
      <c r="AD747" s="3"/>
      <c r="AE747" s="3"/>
    </row>
    <row r="748" spans="1:31" ht="15.75" customHeight="1">
      <c r="A748" s="82">
        <v>2101</v>
      </c>
      <c r="B748" s="161"/>
      <c r="C748" s="161"/>
      <c r="D748" s="161"/>
      <c r="E748" s="161"/>
      <c r="F748" s="161">
        <v>36</v>
      </c>
      <c r="G748" s="161"/>
      <c r="H748" s="161"/>
      <c r="I748" s="161"/>
      <c r="J748" s="161"/>
      <c r="K748" s="162"/>
      <c r="L748" s="155"/>
      <c r="M748" s="5"/>
      <c r="N748" s="156"/>
      <c r="O748" s="94">
        <f>IF(F748=0,"",F748/E747)</f>
        <v>1</v>
      </c>
      <c r="P748" s="95">
        <v>39</v>
      </c>
      <c r="Q748" s="96">
        <f t="shared" si="103"/>
        <v>0.97499999999999998</v>
      </c>
      <c r="R748" s="96">
        <f t="shared" si="104"/>
        <v>2.5000000000000022E-2</v>
      </c>
      <c r="AD748" s="3"/>
      <c r="AE748" s="3"/>
    </row>
    <row r="749" spans="1:31" ht="15.75" customHeight="1">
      <c r="A749" s="82">
        <v>2102</v>
      </c>
      <c r="B749" s="161"/>
      <c r="C749" s="161"/>
      <c r="D749" s="161"/>
      <c r="E749" s="161"/>
      <c r="F749" s="161"/>
      <c r="G749" s="161">
        <v>36</v>
      </c>
      <c r="H749" s="161"/>
      <c r="I749" s="161"/>
      <c r="J749" s="161"/>
      <c r="K749" s="162"/>
      <c r="L749" s="155"/>
      <c r="M749" s="5"/>
      <c r="N749" s="156"/>
      <c r="O749" s="94">
        <f>IF(G749=0,"",G749/F748)</f>
        <v>1</v>
      </c>
      <c r="P749" s="95">
        <v>37</v>
      </c>
      <c r="Q749" s="96">
        <f t="shared" si="103"/>
        <v>0.94871794871794868</v>
      </c>
      <c r="R749" s="96">
        <f t="shared" si="104"/>
        <v>5.1282051282051322E-2</v>
      </c>
      <c r="AD749" s="3"/>
      <c r="AE749" s="3"/>
    </row>
    <row r="750" spans="1:31" ht="15.75" customHeight="1">
      <c r="A750" s="82">
        <v>2201</v>
      </c>
      <c r="B750" s="161"/>
      <c r="C750" s="161"/>
      <c r="D750" s="161"/>
      <c r="E750" s="161"/>
      <c r="F750" s="161"/>
      <c r="G750" s="161"/>
      <c r="H750" s="161">
        <v>34</v>
      </c>
      <c r="I750" s="161"/>
      <c r="J750" s="161"/>
      <c r="K750" s="162"/>
      <c r="L750" s="155"/>
      <c r="M750" s="5"/>
      <c r="N750" s="156"/>
      <c r="O750" s="94">
        <f>IF(H750=0,"",H750/G749)</f>
        <v>0.94444444444444442</v>
      </c>
      <c r="P750" s="95">
        <v>35</v>
      </c>
      <c r="Q750" s="96">
        <f t="shared" si="103"/>
        <v>0.94594594594594594</v>
      </c>
      <c r="R750" s="96">
        <f t="shared" si="104"/>
        <v>5.4054054054054057E-2</v>
      </c>
      <c r="AD750" s="3"/>
      <c r="AE750" s="3"/>
    </row>
    <row r="751" spans="1:31" ht="15.75" customHeight="1">
      <c r="A751" s="82">
        <v>2202</v>
      </c>
      <c r="B751" s="161"/>
      <c r="C751" s="161"/>
      <c r="D751" s="161"/>
      <c r="E751" s="161"/>
      <c r="F751" s="161"/>
      <c r="G751" s="161"/>
      <c r="H751" s="161"/>
      <c r="I751" s="161">
        <v>33</v>
      </c>
      <c r="J751" s="161"/>
      <c r="K751" s="162"/>
      <c r="L751" s="155"/>
      <c r="M751" s="5"/>
      <c r="N751" s="156"/>
      <c r="O751" s="94">
        <f>IF(I751=0,"",I751/H750)</f>
        <v>0.97058823529411764</v>
      </c>
      <c r="P751" s="95">
        <v>35</v>
      </c>
      <c r="Q751" s="96">
        <f t="shared" si="103"/>
        <v>1</v>
      </c>
      <c r="R751" s="96">
        <f t="shared" si="104"/>
        <v>0</v>
      </c>
      <c r="AD751" s="3"/>
      <c r="AE751" s="3"/>
    </row>
    <row r="752" spans="1:31" ht="15.75" customHeight="1">
      <c r="A752" s="82">
        <v>2301</v>
      </c>
      <c r="B752" s="161"/>
      <c r="C752" s="161"/>
      <c r="D752" s="161"/>
      <c r="E752" s="161"/>
      <c r="F752" s="161"/>
      <c r="G752" s="161"/>
      <c r="H752" s="161"/>
      <c r="I752" s="161"/>
      <c r="J752" s="161">
        <v>32</v>
      </c>
      <c r="K752" s="162">
        <v>23</v>
      </c>
      <c r="L752" s="155"/>
      <c r="M752" s="5"/>
      <c r="N752" s="156"/>
      <c r="O752" s="148">
        <f>IF(J752=0,"",J752/I751)</f>
        <v>0.96969696969696972</v>
      </c>
      <c r="P752" s="95">
        <v>35</v>
      </c>
      <c r="Q752" s="149">
        <f t="shared" si="103"/>
        <v>1</v>
      </c>
      <c r="R752" s="149">
        <f t="shared" si="104"/>
        <v>0</v>
      </c>
      <c r="AD752" s="3"/>
      <c r="AE752" s="3"/>
    </row>
    <row r="753" spans="1:31" ht="15.75" customHeight="1">
      <c r="A753" s="82">
        <v>2302</v>
      </c>
      <c r="B753" s="161"/>
      <c r="C753" s="161"/>
      <c r="D753" s="161"/>
      <c r="E753" s="161"/>
      <c r="F753" s="161"/>
      <c r="G753" s="161"/>
      <c r="H753" s="161"/>
      <c r="I753" s="161"/>
      <c r="J753" s="161">
        <v>7</v>
      </c>
      <c r="K753" s="162">
        <v>6</v>
      </c>
      <c r="L753" s="155"/>
      <c r="M753" s="5"/>
      <c r="N753" s="26"/>
      <c r="O753" s="157"/>
      <c r="P753" s="158">
        <v>10</v>
      </c>
      <c r="Q753" s="159"/>
      <c r="R753" s="160"/>
      <c r="AD753" s="3"/>
      <c r="AE753" s="3"/>
    </row>
    <row r="754" spans="1:31" ht="15.75" customHeight="1">
      <c r="A754" s="82">
        <v>2401</v>
      </c>
      <c r="B754" s="161"/>
      <c r="C754" s="161"/>
      <c r="D754" s="161"/>
      <c r="E754" s="161"/>
      <c r="F754" s="161"/>
      <c r="G754" s="161"/>
      <c r="H754" s="161"/>
      <c r="I754" s="161"/>
      <c r="J754" s="161">
        <v>3</v>
      </c>
      <c r="K754" s="162">
        <v>4</v>
      </c>
      <c r="L754" s="155"/>
      <c r="M754" s="5"/>
      <c r="N754" s="26"/>
      <c r="O754" s="140"/>
      <c r="P754" s="163">
        <v>5</v>
      </c>
      <c r="Q754" s="164"/>
      <c r="R754" s="140"/>
      <c r="AD754" s="3"/>
      <c r="AE754" s="3"/>
    </row>
    <row r="755" spans="1:31" ht="15.75" customHeight="1">
      <c r="A755" s="82">
        <v>2402</v>
      </c>
      <c r="B755" s="161"/>
      <c r="C755" s="161"/>
      <c r="D755" s="161"/>
      <c r="E755" s="161"/>
      <c r="F755" s="161"/>
      <c r="G755" s="161"/>
      <c r="H755" s="161"/>
      <c r="I755" s="161"/>
      <c r="J755" s="161">
        <v>1</v>
      </c>
      <c r="K755" s="162">
        <v>1</v>
      </c>
      <c r="L755" s="155"/>
      <c r="M755" s="5"/>
      <c r="N755" s="26"/>
      <c r="O755" s="140"/>
      <c r="P755" s="163">
        <v>1</v>
      </c>
      <c r="Q755" s="164"/>
      <c r="R755" s="140"/>
      <c r="AD755" s="3"/>
      <c r="AE755" s="3"/>
    </row>
    <row r="756" spans="1:31" ht="15.75" customHeight="1">
      <c r="A756" s="82">
        <v>2501</v>
      </c>
      <c r="B756" s="161"/>
      <c r="C756" s="161"/>
      <c r="D756" s="161"/>
      <c r="E756" s="161"/>
      <c r="F756" s="161"/>
      <c r="G756" s="161"/>
      <c r="H756" s="161"/>
      <c r="I756" s="161"/>
      <c r="J756" s="161"/>
      <c r="K756" s="162"/>
      <c r="L756" s="155"/>
      <c r="M756" s="5"/>
      <c r="N756" s="26"/>
      <c r="O756" s="5"/>
      <c r="P756" s="26"/>
      <c r="Q756" s="25"/>
      <c r="R756" s="140"/>
      <c r="AD756" s="3"/>
      <c r="AE756" s="3"/>
    </row>
    <row r="757" spans="1:31" ht="15.75" customHeight="1">
      <c r="A757" s="82">
        <v>2502</v>
      </c>
      <c r="B757" s="161"/>
      <c r="C757" s="161"/>
      <c r="D757" s="161"/>
      <c r="E757" s="161"/>
      <c r="F757" s="161"/>
      <c r="G757" s="161"/>
      <c r="H757" s="161"/>
      <c r="I757" s="161"/>
      <c r="J757" s="161"/>
      <c r="K757" s="162"/>
      <c r="L757" s="155"/>
      <c r="M757" s="5"/>
      <c r="N757" s="26"/>
      <c r="O757" s="108" t="s">
        <v>80</v>
      </c>
      <c r="P757" s="109">
        <v>25</v>
      </c>
      <c r="Q757" s="110">
        <f>K760</f>
        <v>34</v>
      </c>
      <c r="R757" s="111" t="s">
        <v>10</v>
      </c>
      <c r="AD757" s="3"/>
      <c r="AE757" s="3"/>
    </row>
    <row r="758" spans="1:31" ht="15.75" customHeight="1">
      <c r="A758" s="82">
        <v>2601</v>
      </c>
      <c r="B758" s="161"/>
      <c r="C758" s="161"/>
      <c r="D758" s="161"/>
      <c r="E758" s="161"/>
      <c r="F758" s="161"/>
      <c r="G758" s="161"/>
      <c r="H758" s="161"/>
      <c r="I758" s="161"/>
      <c r="J758" s="161"/>
      <c r="K758" s="162"/>
      <c r="L758" s="155"/>
      <c r="M758" s="5"/>
      <c r="N758" s="26"/>
      <c r="O758" s="112" t="s">
        <v>81</v>
      </c>
      <c r="P758" s="113">
        <f>IF(P757/B744=0,"",P757/B744)</f>
        <v>0.43103448275862066</v>
      </c>
      <c r="Q758" s="114">
        <f>IF(P757/Q757=0,"",P757/Q757)</f>
        <v>0.73529411764705888</v>
      </c>
      <c r="R758" s="115" t="s">
        <v>82</v>
      </c>
      <c r="AD758" s="3"/>
      <c r="AE758" s="3"/>
    </row>
    <row r="759" spans="1:31" ht="15.75" customHeight="1">
      <c r="A759" s="82">
        <v>2602</v>
      </c>
      <c r="B759" s="161"/>
      <c r="C759" s="161"/>
      <c r="D759" s="161"/>
      <c r="E759" s="161"/>
      <c r="F759" s="161"/>
      <c r="G759" s="161"/>
      <c r="H759" s="161"/>
      <c r="I759" s="161"/>
      <c r="J759" s="161"/>
      <c r="K759" s="162"/>
      <c r="L759" s="166"/>
      <c r="M759" s="119"/>
      <c r="N759" s="120"/>
      <c r="O759" s="119"/>
      <c r="P759" s="120"/>
      <c r="Q759" s="120"/>
      <c r="R759" s="121"/>
      <c r="AD759" s="3"/>
      <c r="AE759" s="3"/>
    </row>
    <row r="760" spans="1:31" ht="18" customHeight="1">
      <c r="A760" s="34"/>
      <c r="B760" s="26"/>
      <c r="C760" s="26"/>
      <c r="D760" s="231" t="s">
        <v>108</v>
      </c>
      <c r="E760" s="232"/>
      <c r="F760" s="232"/>
      <c r="G760" s="232"/>
      <c r="H760" s="232"/>
      <c r="I760" s="232"/>
      <c r="J760" s="233"/>
      <c r="K760" s="122">
        <f>SUM(K744:K756)</f>
        <v>34</v>
      </c>
      <c r="L760" s="123">
        <f>IF(K752=0,"",K752/B744)</f>
        <v>0.39655172413793105</v>
      </c>
      <c r="M760" s="123">
        <f>IF(K760=0,"",K760/B744)</f>
        <v>0.58620689655172409</v>
      </c>
      <c r="N760" s="123">
        <f>IF(K752=0,"",M760-L760)</f>
        <v>0.18965517241379304</v>
      </c>
      <c r="O760" s="5"/>
      <c r="P760" s="26"/>
      <c r="Q760" s="25"/>
      <c r="R760" s="5"/>
      <c r="AD760" s="3"/>
      <c r="AE760" s="3"/>
    </row>
    <row r="761" spans="1:31" ht="12.75" customHeight="1">
      <c r="L761" s="5"/>
      <c r="M761" s="5"/>
      <c r="O761" s="5"/>
      <c r="P761" s="6"/>
      <c r="Q761" s="6"/>
      <c r="R761" s="5"/>
      <c r="AD761" s="3"/>
      <c r="AE761" s="3"/>
    </row>
    <row r="762" spans="1:31" ht="12.75" customHeight="1">
      <c r="L762" s="5"/>
      <c r="M762" s="5"/>
      <c r="O762" s="5"/>
      <c r="P762" s="6"/>
      <c r="Q762" s="6"/>
      <c r="R762" s="5"/>
      <c r="AD762" s="3"/>
      <c r="AE762" s="3"/>
    </row>
    <row r="763" spans="1:31" ht="26.25" customHeight="1">
      <c r="B763" s="250" t="s">
        <v>96</v>
      </c>
      <c r="C763" s="242"/>
      <c r="D763" s="242"/>
      <c r="E763" s="242"/>
      <c r="F763" s="242"/>
      <c r="G763" s="242"/>
      <c r="H763" s="242"/>
      <c r="I763" s="242"/>
      <c r="J763" s="242"/>
      <c r="K763" s="145" t="s">
        <v>117</v>
      </c>
      <c r="L763" s="5"/>
      <c r="M763" s="5"/>
      <c r="N763" s="26"/>
      <c r="O763" s="5"/>
      <c r="P763" s="26"/>
      <c r="Q763" s="26"/>
      <c r="R763" s="26"/>
      <c r="AD763" s="3"/>
      <c r="AE763" s="3"/>
    </row>
    <row r="764" spans="1:31" ht="20.25" customHeight="1">
      <c r="A764" s="234" t="s">
        <v>9</v>
      </c>
      <c r="B764" s="235" t="s">
        <v>97</v>
      </c>
      <c r="C764" s="232"/>
      <c r="D764" s="232"/>
      <c r="E764" s="232"/>
      <c r="F764" s="232"/>
      <c r="G764" s="232"/>
      <c r="H764" s="232"/>
      <c r="I764" s="232"/>
      <c r="J764" s="233"/>
      <c r="K764" s="236" t="s">
        <v>10</v>
      </c>
      <c r="L764" s="229" t="s">
        <v>2</v>
      </c>
      <c r="M764" s="229" t="s">
        <v>3</v>
      </c>
      <c r="N764" s="237" t="s">
        <v>4</v>
      </c>
      <c r="O764" s="229" t="s">
        <v>5</v>
      </c>
      <c r="P764" s="238" t="s">
        <v>6</v>
      </c>
      <c r="Q764" s="238" t="s">
        <v>7</v>
      </c>
      <c r="R764" s="229" t="s">
        <v>8</v>
      </c>
      <c r="AD764" s="3"/>
      <c r="AE764" s="3"/>
    </row>
    <row r="765" spans="1:31" ht="15.75" customHeight="1">
      <c r="A765" s="230"/>
      <c r="B765" s="82" t="s">
        <v>98</v>
      </c>
      <c r="C765" s="82" t="s">
        <v>99</v>
      </c>
      <c r="D765" s="82" t="s">
        <v>100</v>
      </c>
      <c r="E765" s="82" t="s">
        <v>101</v>
      </c>
      <c r="F765" s="82" t="s">
        <v>102</v>
      </c>
      <c r="G765" s="82" t="s">
        <v>103</v>
      </c>
      <c r="H765" s="82" t="s">
        <v>104</v>
      </c>
      <c r="I765" s="82" t="s">
        <v>105</v>
      </c>
      <c r="J765" s="82" t="s">
        <v>106</v>
      </c>
      <c r="K765" s="230"/>
      <c r="L765" s="230"/>
      <c r="M765" s="230"/>
      <c r="N765" s="230"/>
      <c r="O765" s="230"/>
      <c r="P765" s="230"/>
      <c r="Q765" s="230"/>
      <c r="R765" s="230"/>
      <c r="AD765" s="3"/>
      <c r="AE765" s="3"/>
    </row>
    <row r="766" spans="1:31" ht="15.75" customHeight="1">
      <c r="A766" s="82">
        <v>1902</v>
      </c>
      <c r="B766" s="83">
        <v>72</v>
      </c>
      <c r="C766" s="161"/>
      <c r="D766" s="161"/>
      <c r="E766" s="161"/>
      <c r="F766" s="161"/>
      <c r="G766" s="161"/>
      <c r="H766" s="161"/>
      <c r="I766" s="161"/>
      <c r="J766" s="161"/>
      <c r="K766" s="162"/>
      <c r="L766" s="154"/>
      <c r="M766" s="55"/>
      <c r="N766" s="56"/>
      <c r="O766" s="146"/>
      <c r="P766" s="89">
        <f>B766</f>
        <v>72</v>
      </c>
      <c r="Q766" s="147"/>
      <c r="R766" s="146"/>
      <c r="AD766" s="3"/>
      <c r="AE766" s="3"/>
    </row>
    <row r="767" spans="1:31" ht="15.75" customHeight="1">
      <c r="A767" s="82">
        <v>2001</v>
      </c>
      <c r="B767" s="161"/>
      <c r="C767" s="161">
        <v>60</v>
      </c>
      <c r="D767" s="161"/>
      <c r="E767" s="161"/>
      <c r="F767" s="161"/>
      <c r="G767" s="161"/>
      <c r="H767" s="161"/>
      <c r="I767" s="161"/>
      <c r="J767" s="161"/>
      <c r="K767" s="162"/>
      <c r="L767" s="155"/>
      <c r="M767" s="5"/>
      <c r="N767" s="156"/>
      <c r="O767" s="94">
        <f>IF(C767=0,"",C767/B766)</f>
        <v>0.83333333333333337</v>
      </c>
      <c r="P767" s="95">
        <v>67</v>
      </c>
      <c r="Q767" s="96">
        <f t="shared" ref="Q767:Q774" si="105">IF(P767=0,"",P767/P766)</f>
        <v>0.93055555555555558</v>
      </c>
      <c r="R767" s="96">
        <f t="shared" ref="R767:R774" si="106">IF(P767=0,"",100%-Q767)</f>
        <v>6.944444444444442E-2</v>
      </c>
      <c r="AD767" s="3"/>
      <c r="AE767" s="3"/>
    </row>
    <row r="768" spans="1:31" ht="15.75" customHeight="1">
      <c r="A768" s="82">
        <v>2002</v>
      </c>
      <c r="B768" s="161"/>
      <c r="C768" s="161"/>
      <c r="D768" s="161">
        <v>58</v>
      </c>
      <c r="E768" s="161"/>
      <c r="F768" s="161"/>
      <c r="G768" s="161"/>
      <c r="H768" s="161"/>
      <c r="I768" s="161"/>
      <c r="J768" s="161"/>
      <c r="K768" s="162"/>
      <c r="L768" s="155"/>
      <c r="M768" s="5"/>
      <c r="N768" s="156"/>
      <c r="O768" s="94">
        <f>IF(D768=0,"",D768/C767)</f>
        <v>0.96666666666666667</v>
      </c>
      <c r="P768" s="95">
        <v>59</v>
      </c>
      <c r="Q768" s="96">
        <f t="shared" si="105"/>
        <v>0.88059701492537312</v>
      </c>
      <c r="R768" s="96">
        <f t="shared" si="106"/>
        <v>0.11940298507462688</v>
      </c>
      <c r="S768" s="11">
        <f>P768/P766</f>
        <v>0.81944444444444442</v>
      </c>
      <c r="AD768" s="3"/>
      <c r="AE768" s="3"/>
    </row>
    <row r="769" spans="1:31" ht="15.75" customHeight="1">
      <c r="A769" s="82">
        <v>2101</v>
      </c>
      <c r="B769" s="161"/>
      <c r="C769" s="161"/>
      <c r="D769" s="161"/>
      <c r="E769" s="161">
        <v>56</v>
      </c>
      <c r="F769" s="161"/>
      <c r="G769" s="161"/>
      <c r="H769" s="161"/>
      <c r="I769" s="161"/>
      <c r="J769" s="161"/>
      <c r="K769" s="162"/>
      <c r="L769" s="155"/>
      <c r="M769" s="5"/>
      <c r="N769" s="156"/>
      <c r="O769" s="94">
        <f>IF(E769=0,"",E769/D768)</f>
        <v>0.96551724137931039</v>
      </c>
      <c r="P769" s="95">
        <v>56</v>
      </c>
      <c r="Q769" s="96">
        <f t="shared" si="105"/>
        <v>0.94915254237288138</v>
      </c>
      <c r="R769" s="96">
        <f t="shared" si="106"/>
        <v>5.084745762711862E-2</v>
      </c>
      <c r="AD769" s="3"/>
      <c r="AE769" s="3"/>
    </row>
    <row r="770" spans="1:31" ht="15.75" customHeight="1">
      <c r="A770" s="82">
        <v>2102</v>
      </c>
      <c r="B770" s="161"/>
      <c r="C770" s="161"/>
      <c r="D770" s="161"/>
      <c r="E770" s="161"/>
      <c r="F770" s="161">
        <v>51</v>
      </c>
      <c r="G770" s="161"/>
      <c r="H770" s="161"/>
      <c r="I770" s="161"/>
      <c r="J770" s="161"/>
      <c r="K770" s="162"/>
      <c r="L770" s="155"/>
      <c r="M770" s="5"/>
      <c r="N770" s="156"/>
      <c r="O770" s="94">
        <f>IF(F770=0,"",F770/E769)</f>
        <v>0.9107142857142857</v>
      </c>
      <c r="P770" s="95">
        <v>52</v>
      </c>
      <c r="Q770" s="96">
        <f t="shared" si="105"/>
        <v>0.9285714285714286</v>
      </c>
      <c r="R770" s="96">
        <f t="shared" si="106"/>
        <v>7.1428571428571397E-2</v>
      </c>
      <c r="AD770" s="3"/>
      <c r="AE770" s="3"/>
    </row>
    <row r="771" spans="1:31" ht="15.75" customHeight="1">
      <c r="A771" s="82">
        <v>2201</v>
      </c>
      <c r="B771" s="161"/>
      <c r="C771" s="161"/>
      <c r="D771" s="161"/>
      <c r="E771" s="161"/>
      <c r="F771" s="161"/>
      <c r="G771" s="161">
        <v>49</v>
      </c>
      <c r="H771" s="161"/>
      <c r="I771" s="161"/>
      <c r="J771" s="161"/>
      <c r="K771" s="162"/>
      <c r="L771" s="155"/>
      <c r="M771" s="5"/>
      <c r="N771" s="156"/>
      <c r="O771" s="94">
        <f>IF(G771=0,"",G771/F770)</f>
        <v>0.96078431372549022</v>
      </c>
      <c r="P771" s="95">
        <v>51</v>
      </c>
      <c r="Q771" s="96">
        <f t="shared" si="105"/>
        <v>0.98076923076923073</v>
      </c>
      <c r="R771" s="96">
        <f t="shared" si="106"/>
        <v>1.9230769230769273E-2</v>
      </c>
      <c r="AD771" s="3"/>
      <c r="AE771" s="3"/>
    </row>
    <row r="772" spans="1:31" ht="15.75" customHeight="1">
      <c r="A772" s="82">
        <v>2202</v>
      </c>
      <c r="B772" s="161"/>
      <c r="C772" s="161"/>
      <c r="D772" s="161"/>
      <c r="E772" s="161"/>
      <c r="F772" s="161"/>
      <c r="G772" s="161"/>
      <c r="H772" s="161">
        <v>47</v>
      </c>
      <c r="I772" s="161"/>
      <c r="J772" s="161"/>
      <c r="K772" s="162"/>
      <c r="L772" s="155"/>
      <c r="M772" s="5"/>
      <c r="N772" s="156"/>
      <c r="O772" s="94">
        <f>IF(H772=0,"",H772/G771)</f>
        <v>0.95918367346938771</v>
      </c>
      <c r="P772" s="95">
        <v>50</v>
      </c>
      <c r="Q772" s="96">
        <f t="shared" si="105"/>
        <v>0.98039215686274506</v>
      </c>
      <c r="R772" s="96">
        <f t="shared" si="106"/>
        <v>1.9607843137254943E-2</v>
      </c>
      <c r="AD772" s="3"/>
      <c r="AE772" s="3"/>
    </row>
    <row r="773" spans="1:31" ht="15.75" customHeight="1">
      <c r="A773" s="82">
        <v>2301</v>
      </c>
      <c r="B773" s="161"/>
      <c r="C773" s="161"/>
      <c r="D773" s="161"/>
      <c r="E773" s="161"/>
      <c r="F773" s="161"/>
      <c r="G773" s="161"/>
      <c r="H773" s="161"/>
      <c r="I773" s="161">
        <v>41</v>
      </c>
      <c r="J773" s="161"/>
      <c r="K773" s="162"/>
      <c r="L773" s="155"/>
      <c r="M773" s="5"/>
      <c r="N773" s="156"/>
      <c r="O773" s="94">
        <f>IF(I773=0,"",I773/H772)</f>
        <v>0.87234042553191493</v>
      </c>
      <c r="P773" s="95">
        <v>50</v>
      </c>
      <c r="Q773" s="96">
        <f t="shared" si="105"/>
        <v>1</v>
      </c>
      <c r="R773" s="96">
        <f t="shared" si="106"/>
        <v>0</v>
      </c>
      <c r="AD773" s="3"/>
      <c r="AE773" s="3"/>
    </row>
    <row r="774" spans="1:31" ht="15.75" customHeight="1">
      <c r="A774" s="82">
        <v>2302</v>
      </c>
      <c r="B774" s="161"/>
      <c r="C774" s="161"/>
      <c r="D774" s="161"/>
      <c r="E774" s="161"/>
      <c r="F774" s="161"/>
      <c r="G774" s="161"/>
      <c r="H774" s="161"/>
      <c r="I774" s="161"/>
      <c r="J774" s="161">
        <v>40</v>
      </c>
      <c r="K774" s="162">
        <v>32</v>
      </c>
      <c r="L774" s="155"/>
      <c r="M774" s="5"/>
      <c r="N774" s="156"/>
      <c r="O774" s="148">
        <f>IF(J774=0,"",J774/I773)</f>
        <v>0.97560975609756095</v>
      </c>
      <c r="P774" s="95">
        <v>50</v>
      </c>
      <c r="Q774" s="149">
        <f t="shared" si="105"/>
        <v>1</v>
      </c>
      <c r="R774" s="149">
        <f t="shared" si="106"/>
        <v>0</v>
      </c>
      <c r="AD774" s="3"/>
      <c r="AE774" s="3"/>
    </row>
    <row r="775" spans="1:31" ht="15.75" customHeight="1">
      <c r="A775" s="82">
        <v>2401</v>
      </c>
      <c r="B775" s="161"/>
      <c r="C775" s="161"/>
      <c r="D775" s="161"/>
      <c r="E775" s="161"/>
      <c r="F775" s="161"/>
      <c r="G775" s="161"/>
      <c r="H775" s="161"/>
      <c r="I775" s="161"/>
      <c r="J775" s="161">
        <v>9</v>
      </c>
      <c r="K775" s="162">
        <v>6</v>
      </c>
      <c r="L775" s="155"/>
      <c r="M775" s="5"/>
      <c r="N775" s="26"/>
      <c r="O775" s="157"/>
      <c r="P775" s="158">
        <v>14</v>
      </c>
      <c r="Q775" s="159"/>
      <c r="R775" s="160"/>
      <c r="AD775" s="3"/>
      <c r="AE775" s="3"/>
    </row>
    <row r="776" spans="1:31" ht="15.75" customHeight="1">
      <c r="A776" s="82">
        <v>2402</v>
      </c>
      <c r="B776" s="161"/>
      <c r="C776" s="161"/>
      <c r="D776" s="161"/>
      <c r="E776" s="161"/>
      <c r="F776" s="161"/>
      <c r="G776" s="161"/>
      <c r="H776" s="161"/>
      <c r="I776" s="161"/>
      <c r="J776" s="161">
        <v>4</v>
      </c>
      <c r="K776" s="162">
        <v>4</v>
      </c>
      <c r="L776" s="155"/>
      <c r="M776" s="5"/>
      <c r="N776" s="26"/>
      <c r="O776" s="140"/>
      <c r="P776" s="163">
        <v>7</v>
      </c>
      <c r="Q776" s="164"/>
      <c r="R776" s="140"/>
      <c r="AD776" s="3"/>
      <c r="AE776" s="3"/>
    </row>
    <row r="777" spans="1:31" ht="15.75" customHeight="1">
      <c r="A777" s="82">
        <v>2501</v>
      </c>
      <c r="B777" s="161"/>
      <c r="C777" s="161"/>
      <c r="D777" s="161"/>
      <c r="E777" s="161"/>
      <c r="F777" s="161"/>
      <c r="G777" s="161"/>
      <c r="H777" s="161"/>
      <c r="I777" s="161"/>
      <c r="J777" s="161"/>
      <c r="K777" s="162"/>
      <c r="L777" s="155"/>
      <c r="M777" s="5"/>
      <c r="N777" s="26"/>
      <c r="O777" s="140"/>
      <c r="P777" s="163"/>
      <c r="Q777" s="164"/>
      <c r="R777" s="140"/>
      <c r="AD777" s="3"/>
      <c r="AE777" s="3"/>
    </row>
    <row r="778" spans="1:31" ht="15.75" customHeight="1">
      <c r="A778" s="82">
        <v>2502</v>
      </c>
      <c r="B778" s="161"/>
      <c r="C778" s="161"/>
      <c r="D778" s="161"/>
      <c r="E778" s="161"/>
      <c r="F778" s="161"/>
      <c r="G778" s="161"/>
      <c r="H778" s="161"/>
      <c r="I778" s="161"/>
      <c r="J778" s="161"/>
      <c r="K778" s="162"/>
      <c r="L778" s="155"/>
      <c r="M778" s="5"/>
      <c r="N778" s="26"/>
      <c r="O778" s="5"/>
      <c r="P778" s="26"/>
      <c r="Q778" s="25"/>
      <c r="R778" s="140"/>
      <c r="AD778" s="3"/>
      <c r="AE778" s="3"/>
    </row>
    <row r="779" spans="1:31" ht="15.75" customHeight="1">
      <c r="A779" s="82">
        <v>2601</v>
      </c>
      <c r="B779" s="161"/>
      <c r="C779" s="161"/>
      <c r="D779" s="161"/>
      <c r="E779" s="161"/>
      <c r="F779" s="161"/>
      <c r="G779" s="161"/>
      <c r="H779" s="161"/>
      <c r="I779" s="161"/>
      <c r="J779" s="161"/>
      <c r="K779" s="162"/>
      <c r="L779" s="155"/>
      <c r="M779" s="5"/>
      <c r="N779" s="26"/>
      <c r="O779" s="108" t="s">
        <v>80</v>
      </c>
      <c r="P779" s="109">
        <v>14</v>
      </c>
      <c r="Q779" s="110">
        <f>IF(SUM(K769:K776)=0,"",SUM(K769:K776))</f>
        <v>42</v>
      </c>
      <c r="R779" s="111" t="s">
        <v>10</v>
      </c>
      <c r="AD779" s="3"/>
      <c r="AE779" s="3"/>
    </row>
    <row r="780" spans="1:31" ht="15.75" customHeight="1">
      <c r="A780" s="82">
        <v>2602</v>
      </c>
      <c r="B780" s="161"/>
      <c r="C780" s="161"/>
      <c r="D780" s="161"/>
      <c r="E780" s="161"/>
      <c r="F780" s="161"/>
      <c r="G780" s="161"/>
      <c r="H780" s="161"/>
      <c r="I780" s="161"/>
      <c r="J780" s="161"/>
      <c r="K780" s="162"/>
      <c r="L780" s="155"/>
      <c r="M780" s="5"/>
      <c r="N780" s="26"/>
      <c r="O780" s="112" t="s">
        <v>81</v>
      </c>
      <c r="P780" s="113">
        <f>IF(P779/B766=0,"",P779/B766)</f>
        <v>0.19444444444444445</v>
      </c>
      <c r="Q780" s="114">
        <f>IF(P779/Q779=0,"",P779/Q779)</f>
        <v>0.33333333333333331</v>
      </c>
      <c r="R780" s="115" t="s">
        <v>82</v>
      </c>
      <c r="AD780" s="3"/>
      <c r="AE780" s="3"/>
    </row>
    <row r="781" spans="1:31" ht="15.75" customHeight="1">
      <c r="A781" s="82">
        <v>2701</v>
      </c>
      <c r="B781" s="161"/>
      <c r="C781" s="161"/>
      <c r="D781" s="161"/>
      <c r="E781" s="161"/>
      <c r="F781" s="161"/>
      <c r="G781" s="161"/>
      <c r="H781" s="161"/>
      <c r="I781" s="161"/>
      <c r="J781" s="161"/>
      <c r="K781" s="162"/>
      <c r="L781" s="166"/>
      <c r="M781" s="119"/>
      <c r="N781" s="120"/>
      <c r="O781" s="119"/>
      <c r="P781" s="120"/>
      <c r="Q781" s="120"/>
      <c r="R781" s="121"/>
      <c r="AD781" s="3"/>
      <c r="AE781" s="3"/>
    </row>
    <row r="782" spans="1:31" ht="18" customHeight="1">
      <c r="A782" s="34"/>
      <c r="B782" s="26"/>
      <c r="C782" s="26"/>
      <c r="D782" s="231" t="s">
        <v>108</v>
      </c>
      <c r="E782" s="232"/>
      <c r="F782" s="232"/>
      <c r="G782" s="232"/>
      <c r="H782" s="232"/>
      <c r="I782" s="232"/>
      <c r="J782" s="233"/>
      <c r="K782" s="122">
        <f>SUM(K766:K778)</f>
        <v>42</v>
      </c>
      <c r="L782" s="123">
        <f>IF(K774=0,"",K774/B766)</f>
        <v>0.44444444444444442</v>
      </c>
      <c r="M782" s="123">
        <f>IF(K782=0,"",K782/B766)</f>
        <v>0.58333333333333337</v>
      </c>
      <c r="N782" s="123">
        <f>IF(K774=0,"",M782-L782)</f>
        <v>0.13888888888888895</v>
      </c>
      <c r="O782" s="5"/>
      <c r="P782" s="26"/>
      <c r="Q782" s="25"/>
      <c r="R782" s="5"/>
      <c r="AD782" s="3"/>
      <c r="AE782" s="3"/>
    </row>
    <row r="783" spans="1:31" ht="12.75" customHeight="1">
      <c r="L783" s="5"/>
      <c r="M783" s="5"/>
      <c r="O783" s="5"/>
      <c r="P783" s="6"/>
      <c r="Q783" s="6"/>
      <c r="R783" s="5"/>
      <c r="AD783" s="3"/>
      <c r="AE783" s="3"/>
    </row>
    <row r="784" spans="1:31" ht="12.75" customHeight="1">
      <c r="L784" s="5"/>
      <c r="M784" s="5"/>
      <c r="O784" s="5"/>
      <c r="P784" s="6"/>
      <c r="Q784" s="6"/>
      <c r="R784" s="5"/>
      <c r="AD784" s="3"/>
      <c r="AE784" s="3"/>
    </row>
    <row r="785" spans="1:31" ht="26.25" customHeight="1">
      <c r="B785" s="250" t="s">
        <v>96</v>
      </c>
      <c r="C785" s="242"/>
      <c r="D785" s="242"/>
      <c r="E785" s="242"/>
      <c r="F785" s="242"/>
      <c r="G785" s="242"/>
      <c r="H785" s="242"/>
      <c r="I785" s="242"/>
      <c r="J785" s="242"/>
      <c r="K785" s="145" t="s">
        <v>118</v>
      </c>
      <c r="L785" s="5"/>
      <c r="M785" s="5"/>
      <c r="N785" s="26"/>
      <c r="O785" s="5"/>
      <c r="P785" s="26"/>
      <c r="Q785" s="26"/>
      <c r="R785" s="26"/>
      <c r="AD785" s="3"/>
      <c r="AE785" s="3"/>
    </row>
    <row r="786" spans="1:31" ht="20.25" customHeight="1">
      <c r="A786" s="234" t="s">
        <v>9</v>
      </c>
      <c r="B786" s="235" t="s">
        <v>97</v>
      </c>
      <c r="C786" s="232"/>
      <c r="D786" s="232"/>
      <c r="E786" s="232"/>
      <c r="F786" s="232"/>
      <c r="G786" s="232"/>
      <c r="H786" s="232"/>
      <c r="I786" s="232"/>
      <c r="J786" s="233"/>
      <c r="K786" s="236" t="s">
        <v>10</v>
      </c>
      <c r="L786" s="229" t="s">
        <v>2</v>
      </c>
      <c r="M786" s="229" t="s">
        <v>3</v>
      </c>
      <c r="N786" s="237" t="s">
        <v>4</v>
      </c>
      <c r="O786" s="229" t="s">
        <v>5</v>
      </c>
      <c r="P786" s="238" t="s">
        <v>6</v>
      </c>
      <c r="Q786" s="238" t="s">
        <v>7</v>
      </c>
      <c r="R786" s="229" t="s">
        <v>8</v>
      </c>
      <c r="AD786" s="3"/>
      <c r="AE786" s="3"/>
    </row>
    <row r="787" spans="1:31" ht="15.75" customHeight="1">
      <c r="A787" s="230"/>
      <c r="B787" s="82" t="s">
        <v>98</v>
      </c>
      <c r="C787" s="82" t="s">
        <v>99</v>
      </c>
      <c r="D787" s="82" t="s">
        <v>100</v>
      </c>
      <c r="E787" s="82" t="s">
        <v>101</v>
      </c>
      <c r="F787" s="82" t="s">
        <v>102</v>
      </c>
      <c r="G787" s="82" t="s">
        <v>103</v>
      </c>
      <c r="H787" s="82" t="s">
        <v>104</v>
      </c>
      <c r="I787" s="82" t="s">
        <v>105</v>
      </c>
      <c r="J787" s="82" t="s">
        <v>106</v>
      </c>
      <c r="K787" s="230"/>
      <c r="L787" s="230"/>
      <c r="M787" s="230"/>
      <c r="N787" s="230"/>
      <c r="O787" s="230"/>
      <c r="P787" s="230"/>
      <c r="Q787" s="230"/>
      <c r="R787" s="230"/>
      <c r="AD787" s="3"/>
      <c r="AE787" s="3"/>
    </row>
    <row r="788" spans="1:31" ht="15.75" customHeight="1">
      <c r="A788" s="82">
        <v>2001</v>
      </c>
      <c r="B788" s="83">
        <v>72</v>
      </c>
      <c r="C788" s="161"/>
      <c r="D788" s="161"/>
      <c r="E788" s="161"/>
      <c r="F788" s="161"/>
      <c r="G788" s="161"/>
      <c r="H788" s="161"/>
      <c r="I788" s="161"/>
      <c r="J788" s="161"/>
      <c r="K788" s="162"/>
      <c r="L788" s="154"/>
      <c r="M788" s="55"/>
      <c r="N788" s="56"/>
      <c r="O788" s="146"/>
      <c r="P788" s="89">
        <f>B788</f>
        <v>72</v>
      </c>
      <c r="Q788" s="147"/>
      <c r="R788" s="146"/>
      <c r="AD788" s="3"/>
      <c r="AE788" s="3"/>
    </row>
    <row r="789" spans="1:31" ht="15.75" customHeight="1">
      <c r="A789" s="82">
        <v>2002</v>
      </c>
      <c r="B789" s="161"/>
      <c r="C789" s="161">
        <v>59</v>
      </c>
      <c r="D789" s="161"/>
      <c r="E789" s="161"/>
      <c r="F789" s="161"/>
      <c r="G789" s="161"/>
      <c r="H789" s="161"/>
      <c r="I789" s="161"/>
      <c r="J789" s="161"/>
      <c r="K789" s="162"/>
      <c r="L789" s="155"/>
      <c r="M789" s="5"/>
      <c r="N789" s="156"/>
      <c r="O789" s="94">
        <f>IF(C789=0,"",C789/B788)</f>
        <v>0.81944444444444442</v>
      </c>
      <c r="P789" s="95">
        <v>59</v>
      </c>
      <c r="Q789" s="96">
        <f t="shared" ref="Q789:Q796" si="107">IF(P789=0,"",P789/P788)</f>
        <v>0.81944444444444442</v>
      </c>
      <c r="R789" s="96">
        <f t="shared" ref="R789:R796" si="108">IF(P789=0,"",100%-Q789)</f>
        <v>0.18055555555555558</v>
      </c>
      <c r="AD789" s="3"/>
      <c r="AE789" s="3"/>
    </row>
    <row r="790" spans="1:31" ht="15.75" customHeight="1">
      <c r="A790" s="82">
        <v>2101</v>
      </c>
      <c r="B790" s="161"/>
      <c r="C790" s="161"/>
      <c r="D790" s="161">
        <v>49</v>
      </c>
      <c r="E790" s="161"/>
      <c r="F790" s="161"/>
      <c r="G790" s="161"/>
      <c r="H790" s="161"/>
      <c r="I790" s="161"/>
      <c r="J790" s="161"/>
      <c r="K790" s="162"/>
      <c r="L790" s="155"/>
      <c r="M790" s="5"/>
      <c r="N790" s="156"/>
      <c r="O790" s="94">
        <f>IF(D790=0,"",D790/C789)</f>
        <v>0.83050847457627119</v>
      </c>
      <c r="P790" s="95">
        <v>54</v>
      </c>
      <c r="Q790" s="96">
        <f t="shared" si="107"/>
        <v>0.9152542372881356</v>
      </c>
      <c r="R790" s="96">
        <f t="shared" si="108"/>
        <v>8.4745762711864403E-2</v>
      </c>
      <c r="S790" s="11">
        <f>P790/P788</f>
        <v>0.75</v>
      </c>
      <c r="AD790" s="3"/>
      <c r="AE790" s="3"/>
    </row>
    <row r="791" spans="1:31" ht="15.75" customHeight="1">
      <c r="A791" s="82">
        <v>2102</v>
      </c>
      <c r="B791" s="161"/>
      <c r="C791" s="161"/>
      <c r="D791" s="161"/>
      <c r="E791" s="161">
        <v>44</v>
      </c>
      <c r="F791" s="161"/>
      <c r="G791" s="161"/>
      <c r="H791" s="161"/>
      <c r="I791" s="161"/>
      <c r="J791" s="161"/>
      <c r="K791" s="162"/>
      <c r="L791" s="155"/>
      <c r="M791" s="5"/>
      <c r="N791" s="156"/>
      <c r="O791" s="94">
        <f>IF(E791=0,"",E791/D790)</f>
        <v>0.89795918367346939</v>
      </c>
      <c r="P791" s="95">
        <v>46</v>
      </c>
      <c r="Q791" s="96">
        <f t="shared" si="107"/>
        <v>0.85185185185185186</v>
      </c>
      <c r="R791" s="96">
        <f t="shared" si="108"/>
        <v>0.14814814814814814</v>
      </c>
      <c r="AD791" s="3"/>
      <c r="AE791" s="3"/>
    </row>
    <row r="792" spans="1:31" ht="15.75" customHeight="1">
      <c r="A792" s="82">
        <v>2201</v>
      </c>
      <c r="B792" s="161"/>
      <c r="C792" s="161"/>
      <c r="D792" s="161"/>
      <c r="E792" s="161"/>
      <c r="F792" s="161">
        <v>37</v>
      </c>
      <c r="G792" s="161"/>
      <c r="H792" s="161"/>
      <c r="I792" s="161"/>
      <c r="J792" s="161"/>
      <c r="K792" s="162"/>
      <c r="L792" s="155"/>
      <c r="M792" s="5"/>
      <c r="N792" s="156"/>
      <c r="O792" s="94">
        <f>IF(F792=0,"",F792/E791)</f>
        <v>0.84090909090909094</v>
      </c>
      <c r="P792" s="95">
        <v>41</v>
      </c>
      <c r="Q792" s="96">
        <f t="shared" si="107"/>
        <v>0.89130434782608692</v>
      </c>
      <c r="R792" s="96">
        <f t="shared" si="108"/>
        <v>0.10869565217391308</v>
      </c>
      <c r="AD792" s="3"/>
      <c r="AE792" s="3"/>
    </row>
    <row r="793" spans="1:31" ht="15.75" customHeight="1">
      <c r="A793" s="82">
        <v>2202</v>
      </c>
      <c r="B793" s="161"/>
      <c r="C793" s="161"/>
      <c r="D793" s="161"/>
      <c r="E793" s="161"/>
      <c r="F793" s="161"/>
      <c r="G793" s="161">
        <v>33</v>
      </c>
      <c r="H793" s="161"/>
      <c r="I793" s="161"/>
      <c r="J793" s="161"/>
      <c r="K793" s="162"/>
      <c r="L793" s="155"/>
      <c r="M793" s="5"/>
      <c r="N793" s="156"/>
      <c r="O793" s="94">
        <f>IF(G793=0,"",G793/F792)</f>
        <v>0.89189189189189189</v>
      </c>
      <c r="P793" s="95">
        <v>36</v>
      </c>
      <c r="Q793" s="96">
        <f t="shared" si="107"/>
        <v>0.87804878048780488</v>
      </c>
      <c r="R793" s="96">
        <f t="shared" si="108"/>
        <v>0.12195121951219512</v>
      </c>
      <c r="AD793" s="3"/>
      <c r="AE793" s="3"/>
    </row>
    <row r="794" spans="1:31" ht="15.75" customHeight="1">
      <c r="A794" s="82">
        <v>2301</v>
      </c>
      <c r="B794" s="161"/>
      <c r="C794" s="161"/>
      <c r="D794" s="161"/>
      <c r="E794" s="161"/>
      <c r="F794" s="161"/>
      <c r="G794" s="161"/>
      <c r="H794" s="161">
        <v>30</v>
      </c>
      <c r="I794" s="161"/>
      <c r="J794" s="161"/>
      <c r="K794" s="162"/>
      <c r="L794" s="155"/>
      <c r="M794" s="5"/>
      <c r="N794" s="156"/>
      <c r="O794" s="94">
        <f>IF(H794=0,"",H794/G793)</f>
        <v>0.90909090909090906</v>
      </c>
      <c r="P794" s="95">
        <v>35</v>
      </c>
      <c r="Q794" s="96">
        <f t="shared" si="107"/>
        <v>0.97222222222222221</v>
      </c>
      <c r="R794" s="96">
        <f t="shared" si="108"/>
        <v>2.777777777777779E-2</v>
      </c>
      <c r="AD794" s="3"/>
      <c r="AE794" s="3"/>
    </row>
    <row r="795" spans="1:31" ht="15.75" customHeight="1">
      <c r="A795" s="82">
        <v>2302</v>
      </c>
      <c r="B795" s="161"/>
      <c r="C795" s="161"/>
      <c r="D795" s="161"/>
      <c r="E795" s="161"/>
      <c r="F795" s="161"/>
      <c r="G795" s="161"/>
      <c r="H795" s="161"/>
      <c r="I795" s="161">
        <v>28</v>
      </c>
      <c r="J795" s="161"/>
      <c r="K795" s="162"/>
      <c r="L795" s="155"/>
      <c r="M795" s="5"/>
      <c r="N795" s="156"/>
      <c r="O795" s="94">
        <f>IF(I795=0,"",I795/H794)</f>
        <v>0.93333333333333335</v>
      </c>
      <c r="P795" s="95">
        <v>34</v>
      </c>
      <c r="Q795" s="96">
        <f t="shared" si="107"/>
        <v>0.97142857142857142</v>
      </c>
      <c r="R795" s="96">
        <f t="shared" si="108"/>
        <v>2.8571428571428581E-2</v>
      </c>
      <c r="AD795" s="3"/>
      <c r="AE795" s="3"/>
    </row>
    <row r="796" spans="1:31" ht="15.75" customHeight="1">
      <c r="A796" s="82">
        <v>2401</v>
      </c>
      <c r="B796" s="161"/>
      <c r="C796" s="161"/>
      <c r="D796" s="161"/>
      <c r="E796" s="161"/>
      <c r="F796" s="161"/>
      <c r="G796" s="161"/>
      <c r="H796" s="161"/>
      <c r="I796" s="161"/>
      <c r="J796" s="161">
        <v>24</v>
      </c>
      <c r="K796" s="162">
        <v>17</v>
      </c>
      <c r="L796" s="155"/>
      <c r="M796" s="5"/>
      <c r="N796" s="156"/>
      <c r="O796" s="148">
        <f>IF(J796=0,"",J796/I795)</f>
        <v>0.8571428571428571</v>
      </c>
      <c r="P796" s="95">
        <v>33</v>
      </c>
      <c r="Q796" s="149">
        <f t="shared" si="107"/>
        <v>0.97058823529411764</v>
      </c>
      <c r="R796" s="149">
        <f t="shared" si="108"/>
        <v>2.9411764705882359E-2</v>
      </c>
      <c r="AD796" s="3"/>
      <c r="AE796" s="3"/>
    </row>
    <row r="797" spans="1:31" ht="15.75" customHeight="1">
      <c r="A797" s="82">
        <v>2402</v>
      </c>
      <c r="B797" s="161"/>
      <c r="C797" s="161"/>
      <c r="D797" s="161"/>
      <c r="E797" s="161"/>
      <c r="F797" s="161"/>
      <c r="G797" s="161"/>
      <c r="H797" s="161"/>
      <c r="I797" s="161"/>
      <c r="J797" s="161">
        <v>9</v>
      </c>
      <c r="K797" s="162">
        <v>9</v>
      </c>
      <c r="L797" s="155"/>
      <c r="M797" s="5"/>
      <c r="N797" s="26"/>
      <c r="O797" s="157"/>
      <c r="P797" s="158">
        <v>18</v>
      </c>
      <c r="Q797" s="159"/>
      <c r="R797" s="160"/>
      <c r="AD797" s="3"/>
      <c r="AE797" s="3"/>
    </row>
    <row r="798" spans="1:31" ht="15.75" customHeight="1">
      <c r="A798" s="82">
        <v>2501</v>
      </c>
      <c r="B798" s="161"/>
      <c r="C798" s="161"/>
      <c r="D798" s="161"/>
      <c r="E798" s="161"/>
      <c r="F798" s="161"/>
      <c r="G798" s="161"/>
      <c r="H798" s="161"/>
      <c r="I798" s="161"/>
      <c r="J798" s="161"/>
      <c r="K798" s="162"/>
      <c r="L798" s="155"/>
      <c r="M798" s="5"/>
      <c r="N798" s="26"/>
      <c r="O798" s="140"/>
      <c r="P798" s="163"/>
      <c r="Q798" s="164"/>
      <c r="R798" s="140"/>
      <c r="AD798" s="3"/>
      <c r="AE798" s="3"/>
    </row>
    <row r="799" spans="1:31" ht="15.75" customHeight="1">
      <c r="A799" s="82">
        <v>2502</v>
      </c>
      <c r="B799" s="161"/>
      <c r="C799" s="161"/>
      <c r="D799" s="161"/>
      <c r="E799" s="161"/>
      <c r="F799" s="161"/>
      <c r="G799" s="161"/>
      <c r="H799" s="161"/>
      <c r="I799" s="161"/>
      <c r="J799" s="161"/>
      <c r="K799" s="162"/>
      <c r="L799" s="155"/>
      <c r="M799" s="5"/>
      <c r="N799" s="26"/>
      <c r="O799" s="140"/>
      <c r="P799" s="163"/>
      <c r="Q799" s="164"/>
      <c r="R799" s="140"/>
      <c r="AD799" s="3"/>
      <c r="AE799" s="3"/>
    </row>
    <row r="800" spans="1:31" ht="15.75" customHeight="1">
      <c r="A800" s="82">
        <v>2601</v>
      </c>
      <c r="B800" s="161"/>
      <c r="C800" s="161"/>
      <c r="D800" s="161"/>
      <c r="E800" s="161"/>
      <c r="F800" s="161"/>
      <c r="G800" s="161"/>
      <c r="H800" s="161"/>
      <c r="I800" s="161"/>
      <c r="J800" s="161"/>
      <c r="K800" s="162"/>
      <c r="L800" s="155"/>
      <c r="M800" s="5"/>
      <c r="N800" s="26"/>
      <c r="O800" s="5"/>
      <c r="P800" s="26"/>
      <c r="Q800" s="25"/>
      <c r="R800" s="140"/>
      <c r="AD800" s="3"/>
      <c r="AE800" s="3"/>
    </row>
    <row r="801" spans="1:31" ht="15.75" customHeight="1">
      <c r="A801" s="82">
        <v>2602</v>
      </c>
      <c r="B801" s="161"/>
      <c r="C801" s="161"/>
      <c r="D801" s="161"/>
      <c r="E801" s="161"/>
      <c r="F801" s="161"/>
      <c r="G801" s="161"/>
      <c r="H801" s="161"/>
      <c r="I801" s="161"/>
      <c r="J801" s="161"/>
      <c r="K801" s="162"/>
      <c r="L801" s="155"/>
      <c r="M801" s="5"/>
      <c r="N801" s="26"/>
      <c r="O801" s="108" t="s">
        <v>80</v>
      </c>
      <c r="P801" s="109"/>
      <c r="Q801" s="110">
        <f>IF(SUM(K791:K798)=0,"",SUM(K791:K798))</f>
        <v>26</v>
      </c>
      <c r="R801" s="111" t="s">
        <v>10</v>
      </c>
      <c r="AD801" s="3"/>
      <c r="AE801" s="3"/>
    </row>
    <row r="802" spans="1:31" ht="15.75" customHeight="1">
      <c r="A802" s="82">
        <v>2701</v>
      </c>
      <c r="B802" s="161"/>
      <c r="C802" s="161"/>
      <c r="D802" s="161"/>
      <c r="E802" s="161"/>
      <c r="F802" s="161"/>
      <c r="G802" s="161"/>
      <c r="H802" s="161"/>
      <c r="I802" s="161"/>
      <c r="J802" s="161"/>
      <c r="K802" s="162"/>
      <c r="L802" s="155"/>
      <c r="M802" s="5"/>
      <c r="N802" s="26"/>
      <c r="O802" s="112" t="s">
        <v>81</v>
      </c>
      <c r="P802" s="113" t="str">
        <f>IF(P801/B788=0,"",P801/B788)</f>
        <v/>
      </c>
      <c r="Q802" s="114" t="str">
        <f>IF(P801/Q801=0,"",P801/Q801)</f>
        <v/>
      </c>
      <c r="R802" s="115" t="s">
        <v>82</v>
      </c>
      <c r="AD802" s="3"/>
      <c r="AE802" s="3"/>
    </row>
    <row r="803" spans="1:31" ht="15.75" customHeight="1">
      <c r="A803" s="82">
        <v>2702</v>
      </c>
      <c r="B803" s="161"/>
      <c r="C803" s="161"/>
      <c r="D803" s="161"/>
      <c r="E803" s="161"/>
      <c r="F803" s="161"/>
      <c r="G803" s="161"/>
      <c r="H803" s="161"/>
      <c r="I803" s="161"/>
      <c r="J803" s="161"/>
      <c r="K803" s="162"/>
      <c r="L803" s="166"/>
      <c r="M803" s="119"/>
      <c r="N803" s="120"/>
      <c r="O803" s="119"/>
      <c r="P803" s="120"/>
      <c r="Q803" s="120"/>
      <c r="R803" s="121"/>
      <c r="AD803" s="3"/>
      <c r="AE803" s="3"/>
    </row>
    <row r="804" spans="1:31" ht="18" customHeight="1">
      <c r="A804" s="34"/>
      <c r="B804" s="26"/>
      <c r="C804" s="26"/>
      <c r="D804" s="231" t="s">
        <v>108</v>
      </c>
      <c r="E804" s="232"/>
      <c r="F804" s="232"/>
      <c r="G804" s="232"/>
      <c r="H804" s="232"/>
      <c r="I804" s="232"/>
      <c r="J804" s="233"/>
      <c r="K804" s="122">
        <f>SUM(K788:K800)</f>
        <v>26</v>
      </c>
      <c r="L804" s="123">
        <f>IF(K796=0,"",K796/B788)</f>
        <v>0.2361111111111111</v>
      </c>
      <c r="M804" s="123">
        <f>IF(K804=0,"",K804/B788)</f>
        <v>0.3611111111111111</v>
      </c>
      <c r="N804" s="123">
        <f>IF(K796=0,"",M804-L804)</f>
        <v>0.125</v>
      </c>
      <c r="O804" s="5"/>
      <c r="P804" s="26"/>
      <c r="Q804" s="25"/>
      <c r="R804" s="5"/>
      <c r="AD804" s="3"/>
      <c r="AE804" s="3"/>
    </row>
    <row r="805" spans="1:31" ht="12.75" customHeight="1">
      <c r="L805" s="5"/>
      <c r="M805" s="5"/>
      <c r="O805" s="5"/>
      <c r="P805" s="6"/>
      <c r="Q805" s="6"/>
      <c r="R805" s="5"/>
      <c r="AD805" s="3"/>
      <c r="AE805" s="3"/>
    </row>
    <row r="806" spans="1:31" ht="12.75" customHeight="1">
      <c r="L806" s="5"/>
      <c r="M806" s="5"/>
      <c r="O806" s="5"/>
      <c r="P806" s="6"/>
      <c r="Q806" s="6"/>
      <c r="R806" s="5"/>
      <c r="AD806" s="3"/>
      <c r="AE806" s="3"/>
    </row>
    <row r="807" spans="1:31" ht="26.25" customHeight="1">
      <c r="B807" s="250" t="s">
        <v>96</v>
      </c>
      <c r="C807" s="242"/>
      <c r="D807" s="242"/>
      <c r="E807" s="242"/>
      <c r="F807" s="242"/>
      <c r="G807" s="242"/>
      <c r="H807" s="242"/>
      <c r="I807" s="242"/>
      <c r="J807" s="242"/>
      <c r="K807" s="145" t="s">
        <v>119</v>
      </c>
      <c r="L807" s="5"/>
      <c r="M807" s="5"/>
      <c r="N807" s="26"/>
      <c r="O807" s="5"/>
      <c r="P807" s="26"/>
      <c r="Q807" s="26"/>
      <c r="R807" s="26"/>
      <c r="AD807" s="3"/>
      <c r="AE807" s="3"/>
    </row>
    <row r="808" spans="1:31" ht="20.25" customHeight="1">
      <c r="A808" s="234" t="s">
        <v>9</v>
      </c>
      <c r="B808" s="235" t="s">
        <v>97</v>
      </c>
      <c r="C808" s="232"/>
      <c r="D808" s="232"/>
      <c r="E808" s="232"/>
      <c r="F808" s="232"/>
      <c r="G808" s="232"/>
      <c r="H808" s="232"/>
      <c r="I808" s="232"/>
      <c r="J808" s="233"/>
      <c r="K808" s="236" t="s">
        <v>10</v>
      </c>
      <c r="L808" s="229" t="s">
        <v>2</v>
      </c>
      <c r="M808" s="229" t="s">
        <v>3</v>
      </c>
      <c r="N808" s="237" t="s">
        <v>4</v>
      </c>
      <c r="O808" s="229" t="s">
        <v>5</v>
      </c>
      <c r="P808" s="238" t="s">
        <v>6</v>
      </c>
      <c r="Q808" s="238" t="s">
        <v>7</v>
      </c>
      <c r="R808" s="229" t="s">
        <v>8</v>
      </c>
      <c r="AD808" s="3"/>
      <c r="AE808" s="3"/>
    </row>
    <row r="809" spans="1:31" ht="15.75" customHeight="1">
      <c r="A809" s="230"/>
      <c r="B809" s="82" t="s">
        <v>98</v>
      </c>
      <c r="C809" s="82" t="s">
        <v>99</v>
      </c>
      <c r="D809" s="82" t="s">
        <v>100</v>
      </c>
      <c r="E809" s="82" t="s">
        <v>101</v>
      </c>
      <c r="F809" s="82" t="s">
        <v>102</v>
      </c>
      <c r="G809" s="82" t="s">
        <v>103</v>
      </c>
      <c r="H809" s="82" t="s">
        <v>104</v>
      </c>
      <c r="I809" s="82" t="s">
        <v>105</v>
      </c>
      <c r="J809" s="82" t="s">
        <v>106</v>
      </c>
      <c r="K809" s="230"/>
      <c r="L809" s="230"/>
      <c r="M809" s="230"/>
      <c r="N809" s="230"/>
      <c r="O809" s="230"/>
      <c r="P809" s="230"/>
      <c r="Q809" s="230"/>
      <c r="R809" s="230"/>
      <c r="AD809" s="3"/>
      <c r="AE809" s="3"/>
    </row>
    <row r="810" spans="1:31" ht="15.75" customHeight="1">
      <c r="A810" s="82">
        <v>2002</v>
      </c>
      <c r="B810" s="83">
        <v>77</v>
      </c>
      <c r="C810" s="161"/>
      <c r="D810" s="161"/>
      <c r="E810" s="161"/>
      <c r="F810" s="161"/>
      <c r="G810" s="161"/>
      <c r="H810" s="161"/>
      <c r="I810" s="161"/>
      <c r="J810" s="161"/>
      <c r="K810" s="162"/>
      <c r="L810" s="154"/>
      <c r="M810" s="55"/>
      <c r="N810" s="56"/>
      <c r="O810" s="146"/>
      <c r="P810" s="89">
        <f>B810</f>
        <v>77</v>
      </c>
      <c r="Q810" s="147"/>
      <c r="R810" s="146"/>
      <c r="AD810" s="3"/>
      <c r="AE810" s="3"/>
    </row>
    <row r="811" spans="1:31" ht="15.75" customHeight="1">
      <c r="A811" s="82">
        <v>2101</v>
      </c>
      <c r="B811" s="161"/>
      <c r="C811" s="161">
        <v>67</v>
      </c>
      <c r="D811" s="161"/>
      <c r="E811" s="161"/>
      <c r="F811" s="161"/>
      <c r="G811" s="161"/>
      <c r="H811" s="161"/>
      <c r="I811" s="161"/>
      <c r="J811" s="161"/>
      <c r="K811" s="162"/>
      <c r="L811" s="155"/>
      <c r="M811" s="5"/>
      <c r="N811" s="156"/>
      <c r="O811" s="94">
        <f>IF(C811=0,"",C811/B810)</f>
        <v>0.87012987012987009</v>
      </c>
      <c r="P811" s="95">
        <v>67</v>
      </c>
      <c r="Q811" s="96">
        <f t="shared" ref="Q811:Q818" si="109">IF(P811=0,"",P811/P810)</f>
        <v>0.87012987012987009</v>
      </c>
      <c r="R811" s="96">
        <f t="shared" ref="R811:R818" si="110">IF(P811=0,"",100%-Q811)</f>
        <v>0.12987012987012991</v>
      </c>
      <c r="AD811" s="3"/>
      <c r="AE811" s="3"/>
    </row>
    <row r="812" spans="1:31" ht="15.75" customHeight="1">
      <c r="A812" s="82">
        <v>2102</v>
      </c>
      <c r="B812" s="161"/>
      <c r="C812" s="161"/>
      <c r="D812" s="161">
        <v>60</v>
      </c>
      <c r="E812" s="161"/>
      <c r="F812" s="161"/>
      <c r="G812" s="161"/>
      <c r="H812" s="161"/>
      <c r="I812" s="161"/>
      <c r="J812" s="161"/>
      <c r="K812" s="162"/>
      <c r="L812" s="155"/>
      <c r="M812" s="5"/>
      <c r="N812" s="156"/>
      <c r="O812" s="94">
        <f>IF(D812=0,"",D812/C811)</f>
        <v>0.89552238805970152</v>
      </c>
      <c r="P812" s="95">
        <v>63</v>
      </c>
      <c r="Q812" s="96">
        <f t="shared" si="109"/>
        <v>0.94029850746268662</v>
      </c>
      <c r="R812" s="96">
        <f t="shared" si="110"/>
        <v>5.9701492537313383E-2</v>
      </c>
      <c r="S812" s="11">
        <f>P812/P810</f>
        <v>0.81818181818181823</v>
      </c>
      <c r="AD812" s="3"/>
      <c r="AE812" s="3"/>
    </row>
    <row r="813" spans="1:31" ht="15.75" customHeight="1">
      <c r="A813" s="82">
        <v>2201</v>
      </c>
      <c r="B813" s="161"/>
      <c r="C813" s="161"/>
      <c r="D813" s="161"/>
      <c r="E813" s="161">
        <v>56</v>
      </c>
      <c r="F813" s="161"/>
      <c r="G813" s="161"/>
      <c r="H813" s="161"/>
      <c r="I813" s="161"/>
      <c r="J813" s="161"/>
      <c r="K813" s="162"/>
      <c r="L813" s="155"/>
      <c r="M813" s="5"/>
      <c r="N813" s="156"/>
      <c r="O813" s="94">
        <f>IF(E813=0,"",E813/D812)</f>
        <v>0.93333333333333335</v>
      </c>
      <c r="P813" s="95">
        <v>62</v>
      </c>
      <c r="Q813" s="96">
        <f t="shared" si="109"/>
        <v>0.98412698412698407</v>
      </c>
      <c r="R813" s="96">
        <f t="shared" si="110"/>
        <v>1.5873015873015928E-2</v>
      </c>
      <c r="AD813" s="3"/>
      <c r="AE813" s="3"/>
    </row>
    <row r="814" spans="1:31" ht="15.75" customHeight="1">
      <c r="A814" s="82">
        <v>2202</v>
      </c>
      <c r="B814" s="161"/>
      <c r="C814" s="161"/>
      <c r="D814" s="161"/>
      <c r="E814" s="161"/>
      <c r="F814" s="161">
        <v>45</v>
      </c>
      <c r="G814" s="161"/>
      <c r="H814" s="161"/>
      <c r="I814" s="161"/>
      <c r="J814" s="161"/>
      <c r="K814" s="162"/>
      <c r="L814" s="155"/>
      <c r="M814" s="5"/>
      <c r="N814" s="156"/>
      <c r="O814" s="94">
        <f>IF(F814=0,"",F814/E813)</f>
        <v>0.8035714285714286</v>
      </c>
      <c r="P814" s="95">
        <v>54</v>
      </c>
      <c r="Q814" s="96">
        <f t="shared" si="109"/>
        <v>0.87096774193548387</v>
      </c>
      <c r="R814" s="96">
        <f t="shared" si="110"/>
        <v>0.12903225806451613</v>
      </c>
      <c r="AD814" s="3"/>
      <c r="AE814" s="3"/>
    </row>
    <row r="815" spans="1:31" ht="15.75" customHeight="1">
      <c r="A815" s="82">
        <v>2301</v>
      </c>
      <c r="B815" s="161"/>
      <c r="C815" s="161"/>
      <c r="D815" s="161"/>
      <c r="E815" s="161"/>
      <c r="F815" s="161"/>
      <c r="G815" s="161">
        <v>44</v>
      </c>
      <c r="H815" s="161"/>
      <c r="I815" s="161"/>
      <c r="J815" s="161"/>
      <c r="K815" s="162"/>
      <c r="L815" s="155"/>
      <c r="M815" s="5"/>
      <c r="N815" s="156"/>
      <c r="O815" s="94">
        <f>IF(G815=0,"",G815/F814)</f>
        <v>0.97777777777777775</v>
      </c>
      <c r="P815" s="95">
        <v>48</v>
      </c>
      <c r="Q815" s="96">
        <f t="shared" si="109"/>
        <v>0.88888888888888884</v>
      </c>
      <c r="R815" s="96">
        <f t="shared" si="110"/>
        <v>0.11111111111111116</v>
      </c>
      <c r="AD815" s="3"/>
      <c r="AE815" s="3"/>
    </row>
    <row r="816" spans="1:31" ht="15.75" customHeight="1">
      <c r="A816" s="82">
        <v>2302</v>
      </c>
      <c r="B816" s="161"/>
      <c r="C816" s="161"/>
      <c r="D816" s="161"/>
      <c r="E816" s="161"/>
      <c r="F816" s="161"/>
      <c r="G816" s="161"/>
      <c r="H816" s="161">
        <v>40</v>
      </c>
      <c r="I816" s="161"/>
      <c r="J816" s="161"/>
      <c r="K816" s="162"/>
      <c r="L816" s="155"/>
      <c r="M816" s="5"/>
      <c r="N816" s="156"/>
      <c r="O816" s="94">
        <f>IF(H816=0,"",H816/G815)</f>
        <v>0.90909090909090906</v>
      </c>
      <c r="P816" s="95">
        <v>48</v>
      </c>
      <c r="Q816" s="96">
        <f t="shared" si="109"/>
        <v>1</v>
      </c>
      <c r="R816" s="96">
        <f t="shared" si="110"/>
        <v>0</v>
      </c>
      <c r="AD816" s="3"/>
      <c r="AE816" s="3"/>
    </row>
    <row r="817" spans="1:31" ht="15.75" customHeight="1">
      <c r="A817" s="82">
        <v>2401</v>
      </c>
      <c r="B817" s="161"/>
      <c r="C817" s="161"/>
      <c r="D817" s="161"/>
      <c r="E817" s="161"/>
      <c r="F817" s="161"/>
      <c r="G817" s="161"/>
      <c r="H817" s="161"/>
      <c r="I817" s="161">
        <v>40</v>
      </c>
      <c r="J817" s="161"/>
      <c r="K817" s="162"/>
      <c r="L817" s="155"/>
      <c r="M817" s="5"/>
      <c r="N817" s="156"/>
      <c r="O817" s="94">
        <f>IF(I817=0,"",I817/H816)</f>
        <v>1</v>
      </c>
      <c r="P817" s="95">
        <v>46</v>
      </c>
      <c r="Q817" s="96">
        <f t="shared" si="109"/>
        <v>0.95833333333333337</v>
      </c>
      <c r="R817" s="96">
        <f t="shared" si="110"/>
        <v>4.166666666666663E-2</v>
      </c>
      <c r="AD817" s="3"/>
      <c r="AE817" s="3"/>
    </row>
    <row r="818" spans="1:31" ht="15.75" customHeight="1">
      <c r="A818" s="82">
        <v>2402</v>
      </c>
      <c r="B818" s="161"/>
      <c r="C818" s="161"/>
      <c r="D818" s="161"/>
      <c r="E818" s="161"/>
      <c r="F818" s="161"/>
      <c r="G818" s="161"/>
      <c r="H818" s="161"/>
      <c r="I818" s="161"/>
      <c r="J818" s="161">
        <v>35</v>
      </c>
      <c r="K818" s="162">
        <v>28</v>
      </c>
      <c r="L818" s="155"/>
      <c r="M818" s="5"/>
      <c r="N818" s="156"/>
      <c r="O818" s="148">
        <f>IF(J818=0,"",J818/I817)</f>
        <v>0.875</v>
      </c>
      <c r="P818" s="95">
        <v>44</v>
      </c>
      <c r="Q818" s="149">
        <f t="shared" si="109"/>
        <v>0.95652173913043481</v>
      </c>
      <c r="R818" s="149">
        <f t="shared" si="110"/>
        <v>4.3478260869565188E-2</v>
      </c>
      <c r="AD818" s="3"/>
      <c r="AE818" s="3"/>
    </row>
    <row r="819" spans="1:31" ht="15.75" customHeight="1">
      <c r="A819" s="82">
        <v>2501</v>
      </c>
      <c r="B819" s="161"/>
      <c r="C819" s="161"/>
      <c r="D819" s="161"/>
      <c r="E819" s="161"/>
      <c r="F819" s="161"/>
      <c r="G819" s="161"/>
      <c r="H819" s="161"/>
      <c r="I819" s="161"/>
      <c r="J819" s="161"/>
      <c r="K819" s="162"/>
      <c r="L819" s="155"/>
      <c r="M819" s="5"/>
      <c r="N819" s="26"/>
      <c r="O819" s="157"/>
      <c r="P819" s="158"/>
      <c r="Q819" s="159"/>
      <c r="R819" s="160"/>
      <c r="AD819" s="3"/>
      <c r="AE819" s="3"/>
    </row>
    <row r="820" spans="1:31" ht="15.75" customHeight="1">
      <c r="A820" s="82">
        <v>2502</v>
      </c>
      <c r="B820" s="161"/>
      <c r="C820" s="161"/>
      <c r="D820" s="161"/>
      <c r="E820" s="161"/>
      <c r="F820" s="161"/>
      <c r="G820" s="161"/>
      <c r="H820" s="161"/>
      <c r="I820" s="161"/>
      <c r="J820" s="161"/>
      <c r="K820" s="162"/>
      <c r="L820" s="155"/>
      <c r="M820" s="5"/>
      <c r="N820" s="26"/>
      <c r="O820" s="140"/>
      <c r="P820" s="163"/>
      <c r="Q820" s="164"/>
      <c r="R820" s="140"/>
      <c r="AD820" s="3"/>
      <c r="AE820" s="3"/>
    </row>
    <row r="821" spans="1:31" ht="15.75" customHeight="1">
      <c r="A821" s="82">
        <v>2601</v>
      </c>
      <c r="B821" s="161"/>
      <c r="C821" s="161"/>
      <c r="D821" s="161"/>
      <c r="E821" s="161"/>
      <c r="F821" s="161"/>
      <c r="G821" s="161"/>
      <c r="H821" s="161"/>
      <c r="I821" s="161"/>
      <c r="J821" s="161"/>
      <c r="K821" s="162"/>
      <c r="L821" s="155"/>
      <c r="M821" s="5"/>
      <c r="N821" s="26"/>
      <c r="O821" s="140"/>
      <c r="P821" s="163"/>
      <c r="Q821" s="164"/>
      <c r="R821" s="140"/>
      <c r="AD821" s="3"/>
      <c r="AE821" s="3"/>
    </row>
    <row r="822" spans="1:31" ht="15.75" customHeight="1">
      <c r="A822" s="82">
        <v>2602</v>
      </c>
      <c r="B822" s="161"/>
      <c r="C822" s="161"/>
      <c r="D822" s="161"/>
      <c r="E822" s="161"/>
      <c r="F822" s="161"/>
      <c r="G822" s="161"/>
      <c r="H822" s="161"/>
      <c r="I822" s="161"/>
      <c r="J822" s="161"/>
      <c r="K822" s="162"/>
      <c r="L822" s="155"/>
      <c r="M822" s="5"/>
      <c r="N822" s="26"/>
      <c r="O822" s="5"/>
      <c r="P822" s="26"/>
      <c r="Q822" s="25"/>
      <c r="R822" s="140"/>
      <c r="AD822" s="3"/>
      <c r="AE822" s="3"/>
    </row>
    <row r="823" spans="1:31" ht="15.75" customHeight="1">
      <c r="A823" s="82">
        <v>2701</v>
      </c>
      <c r="B823" s="161"/>
      <c r="C823" s="161"/>
      <c r="D823" s="161"/>
      <c r="E823" s="161"/>
      <c r="F823" s="161"/>
      <c r="G823" s="161"/>
      <c r="H823" s="161"/>
      <c r="I823" s="161"/>
      <c r="J823" s="161"/>
      <c r="K823" s="162"/>
      <c r="L823" s="155"/>
      <c r="M823" s="5"/>
      <c r="N823" s="26"/>
      <c r="O823" s="108" t="s">
        <v>80</v>
      </c>
      <c r="P823" s="109"/>
      <c r="Q823" s="110">
        <f>IF(SUM(K813:K820)=0,"",SUM(K813:K820))</f>
        <v>28</v>
      </c>
      <c r="R823" s="111" t="s">
        <v>10</v>
      </c>
      <c r="AD823" s="3"/>
      <c r="AE823" s="3"/>
    </row>
    <row r="824" spans="1:31" ht="15.75" customHeight="1">
      <c r="A824" s="82">
        <v>2702</v>
      </c>
      <c r="B824" s="161"/>
      <c r="C824" s="161"/>
      <c r="D824" s="161"/>
      <c r="E824" s="161"/>
      <c r="F824" s="161"/>
      <c r="G824" s="161"/>
      <c r="H824" s="161"/>
      <c r="I824" s="161"/>
      <c r="J824" s="161"/>
      <c r="K824" s="162"/>
      <c r="L824" s="155"/>
      <c r="M824" s="5"/>
      <c r="N824" s="26"/>
      <c r="O824" s="112" t="s">
        <v>81</v>
      </c>
      <c r="P824" s="113" t="str">
        <f>IF(P823/B810=0,"",P823/B810)</f>
        <v/>
      </c>
      <c r="Q824" s="114" t="str">
        <f>IF(P823/Q823=0,"",P823/Q823)</f>
        <v/>
      </c>
      <c r="R824" s="115" t="s">
        <v>82</v>
      </c>
      <c r="AD824" s="3"/>
      <c r="AE824" s="3"/>
    </row>
    <row r="825" spans="1:31" ht="15.75" customHeight="1">
      <c r="A825" s="82">
        <v>2801</v>
      </c>
      <c r="B825" s="161"/>
      <c r="C825" s="161"/>
      <c r="D825" s="161"/>
      <c r="E825" s="161"/>
      <c r="F825" s="161"/>
      <c r="G825" s="161"/>
      <c r="H825" s="161"/>
      <c r="I825" s="161"/>
      <c r="J825" s="161"/>
      <c r="K825" s="162"/>
      <c r="L825" s="166"/>
      <c r="M825" s="119"/>
      <c r="N825" s="120"/>
      <c r="O825" s="119"/>
      <c r="P825" s="120"/>
      <c r="Q825" s="120"/>
      <c r="R825" s="121"/>
      <c r="AD825" s="3"/>
      <c r="AE825" s="3"/>
    </row>
    <row r="826" spans="1:31" ht="18" customHeight="1">
      <c r="A826" s="34"/>
      <c r="B826" s="26"/>
      <c r="C826" s="26"/>
      <c r="D826" s="231" t="s">
        <v>108</v>
      </c>
      <c r="E826" s="232"/>
      <c r="F826" s="232"/>
      <c r="G826" s="232"/>
      <c r="H826" s="232"/>
      <c r="I826" s="232"/>
      <c r="J826" s="233"/>
      <c r="K826" s="122">
        <f>SUM(K810:K822)</f>
        <v>28</v>
      </c>
      <c r="L826" s="123">
        <f>IF(K818=0,"",K818/B810)</f>
        <v>0.36363636363636365</v>
      </c>
      <c r="M826" s="123">
        <f>IF(K826=0,"",K826/B810)</f>
        <v>0.36363636363636365</v>
      </c>
      <c r="N826" s="123">
        <f>IF(K818=0,"",M826-L826)</f>
        <v>0</v>
      </c>
      <c r="O826" s="5"/>
      <c r="P826" s="26"/>
      <c r="Q826" s="25"/>
      <c r="R826" s="5"/>
      <c r="AD826" s="3"/>
      <c r="AE826" s="3"/>
    </row>
    <row r="827" spans="1:31" ht="12.75" customHeight="1">
      <c r="L827" s="5"/>
      <c r="M827" s="5"/>
      <c r="O827" s="5"/>
      <c r="P827" s="6"/>
      <c r="Q827" s="6"/>
      <c r="R827" s="5"/>
      <c r="AD827" s="3"/>
      <c r="AE827" s="3"/>
    </row>
    <row r="828" spans="1:31" ht="12.75" customHeight="1">
      <c r="L828" s="5"/>
      <c r="M828" s="5"/>
      <c r="O828" s="5"/>
      <c r="P828" s="6"/>
      <c r="Q828" s="6"/>
      <c r="R828" s="5"/>
      <c r="AD828" s="3"/>
      <c r="AE828" s="3"/>
    </row>
    <row r="829" spans="1:31" ht="26.25" customHeight="1">
      <c r="B829" s="250" t="s">
        <v>96</v>
      </c>
      <c r="C829" s="242"/>
      <c r="D829" s="242"/>
      <c r="E829" s="242"/>
      <c r="F829" s="242"/>
      <c r="G829" s="242"/>
      <c r="H829" s="242"/>
      <c r="I829" s="242"/>
      <c r="J829" s="242"/>
      <c r="K829" s="145" t="s">
        <v>120</v>
      </c>
      <c r="L829" s="5"/>
      <c r="M829" s="5"/>
      <c r="N829" s="26"/>
      <c r="O829" s="5"/>
      <c r="P829" s="26"/>
      <c r="Q829" s="26"/>
      <c r="R829" s="26"/>
      <c r="AD829" s="3"/>
      <c r="AE829" s="3"/>
    </row>
    <row r="830" spans="1:31" ht="20.25" customHeight="1">
      <c r="A830" s="234" t="s">
        <v>9</v>
      </c>
      <c r="B830" s="235" t="s">
        <v>97</v>
      </c>
      <c r="C830" s="232"/>
      <c r="D830" s="232"/>
      <c r="E830" s="232"/>
      <c r="F830" s="232"/>
      <c r="G830" s="232"/>
      <c r="H830" s="232"/>
      <c r="I830" s="232"/>
      <c r="J830" s="233"/>
      <c r="K830" s="236" t="s">
        <v>10</v>
      </c>
      <c r="L830" s="229" t="s">
        <v>2</v>
      </c>
      <c r="M830" s="229" t="s">
        <v>3</v>
      </c>
      <c r="N830" s="237" t="s">
        <v>4</v>
      </c>
      <c r="O830" s="229" t="s">
        <v>5</v>
      </c>
      <c r="P830" s="238" t="s">
        <v>6</v>
      </c>
      <c r="Q830" s="238" t="s">
        <v>7</v>
      </c>
      <c r="R830" s="229" t="s">
        <v>8</v>
      </c>
      <c r="AD830" s="3"/>
      <c r="AE830" s="3"/>
    </row>
    <row r="831" spans="1:31" ht="15.75" customHeight="1">
      <c r="A831" s="230"/>
      <c r="B831" s="82" t="s">
        <v>98</v>
      </c>
      <c r="C831" s="82" t="s">
        <v>99</v>
      </c>
      <c r="D831" s="82" t="s">
        <v>100</v>
      </c>
      <c r="E831" s="82" t="s">
        <v>101</v>
      </c>
      <c r="F831" s="82" t="s">
        <v>102</v>
      </c>
      <c r="G831" s="82" t="s">
        <v>103</v>
      </c>
      <c r="H831" s="82" t="s">
        <v>104</v>
      </c>
      <c r="I831" s="82" t="s">
        <v>105</v>
      </c>
      <c r="J831" s="82" t="s">
        <v>106</v>
      </c>
      <c r="K831" s="230"/>
      <c r="L831" s="230"/>
      <c r="M831" s="230"/>
      <c r="N831" s="230"/>
      <c r="O831" s="230"/>
      <c r="P831" s="230"/>
      <c r="Q831" s="230"/>
      <c r="R831" s="230"/>
      <c r="AD831" s="3"/>
      <c r="AE831" s="3"/>
    </row>
    <row r="832" spans="1:31" ht="15.75" customHeight="1">
      <c r="A832" s="82">
        <v>2101</v>
      </c>
      <c r="B832" s="83">
        <v>70</v>
      </c>
      <c r="C832" s="161"/>
      <c r="D832" s="161"/>
      <c r="E832" s="161"/>
      <c r="F832" s="161"/>
      <c r="G832" s="161"/>
      <c r="H832" s="161"/>
      <c r="I832" s="161"/>
      <c r="J832" s="161"/>
      <c r="K832" s="162"/>
      <c r="L832" s="154"/>
      <c r="M832" s="55"/>
      <c r="N832" s="56"/>
      <c r="O832" s="146"/>
      <c r="P832" s="89">
        <f>B832</f>
        <v>70</v>
      </c>
      <c r="Q832" s="147"/>
      <c r="R832" s="146"/>
      <c r="AD832" s="3"/>
      <c r="AE832" s="3"/>
    </row>
    <row r="833" spans="1:31" ht="15.75" customHeight="1">
      <c r="A833" s="82">
        <v>2102</v>
      </c>
      <c r="B833" s="161"/>
      <c r="C833" s="161">
        <v>52</v>
      </c>
      <c r="D833" s="161"/>
      <c r="E833" s="161"/>
      <c r="F833" s="161"/>
      <c r="G833" s="161"/>
      <c r="H833" s="161"/>
      <c r="I833" s="161"/>
      <c r="J833" s="161"/>
      <c r="K833" s="162"/>
      <c r="L833" s="155"/>
      <c r="M833" s="5"/>
      <c r="N833" s="156"/>
      <c r="O833" s="94">
        <f>IF(C833=0,"",C833/B832)</f>
        <v>0.74285714285714288</v>
      </c>
      <c r="P833" s="95">
        <v>52</v>
      </c>
      <c r="Q833" s="96">
        <f t="shared" ref="Q833:Q840" si="111">IF(P833=0,"",P833/P832)</f>
        <v>0.74285714285714288</v>
      </c>
      <c r="R833" s="96">
        <f t="shared" ref="R833:R840" si="112">IF(P833=0,"",100%-Q833)</f>
        <v>0.25714285714285712</v>
      </c>
      <c r="AD833" s="3"/>
      <c r="AE833" s="3"/>
    </row>
    <row r="834" spans="1:31" ht="15.75" customHeight="1">
      <c r="A834" s="82">
        <v>2201</v>
      </c>
      <c r="B834" s="161"/>
      <c r="C834" s="161"/>
      <c r="D834" s="161">
        <v>47</v>
      </c>
      <c r="E834" s="161"/>
      <c r="F834" s="161"/>
      <c r="G834" s="161"/>
      <c r="H834" s="161"/>
      <c r="I834" s="161"/>
      <c r="J834" s="161"/>
      <c r="K834" s="162"/>
      <c r="L834" s="155"/>
      <c r="M834" s="5"/>
      <c r="N834" s="156"/>
      <c r="O834" s="94">
        <f>IF(D834=0,"",D834/C833)</f>
        <v>0.90384615384615385</v>
      </c>
      <c r="P834" s="95">
        <v>49</v>
      </c>
      <c r="Q834" s="96">
        <f t="shared" si="111"/>
        <v>0.94230769230769229</v>
      </c>
      <c r="R834" s="96">
        <f t="shared" si="112"/>
        <v>5.7692307692307709E-2</v>
      </c>
      <c r="S834" s="11">
        <f>P834/P832</f>
        <v>0.7</v>
      </c>
      <c r="AD834" s="3"/>
      <c r="AE834" s="3"/>
    </row>
    <row r="835" spans="1:31" ht="15.75" customHeight="1">
      <c r="A835" s="82">
        <v>2202</v>
      </c>
      <c r="B835" s="161"/>
      <c r="C835" s="161"/>
      <c r="D835" s="161"/>
      <c r="E835" s="161">
        <v>42</v>
      </c>
      <c r="F835" s="161"/>
      <c r="G835" s="161"/>
      <c r="H835" s="161"/>
      <c r="I835" s="161"/>
      <c r="J835" s="161"/>
      <c r="K835" s="162"/>
      <c r="L835" s="155"/>
      <c r="M835" s="5"/>
      <c r="N835" s="156"/>
      <c r="O835" s="94">
        <f>IF(E835=0,"",E835/D834)</f>
        <v>0.8936170212765957</v>
      </c>
      <c r="P835" s="95">
        <v>46</v>
      </c>
      <c r="Q835" s="96">
        <f t="shared" si="111"/>
        <v>0.93877551020408168</v>
      </c>
      <c r="R835" s="96">
        <f t="shared" si="112"/>
        <v>6.1224489795918324E-2</v>
      </c>
      <c r="AD835" s="3"/>
      <c r="AE835" s="3"/>
    </row>
    <row r="836" spans="1:31" ht="15.75" customHeight="1">
      <c r="A836" s="82">
        <v>2301</v>
      </c>
      <c r="B836" s="161"/>
      <c r="C836" s="161"/>
      <c r="D836" s="161"/>
      <c r="E836" s="161"/>
      <c r="F836" s="161">
        <v>40</v>
      </c>
      <c r="G836" s="161"/>
      <c r="H836" s="161"/>
      <c r="I836" s="161"/>
      <c r="J836" s="161"/>
      <c r="K836" s="162"/>
      <c r="L836" s="155"/>
      <c r="M836" s="5"/>
      <c r="N836" s="156"/>
      <c r="O836" s="94">
        <f>IF(F836=0,"",F836/E835)</f>
        <v>0.95238095238095233</v>
      </c>
      <c r="P836" s="95">
        <v>42</v>
      </c>
      <c r="Q836" s="96">
        <f t="shared" si="111"/>
        <v>0.91304347826086951</v>
      </c>
      <c r="R836" s="96">
        <f t="shared" si="112"/>
        <v>8.6956521739130488E-2</v>
      </c>
      <c r="AD836" s="3"/>
      <c r="AE836" s="3"/>
    </row>
    <row r="837" spans="1:31" ht="15.75" customHeight="1">
      <c r="A837" s="82">
        <v>2302</v>
      </c>
      <c r="B837" s="161"/>
      <c r="C837" s="161"/>
      <c r="D837" s="161"/>
      <c r="E837" s="161"/>
      <c r="F837" s="161"/>
      <c r="G837" s="161">
        <v>36</v>
      </c>
      <c r="H837" s="161"/>
      <c r="I837" s="161"/>
      <c r="J837" s="161"/>
      <c r="K837" s="162"/>
      <c r="L837" s="155"/>
      <c r="M837" s="5"/>
      <c r="N837" s="156"/>
      <c r="O837" s="94">
        <f>IF(G837=0,"",G837/F836)</f>
        <v>0.9</v>
      </c>
      <c r="P837" s="95">
        <v>37</v>
      </c>
      <c r="Q837" s="96">
        <f t="shared" si="111"/>
        <v>0.88095238095238093</v>
      </c>
      <c r="R837" s="96">
        <f t="shared" si="112"/>
        <v>0.11904761904761907</v>
      </c>
      <c r="AD837" s="3"/>
      <c r="AE837" s="3"/>
    </row>
    <row r="838" spans="1:31" ht="15.75" customHeight="1">
      <c r="A838" s="82">
        <v>2401</v>
      </c>
      <c r="B838" s="161"/>
      <c r="C838" s="161"/>
      <c r="D838" s="161"/>
      <c r="E838" s="161"/>
      <c r="F838" s="161"/>
      <c r="G838" s="161"/>
      <c r="H838" s="161">
        <v>33</v>
      </c>
      <c r="I838" s="161"/>
      <c r="J838" s="161"/>
      <c r="K838" s="162"/>
      <c r="L838" s="155"/>
      <c r="M838" s="5"/>
      <c r="N838" s="156"/>
      <c r="O838" s="94">
        <f>IF(H838=0,"",H838/G837)</f>
        <v>0.91666666666666663</v>
      </c>
      <c r="P838" s="95">
        <v>36</v>
      </c>
      <c r="Q838" s="96">
        <f t="shared" si="111"/>
        <v>0.97297297297297303</v>
      </c>
      <c r="R838" s="96">
        <f t="shared" si="112"/>
        <v>2.7027027027026973E-2</v>
      </c>
      <c r="AD838" s="3"/>
      <c r="AE838" s="3"/>
    </row>
    <row r="839" spans="1:31" ht="15.75" customHeight="1">
      <c r="A839" s="82">
        <v>2402</v>
      </c>
      <c r="B839" s="161"/>
      <c r="C839" s="161"/>
      <c r="D839" s="161"/>
      <c r="E839" s="161"/>
      <c r="F839" s="161"/>
      <c r="G839" s="161"/>
      <c r="H839" s="161"/>
      <c r="I839" s="161">
        <v>31</v>
      </c>
      <c r="J839" s="161"/>
      <c r="K839" s="162"/>
      <c r="L839" s="155"/>
      <c r="M839" s="5"/>
      <c r="N839" s="156"/>
      <c r="O839" s="94">
        <f>IF(I839=0,"",I839/H838)</f>
        <v>0.93939393939393945</v>
      </c>
      <c r="P839" s="95">
        <v>36</v>
      </c>
      <c r="Q839" s="96">
        <f t="shared" si="111"/>
        <v>1</v>
      </c>
      <c r="R839" s="96">
        <f t="shared" si="112"/>
        <v>0</v>
      </c>
      <c r="AD839" s="3"/>
      <c r="AE839" s="3"/>
    </row>
    <row r="840" spans="1:31" ht="15.75" customHeight="1">
      <c r="A840" s="82">
        <v>2501</v>
      </c>
      <c r="B840" s="161"/>
      <c r="C840" s="161"/>
      <c r="D840" s="161"/>
      <c r="E840" s="161"/>
      <c r="F840" s="161"/>
      <c r="G840" s="161"/>
      <c r="H840" s="161"/>
      <c r="I840" s="161"/>
      <c r="J840" s="161"/>
      <c r="K840" s="162"/>
      <c r="L840" s="155"/>
      <c r="M840" s="5"/>
      <c r="N840" s="156"/>
      <c r="O840" s="148" t="str">
        <f>IF(J840=0,"",J840/I839)</f>
        <v/>
      </c>
      <c r="P840" s="95"/>
      <c r="Q840" s="149" t="str">
        <f t="shared" si="111"/>
        <v/>
      </c>
      <c r="R840" s="149" t="str">
        <f t="shared" si="112"/>
        <v/>
      </c>
      <c r="AD840" s="3"/>
      <c r="AE840" s="3"/>
    </row>
    <row r="841" spans="1:31" ht="15.75" customHeight="1">
      <c r="A841" s="82">
        <v>2502</v>
      </c>
      <c r="B841" s="161"/>
      <c r="C841" s="161"/>
      <c r="D841" s="161"/>
      <c r="E841" s="161"/>
      <c r="F841" s="161"/>
      <c r="G841" s="161"/>
      <c r="H841" s="161"/>
      <c r="I841" s="161"/>
      <c r="J841" s="161"/>
      <c r="K841" s="162"/>
      <c r="L841" s="155"/>
      <c r="M841" s="5"/>
      <c r="N841" s="26"/>
      <c r="O841" s="157"/>
      <c r="P841" s="158"/>
      <c r="Q841" s="159"/>
      <c r="R841" s="160"/>
      <c r="AD841" s="3"/>
      <c r="AE841" s="3"/>
    </row>
    <row r="842" spans="1:31" ht="15.75" customHeight="1">
      <c r="A842" s="82">
        <v>2601</v>
      </c>
      <c r="B842" s="161"/>
      <c r="C842" s="161"/>
      <c r="D842" s="161"/>
      <c r="E842" s="161"/>
      <c r="F842" s="161"/>
      <c r="G842" s="161"/>
      <c r="H842" s="161"/>
      <c r="I842" s="161"/>
      <c r="J842" s="161"/>
      <c r="K842" s="162"/>
      <c r="L842" s="155"/>
      <c r="M842" s="5"/>
      <c r="N842" s="26"/>
      <c r="O842" s="140"/>
      <c r="P842" s="163"/>
      <c r="Q842" s="164"/>
      <c r="R842" s="140"/>
      <c r="AD842" s="3"/>
      <c r="AE842" s="3"/>
    </row>
    <row r="843" spans="1:31" ht="15.75" customHeight="1">
      <c r="A843" s="82">
        <v>2602</v>
      </c>
      <c r="B843" s="161"/>
      <c r="C843" s="161"/>
      <c r="D843" s="161"/>
      <c r="E843" s="161"/>
      <c r="F843" s="161"/>
      <c r="G843" s="161"/>
      <c r="H843" s="161"/>
      <c r="I843" s="161"/>
      <c r="J843" s="161"/>
      <c r="K843" s="162"/>
      <c r="L843" s="155"/>
      <c r="M843" s="5"/>
      <c r="N843" s="26"/>
      <c r="O843" s="140"/>
      <c r="P843" s="163"/>
      <c r="Q843" s="164"/>
      <c r="R843" s="140"/>
      <c r="AD843" s="3"/>
      <c r="AE843" s="3"/>
    </row>
    <row r="844" spans="1:31" ht="15.75" customHeight="1">
      <c r="A844" s="82">
        <v>2701</v>
      </c>
      <c r="B844" s="161"/>
      <c r="C844" s="161"/>
      <c r="D844" s="161"/>
      <c r="E844" s="161"/>
      <c r="F844" s="161"/>
      <c r="G844" s="161"/>
      <c r="H844" s="161"/>
      <c r="I844" s="161"/>
      <c r="J844" s="161"/>
      <c r="K844" s="162"/>
      <c r="L844" s="155"/>
      <c r="M844" s="5"/>
      <c r="N844" s="26"/>
      <c r="O844" s="5"/>
      <c r="P844" s="26"/>
      <c r="Q844" s="25"/>
      <c r="R844" s="140"/>
      <c r="AD844" s="3"/>
      <c r="AE844" s="3"/>
    </row>
    <row r="845" spans="1:31" ht="15.75" customHeight="1">
      <c r="A845" s="82">
        <v>2702</v>
      </c>
      <c r="B845" s="161"/>
      <c r="C845" s="161"/>
      <c r="D845" s="161"/>
      <c r="E845" s="161"/>
      <c r="F845" s="161"/>
      <c r="G845" s="161"/>
      <c r="H845" s="161"/>
      <c r="I845" s="161"/>
      <c r="J845" s="161"/>
      <c r="K845" s="162"/>
      <c r="L845" s="155"/>
      <c r="M845" s="5"/>
      <c r="N845" s="26"/>
      <c r="O845" s="108" t="s">
        <v>80</v>
      </c>
      <c r="P845" s="109"/>
      <c r="Q845" s="110" t="str">
        <f>IF(SUM(K835:K842)=0,"",SUM(K835:K842))</f>
        <v/>
      </c>
      <c r="R845" s="111" t="s">
        <v>10</v>
      </c>
      <c r="AD845" s="3"/>
      <c r="AE845" s="3"/>
    </row>
    <row r="846" spans="1:31" ht="15.75" customHeight="1">
      <c r="A846" s="82">
        <v>2801</v>
      </c>
      <c r="B846" s="161"/>
      <c r="C846" s="161"/>
      <c r="D846" s="161"/>
      <c r="E846" s="161"/>
      <c r="F846" s="161"/>
      <c r="G846" s="161"/>
      <c r="H846" s="161"/>
      <c r="I846" s="161"/>
      <c r="J846" s="161"/>
      <c r="K846" s="162"/>
      <c r="L846" s="155"/>
      <c r="M846" s="5"/>
      <c r="N846" s="26"/>
      <c r="O846" s="112" t="s">
        <v>81</v>
      </c>
      <c r="P846" s="113" t="str">
        <f>IF(P845/B832=0,"",P845/B832)</f>
        <v/>
      </c>
      <c r="Q846" s="114" t="e">
        <f>IF(P845/Q845=0,"",P845/Q845)</f>
        <v>#VALUE!</v>
      </c>
      <c r="R846" s="115" t="s">
        <v>82</v>
      </c>
      <c r="AD846" s="3"/>
      <c r="AE846" s="3"/>
    </row>
    <row r="847" spans="1:31" ht="15.75" customHeight="1">
      <c r="A847" s="82">
        <v>2802</v>
      </c>
      <c r="B847" s="161"/>
      <c r="C847" s="161"/>
      <c r="D847" s="161"/>
      <c r="E847" s="161"/>
      <c r="F847" s="161"/>
      <c r="G847" s="161"/>
      <c r="H847" s="161"/>
      <c r="I847" s="161"/>
      <c r="J847" s="161"/>
      <c r="K847" s="162"/>
      <c r="L847" s="166"/>
      <c r="M847" s="119"/>
      <c r="N847" s="120"/>
      <c r="O847" s="119"/>
      <c r="P847" s="120"/>
      <c r="Q847" s="120"/>
      <c r="R847" s="121"/>
      <c r="AD847" s="3"/>
      <c r="AE847" s="3"/>
    </row>
    <row r="848" spans="1:31" ht="18" customHeight="1">
      <c r="A848" s="34"/>
      <c r="B848" s="26"/>
      <c r="C848" s="26"/>
      <c r="D848" s="231" t="s">
        <v>108</v>
      </c>
      <c r="E848" s="232"/>
      <c r="F848" s="232"/>
      <c r="G848" s="232"/>
      <c r="H848" s="232"/>
      <c r="I848" s="232"/>
      <c r="J848" s="233"/>
      <c r="K848" s="122">
        <f>SUM(K832:K844)</f>
        <v>0</v>
      </c>
      <c r="L848" s="123" t="str">
        <f>IF(K840=0,"",K840/B832)</f>
        <v/>
      </c>
      <c r="M848" s="123" t="str">
        <f>IF(K848=0,"",K848/B832)</f>
        <v/>
      </c>
      <c r="N848" s="123" t="str">
        <f>IF(K840=0,"",M848-L848)</f>
        <v/>
      </c>
      <c r="O848" s="5"/>
      <c r="P848" s="26"/>
      <c r="Q848" s="25"/>
      <c r="R848" s="5"/>
      <c r="AD848" s="3"/>
      <c r="AE848" s="3"/>
    </row>
    <row r="849" spans="1:31" ht="12.75" customHeight="1">
      <c r="L849" s="5"/>
      <c r="M849" s="5"/>
      <c r="O849" s="5"/>
      <c r="P849" s="6"/>
      <c r="Q849" s="6"/>
      <c r="R849" s="5"/>
      <c r="AD849" s="3"/>
      <c r="AE849" s="3"/>
    </row>
    <row r="850" spans="1:31" ht="12.75" customHeight="1">
      <c r="L850" s="5"/>
      <c r="M850" s="5"/>
      <c r="O850" s="5"/>
      <c r="P850" s="6"/>
      <c r="Q850" s="6"/>
      <c r="R850" s="5"/>
      <c r="AD850" s="3"/>
      <c r="AE850" s="3"/>
    </row>
    <row r="851" spans="1:31" ht="26.25" customHeight="1">
      <c r="B851" s="250" t="s">
        <v>96</v>
      </c>
      <c r="C851" s="242"/>
      <c r="D851" s="242"/>
      <c r="E851" s="242"/>
      <c r="F851" s="242"/>
      <c r="G851" s="242"/>
      <c r="H851" s="242"/>
      <c r="I851" s="242"/>
      <c r="J851" s="242"/>
      <c r="K851" s="145" t="s">
        <v>121</v>
      </c>
      <c r="L851" s="5"/>
      <c r="M851" s="5"/>
      <c r="N851" s="26"/>
      <c r="O851" s="5"/>
      <c r="P851" s="26"/>
      <c r="Q851" s="26"/>
      <c r="R851" s="26"/>
      <c r="V851" s="212">
        <f>AVERAGE(S834,S856)</f>
        <v>0.73666666666666658</v>
      </c>
      <c r="AD851" s="3"/>
      <c r="AE851" s="3"/>
    </row>
    <row r="852" spans="1:31" ht="20.25" customHeight="1">
      <c r="A852" s="234" t="s">
        <v>9</v>
      </c>
      <c r="B852" s="235" t="s">
        <v>97</v>
      </c>
      <c r="C852" s="232"/>
      <c r="D852" s="232"/>
      <c r="E852" s="232"/>
      <c r="F852" s="232"/>
      <c r="G852" s="232"/>
      <c r="H852" s="232"/>
      <c r="I852" s="232"/>
      <c r="J852" s="233"/>
      <c r="K852" s="236" t="s">
        <v>10</v>
      </c>
      <c r="L852" s="229" t="s">
        <v>2</v>
      </c>
      <c r="M852" s="229" t="s">
        <v>3</v>
      </c>
      <c r="N852" s="237" t="s">
        <v>4</v>
      </c>
      <c r="O852" s="229" t="s">
        <v>5</v>
      </c>
      <c r="P852" s="238" t="s">
        <v>6</v>
      </c>
      <c r="Q852" s="238" t="s">
        <v>7</v>
      </c>
      <c r="R852" s="229" t="s">
        <v>8</v>
      </c>
      <c r="AD852" s="3"/>
      <c r="AE852" s="3"/>
    </row>
    <row r="853" spans="1:31" ht="15.75" customHeight="1">
      <c r="A853" s="230"/>
      <c r="B853" s="82" t="s">
        <v>98</v>
      </c>
      <c r="C853" s="82" t="s">
        <v>99</v>
      </c>
      <c r="D853" s="82" t="s">
        <v>100</v>
      </c>
      <c r="E853" s="82" t="s">
        <v>101</v>
      </c>
      <c r="F853" s="82" t="s">
        <v>102</v>
      </c>
      <c r="G853" s="82" t="s">
        <v>103</v>
      </c>
      <c r="H853" s="82" t="s">
        <v>104</v>
      </c>
      <c r="I853" s="82" t="s">
        <v>105</v>
      </c>
      <c r="J853" s="82" t="s">
        <v>106</v>
      </c>
      <c r="K853" s="230"/>
      <c r="L853" s="230"/>
      <c r="M853" s="230"/>
      <c r="N853" s="230"/>
      <c r="O853" s="230"/>
      <c r="P853" s="230"/>
      <c r="Q853" s="230"/>
      <c r="R853" s="230"/>
      <c r="AD853" s="3"/>
      <c r="AE853" s="3"/>
    </row>
    <row r="854" spans="1:31" ht="15.75" customHeight="1">
      <c r="A854" s="82">
        <v>2102</v>
      </c>
      <c r="B854" s="83">
        <v>75</v>
      </c>
      <c r="C854" s="161"/>
      <c r="D854" s="161"/>
      <c r="E854" s="161"/>
      <c r="F854" s="161"/>
      <c r="G854" s="161"/>
      <c r="H854" s="161"/>
      <c r="I854" s="161"/>
      <c r="J854" s="161"/>
      <c r="K854" s="162"/>
      <c r="L854" s="154"/>
      <c r="M854" s="55"/>
      <c r="N854" s="56"/>
      <c r="O854" s="146"/>
      <c r="P854" s="89">
        <f>B854</f>
        <v>75</v>
      </c>
      <c r="Q854" s="147"/>
      <c r="R854" s="146"/>
      <c r="AD854" s="3"/>
      <c r="AE854" s="3"/>
    </row>
    <row r="855" spans="1:31" ht="15.75" customHeight="1">
      <c r="A855" s="82">
        <v>2201</v>
      </c>
      <c r="B855" s="161"/>
      <c r="C855" s="161">
        <v>64</v>
      </c>
      <c r="D855" s="161"/>
      <c r="E855" s="161"/>
      <c r="F855" s="161"/>
      <c r="G855" s="161"/>
      <c r="H855" s="161"/>
      <c r="I855" s="161"/>
      <c r="J855" s="161"/>
      <c r="K855" s="162"/>
      <c r="L855" s="155"/>
      <c r="M855" s="5"/>
      <c r="N855" s="156"/>
      <c r="O855" s="94">
        <f>IF(C855=0,"",C855/B854)</f>
        <v>0.85333333333333339</v>
      </c>
      <c r="P855" s="95">
        <v>64</v>
      </c>
      <c r="Q855" s="96">
        <f t="shared" ref="Q855:Q862" si="113">IF(P855=0,"",P855/P854)</f>
        <v>0.85333333333333339</v>
      </c>
      <c r="R855" s="96">
        <f t="shared" ref="R855:R862" si="114">IF(P855=0,"",100%-Q855)</f>
        <v>0.14666666666666661</v>
      </c>
      <c r="AD855" s="3"/>
      <c r="AE855" s="3"/>
    </row>
    <row r="856" spans="1:31" ht="15.75" customHeight="1">
      <c r="A856" s="82">
        <v>2202</v>
      </c>
      <c r="B856" s="161"/>
      <c r="C856" s="161"/>
      <c r="D856" s="161">
        <v>52</v>
      </c>
      <c r="E856" s="161"/>
      <c r="F856" s="161"/>
      <c r="G856" s="161"/>
      <c r="H856" s="161"/>
      <c r="I856" s="161"/>
      <c r="J856" s="161"/>
      <c r="K856" s="162"/>
      <c r="L856" s="155"/>
      <c r="M856" s="5"/>
      <c r="N856" s="156"/>
      <c r="O856" s="94">
        <f>IF(D856=0,"",D856/C855)</f>
        <v>0.8125</v>
      </c>
      <c r="P856" s="95">
        <v>58</v>
      </c>
      <c r="Q856" s="96">
        <f t="shared" si="113"/>
        <v>0.90625</v>
      </c>
      <c r="R856" s="96">
        <f t="shared" si="114"/>
        <v>9.375E-2</v>
      </c>
      <c r="S856" s="11">
        <f>P856/P854</f>
        <v>0.77333333333333332</v>
      </c>
      <c r="AD856" s="3"/>
      <c r="AE856" s="3"/>
    </row>
    <row r="857" spans="1:31" ht="15.75" customHeight="1">
      <c r="A857" s="82">
        <v>2301</v>
      </c>
      <c r="B857" s="161"/>
      <c r="C857" s="161"/>
      <c r="D857" s="161"/>
      <c r="E857" s="161">
        <v>50</v>
      </c>
      <c r="F857" s="161"/>
      <c r="G857" s="161"/>
      <c r="H857" s="161"/>
      <c r="I857" s="161"/>
      <c r="J857" s="161"/>
      <c r="K857" s="162"/>
      <c r="L857" s="155"/>
      <c r="M857" s="5"/>
      <c r="N857" s="156"/>
      <c r="O857" s="94">
        <f>IF(E857=0,"",E857/D856)</f>
        <v>0.96153846153846156</v>
      </c>
      <c r="P857" s="95">
        <v>53</v>
      </c>
      <c r="Q857" s="96">
        <f t="shared" si="113"/>
        <v>0.91379310344827591</v>
      </c>
      <c r="R857" s="96">
        <f t="shared" si="114"/>
        <v>8.6206896551724088E-2</v>
      </c>
      <c r="AD857" s="3"/>
      <c r="AE857" s="3"/>
    </row>
    <row r="858" spans="1:31" ht="15.75" customHeight="1">
      <c r="A858" s="82">
        <v>2302</v>
      </c>
      <c r="B858" s="161"/>
      <c r="C858" s="161"/>
      <c r="D858" s="161"/>
      <c r="E858" s="161"/>
      <c r="F858" s="161">
        <v>47</v>
      </c>
      <c r="G858" s="161"/>
      <c r="H858" s="161"/>
      <c r="I858" s="161"/>
      <c r="J858" s="161"/>
      <c r="K858" s="162"/>
      <c r="L858" s="155"/>
      <c r="M858" s="5"/>
      <c r="N858" s="156"/>
      <c r="O858" s="94">
        <f>IF(F858=0,"",F858/E857)</f>
        <v>0.94</v>
      </c>
      <c r="P858" s="95">
        <v>53</v>
      </c>
      <c r="Q858" s="96">
        <f t="shared" si="113"/>
        <v>1</v>
      </c>
      <c r="R858" s="96">
        <f t="shared" si="114"/>
        <v>0</v>
      </c>
      <c r="AD858" s="3"/>
      <c r="AE858" s="3"/>
    </row>
    <row r="859" spans="1:31" ht="15.75" customHeight="1">
      <c r="A859" s="82">
        <v>2401</v>
      </c>
      <c r="B859" s="161"/>
      <c r="C859" s="161"/>
      <c r="D859" s="161"/>
      <c r="E859" s="161"/>
      <c r="F859" s="161"/>
      <c r="G859" s="161">
        <v>47</v>
      </c>
      <c r="H859" s="161"/>
      <c r="I859" s="161"/>
      <c r="J859" s="161"/>
      <c r="K859" s="162"/>
      <c r="L859" s="155"/>
      <c r="M859" s="5"/>
      <c r="N859" s="156"/>
      <c r="O859" s="94">
        <f>IF(G859=0,"",G859/F858)</f>
        <v>1</v>
      </c>
      <c r="P859" s="95">
        <v>53</v>
      </c>
      <c r="Q859" s="96">
        <f t="shared" si="113"/>
        <v>1</v>
      </c>
      <c r="R859" s="96">
        <f t="shared" si="114"/>
        <v>0</v>
      </c>
      <c r="AD859" s="3"/>
      <c r="AE859" s="3"/>
    </row>
    <row r="860" spans="1:31" ht="15.75" customHeight="1">
      <c r="A860" s="82">
        <v>2402</v>
      </c>
      <c r="B860" s="161"/>
      <c r="C860" s="161"/>
      <c r="D860" s="161"/>
      <c r="E860" s="161"/>
      <c r="F860" s="161"/>
      <c r="G860" s="161"/>
      <c r="H860" s="161">
        <v>45</v>
      </c>
      <c r="I860" s="161"/>
      <c r="J860" s="161"/>
      <c r="K860" s="162"/>
      <c r="L860" s="155"/>
      <c r="M860" s="5"/>
      <c r="N860" s="156"/>
      <c r="O860" s="94">
        <f>IF(H860=0,"",H860/G859)</f>
        <v>0.95744680851063835</v>
      </c>
      <c r="P860" s="95">
        <v>52</v>
      </c>
      <c r="Q860" s="96">
        <f t="shared" si="113"/>
        <v>0.98113207547169812</v>
      </c>
      <c r="R860" s="96">
        <f t="shared" si="114"/>
        <v>1.8867924528301883E-2</v>
      </c>
      <c r="AD860" s="3"/>
      <c r="AE860" s="3"/>
    </row>
    <row r="861" spans="1:31" ht="15.75" customHeight="1">
      <c r="A861" s="82">
        <v>2501</v>
      </c>
      <c r="B861" s="161"/>
      <c r="C861" s="161"/>
      <c r="D861" s="161"/>
      <c r="E861" s="161"/>
      <c r="F861" s="161"/>
      <c r="G861" s="161"/>
      <c r="H861" s="161"/>
      <c r="I861" s="161"/>
      <c r="J861" s="161"/>
      <c r="K861" s="162"/>
      <c r="L861" s="155"/>
      <c r="M861" s="5"/>
      <c r="N861" s="156"/>
      <c r="O861" s="94" t="str">
        <f>IF(I861=0,"",I861/H860)</f>
        <v/>
      </c>
      <c r="P861" s="95"/>
      <c r="Q861" s="96" t="str">
        <f t="shared" si="113"/>
        <v/>
      </c>
      <c r="R861" s="96" t="str">
        <f t="shared" si="114"/>
        <v/>
      </c>
      <c r="AD861" s="3"/>
      <c r="AE861" s="3"/>
    </row>
    <row r="862" spans="1:31" ht="15.75" customHeight="1">
      <c r="A862" s="82">
        <v>2502</v>
      </c>
      <c r="B862" s="161"/>
      <c r="C862" s="161"/>
      <c r="D862" s="161"/>
      <c r="E862" s="161"/>
      <c r="F862" s="161"/>
      <c r="G862" s="161"/>
      <c r="H862" s="161"/>
      <c r="I862" s="161"/>
      <c r="J862" s="161"/>
      <c r="K862" s="162"/>
      <c r="L862" s="155"/>
      <c r="M862" s="5"/>
      <c r="N862" s="156"/>
      <c r="O862" s="148" t="str">
        <f>IF(J862=0,"",J862/I861)</f>
        <v/>
      </c>
      <c r="P862" s="95"/>
      <c r="Q862" s="149" t="str">
        <f t="shared" si="113"/>
        <v/>
      </c>
      <c r="R862" s="149" t="str">
        <f t="shared" si="114"/>
        <v/>
      </c>
      <c r="AD862" s="3"/>
      <c r="AE862" s="3"/>
    </row>
    <row r="863" spans="1:31" ht="15.75" customHeight="1">
      <c r="A863" s="82">
        <v>2601</v>
      </c>
      <c r="B863" s="161"/>
      <c r="C863" s="161"/>
      <c r="D863" s="161"/>
      <c r="E863" s="161"/>
      <c r="F863" s="161"/>
      <c r="G863" s="161"/>
      <c r="H863" s="161"/>
      <c r="I863" s="161"/>
      <c r="J863" s="161"/>
      <c r="K863" s="162"/>
      <c r="L863" s="155"/>
      <c r="M863" s="5"/>
      <c r="N863" s="26"/>
      <c r="O863" s="157"/>
      <c r="P863" s="158"/>
      <c r="Q863" s="159"/>
      <c r="R863" s="160"/>
      <c r="AD863" s="3"/>
      <c r="AE863" s="3"/>
    </row>
    <row r="864" spans="1:31" ht="15.75" customHeight="1">
      <c r="A864" s="82">
        <v>2602</v>
      </c>
      <c r="B864" s="161"/>
      <c r="C864" s="161"/>
      <c r="D864" s="161"/>
      <c r="E864" s="161"/>
      <c r="F864" s="161"/>
      <c r="G864" s="161"/>
      <c r="H864" s="161"/>
      <c r="I864" s="161"/>
      <c r="J864" s="161"/>
      <c r="K864" s="162"/>
      <c r="L864" s="155"/>
      <c r="M864" s="5"/>
      <c r="N864" s="26"/>
      <c r="O864" s="140"/>
      <c r="P864" s="163"/>
      <c r="Q864" s="164"/>
      <c r="R864" s="140"/>
      <c r="AD864" s="3"/>
      <c r="AE864" s="3"/>
    </row>
    <row r="865" spans="1:31" ht="15.75" customHeight="1">
      <c r="A865" s="82">
        <v>2701</v>
      </c>
      <c r="B865" s="161"/>
      <c r="C865" s="161"/>
      <c r="D865" s="161"/>
      <c r="E865" s="161"/>
      <c r="F865" s="161"/>
      <c r="G865" s="161"/>
      <c r="H865" s="161"/>
      <c r="I865" s="161"/>
      <c r="J865" s="161"/>
      <c r="K865" s="162"/>
      <c r="L865" s="155"/>
      <c r="M865" s="5"/>
      <c r="N865" s="26"/>
      <c r="O865" s="140"/>
      <c r="P865" s="163"/>
      <c r="Q865" s="164"/>
      <c r="R865" s="140"/>
      <c r="AD865" s="3"/>
      <c r="AE865" s="3"/>
    </row>
    <row r="866" spans="1:31" ht="15.75" customHeight="1">
      <c r="A866" s="82">
        <v>2702</v>
      </c>
      <c r="B866" s="161"/>
      <c r="C866" s="161"/>
      <c r="D866" s="161"/>
      <c r="E866" s="161"/>
      <c r="F866" s="161"/>
      <c r="G866" s="161"/>
      <c r="H866" s="161"/>
      <c r="I866" s="161"/>
      <c r="J866" s="161"/>
      <c r="K866" s="162"/>
      <c r="L866" s="155"/>
      <c r="M866" s="5"/>
      <c r="N866" s="26"/>
      <c r="O866" s="5"/>
      <c r="P866" s="26"/>
      <c r="Q866" s="25"/>
      <c r="R866" s="140"/>
      <c r="AD866" s="3"/>
      <c r="AE866" s="3"/>
    </row>
    <row r="867" spans="1:31" ht="15.75" customHeight="1">
      <c r="A867" s="82">
        <v>2801</v>
      </c>
      <c r="B867" s="161"/>
      <c r="C867" s="161"/>
      <c r="D867" s="161"/>
      <c r="E867" s="161"/>
      <c r="F867" s="161"/>
      <c r="G867" s="161"/>
      <c r="H867" s="161"/>
      <c r="I867" s="161"/>
      <c r="J867" s="161"/>
      <c r="K867" s="162"/>
      <c r="L867" s="155"/>
      <c r="M867" s="5"/>
      <c r="N867" s="26"/>
      <c r="O867" s="108" t="s">
        <v>80</v>
      </c>
      <c r="P867" s="109"/>
      <c r="Q867" s="110" t="str">
        <f>IF(SUM(K857:K864)=0,"",SUM(K857:K864))</f>
        <v/>
      </c>
      <c r="R867" s="111" t="s">
        <v>10</v>
      </c>
      <c r="AD867" s="3"/>
      <c r="AE867" s="3"/>
    </row>
    <row r="868" spans="1:31" ht="15.75" customHeight="1">
      <c r="A868" s="82">
        <v>2802</v>
      </c>
      <c r="B868" s="161"/>
      <c r="C868" s="161"/>
      <c r="D868" s="161"/>
      <c r="E868" s="161"/>
      <c r="F868" s="161"/>
      <c r="G868" s="161"/>
      <c r="H868" s="161"/>
      <c r="I868" s="161"/>
      <c r="J868" s="161"/>
      <c r="K868" s="162"/>
      <c r="L868" s="155"/>
      <c r="M868" s="5"/>
      <c r="N868" s="26"/>
      <c r="O868" s="112" t="s">
        <v>81</v>
      </c>
      <c r="P868" s="113" t="str">
        <f>IF(P867/B854=0,"",P867/B854)</f>
        <v/>
      </c>
      <c r="Q868" s="114" t="e">
        <f>IF(P867/Q867=0,"",P867/Q867)</f>
        <v>#VALUE!</v>
      </c>
      <c r="R868" s="115" t="s">
        <v>82</v>
      </c>
      <c r="AD868" s="3"/>
      <c r="AE868" s="3"/>
    </row>
    <row r="869" spans="1:31" ht="15.75" customHeight="1">
      <c r="A869" s="82">
        <v>2901</v>
      </c>
      <c r="B869" s="161"/>
      <c r="C869" s="161"/>
      <c r="D869" s="161"/>
      <c r="E869" s="161"/>
      <c r="F869" s="161"/>
      <c r="G869" s="161"/>
      <c r="H869" s="161"/>
      <c r="I869" s="161"/>
      <c r="J869" s="161"/>
      <c r="K869" s="162"/>
      <c r="L869" s="166"/>
      <c r="M869" s="119"/>
      <c r="N869" s="120"/>
      <c r="O869" s="119"/>
      <c r="P869" s="120"/>
      <c r="Q869" s="120"/>
      <c r="R869" s="121"/>
      <c r="AD869" s="3"/>
      <c r="AE869" s="3"/>
    </row>
    <row r="870" spans="1:31" ht="18" customHeight="1">
      <c r="A870" s="34"/>
      <c r="B870" s="26"/>
      <c r="C870" s="26"/>
      <c r="D870" s="231" t="s">
        <v>108</v>
      </c>
      <c r="E870" s="232"/>
      <c r="F870" s="232"/>
      <c r="G870" s="232"/>
      <c r="H870" s="232"/>
      <c r="I870" s="232"/>
      <c r="J870" s="233"/>
      <c r="K870" s="122">
        <f>SUM(K854:K866)</f>
        <v>0</v>
      </c>
      <c r="L870" s="123" t="str">
        <f>IF(K862=0,"",K862/B854)</f>
        <v/>
      </c>
      <c r="M870" s="123" t="str">
        <f>IF(K870=0,"",K870/B854)</f>
        <v/>
      </c>
      <c r="N870" s="123" t="str">
        <f>IF(K862=0,"",M870-L870)</f>
        <v/>
      </c>
      <c r="O870" s="5"/>
      <c r="P870" s="26"/>
      <c r="Q870" s="25"/>
      <c r="R870" s="5"/>
      <c r="AD870" s="3"/>
      <c r="AE870" s="3"/>
    </row>
    <row r="871" spans="1:31" ht="12.75" customHeight="1">
      <c r="L871" s="5"/>
      <c r="M871" s="5"/>
      <c r="O871" s="5"/>
      <c r="P871" s="6"/>
      <c r="Q871" s="6"/>
      <c r="R871" s="5"/>
      <c r="AD871" s="3"/>
      <c r="AE871" s="3"/>
    </row>
    <row r="872" spans="1:31" ht="12.75" customHeight="1">
      <c r="L872" s="5"/>
      <c r="M872" s="5"/>
      <c r="O872" s="5"/>
      <c r="P872" s="6"/>
      <c r="Q872" s="6"/>
      <c r="R872" s="5"/>
      <c r="AD872" s="3"/>
      <c r="AE872" s="3"/>
    </row>
    <row r="873" spans="1:31" ht="26.25" customHeight="1">
      <c r="B873" s="250" t="s">
        <v>96</v>
      </c>
      <c r="C873" s="242"/>
      <c r="D873" s="242"/>
      <c r="E873" s="242"/>
      <c r="F873" s="242"/>
      <c r="G873" s="242"/>
      <c r="H873" s="242"/>
      <c r="I873" s="242"/>
      <c r="J873" s="242"/>
      <c r="K873" s="145" t="s">
        <v>122</v>
      </c>
      <c r="L873" s="5"/>
      <c r="M873" s="5"/>
      <c r="N873" s="26"/>
      <c r="O873" s="5"/>
      <c r="P873" s="26"/>
      <c r="Q873" s="26"/>
      <c r="R873" s="26"/>
      <c r="AD873" s="3"/>
      <c r="AE873" s="3"/>
    </row>
    <row r="874" spans="1:31" ht="20.25" customHeight="1">
      <c r="A874" s="234" t="s">
        <v>9</v>
      </c>
      <c r="B874" s="235" t="s">
        <v>97</v>
      </c>
      <c r="C874" s="232"/>
      <c r="D874" s="232"/>
      <c r="E874" s="232"/>
      <c r="F874" s="232"/>
      <c r="G874" s="232"/>
      <c r="H874" s="232"/>
      <c r="I874" s="232"/>
      <c r="J874" s="233"/>
      <c r="K874" s="236" t="s">
        <v>10</v>
      </c>
      <c r="L874" s="229" t="s">
        <v>2</v>
      </c>
      <c r="M874" s="229" t="s">
        <v>3</v>
      </c>
      <c r="N874" s="237" t="s">
        <v>4</v>
      </c>
      <c r="O874" s="229" t="s">
        <v>5</v>
      </c>
      <c r="P874" s="238" t="s">
        <v>6</v>
      </c>
      <c r="Q874" s="238" t="s">
        <v>7</v>
      </c>
      <c r="R874" s="229" t="s">
        <v>8</v>
      </c>
      <c r="AD874" s="3"/>
      <c r="AE874" s="3"/>
    </row>
    <row r="875" spans="1:31" ht="15.75" customHeight="1">
      <c r="A875" s="230"/>
      <c r="B875" s="82" t="s">
        <v>98</v>
      </c>
      <c r="C875" s="82" t="s">
        <v>99</v>
      </c>
      <c r="D875" s="82" t="s">
        <v>100</v>
      </c>
      <c r="E875" s="82" t="s">
        <v>101</v>
      </c>
      <c r="F875" s="82" t="s">
        <v>102</v>
      </c>
      <c r="G875" s="82" t="s">
        <v>103</v>
      </c>
      <c r="H875" s="82" t="s">
        <v>104</v>
      </c>
      <c r="I875" s="82" t="s">
        <v>105</v>
      </c>
      <c r="J875" s="82" t="s">
        <v>106</v>
      </c>
      <c r="K875" s="230"/>
      <c r="L875" s="230"/>
      <c r="M875" s="230"/>
      <c r="N875" s="230"/>
      <c r="O875" s="230"/>
      <c r="P875" s="230"/>
      <c r="Q875" s="230"/>
      <c r="R875" s="230"/>
      <c r="AD875" s="3"/>
      <c r="AE875" s="3"/>
    </row>
    <row r="876" spans="1:31" ht="15.75" customHeight="1">
      <c r="A876" s="82">
        <v>2201</v>
      </c>
      <c r="B876" s="83">
        <v>77</v>
      </c>
      <c r="C876" s="161"/>
      <c r="D876" s="161"/>
      <c r="E876" s="161"/>
      <c r="F876" s="161"/>
      <c r="G876" s="161"/>
      <c r="H876" s="161"/>
      <c r="I876" s="161"/>
      <c r="J876" s="161"/>
      <c r="K876" s="162"/>
      <c r="L876" s="154"/>
      <c r="M876" s="55"/>
      <c r="N876" s="56"/>
      <c r="O876" s="146"/>
      <c r="P876" s="89">
        <f>B876</f>
        <v>77</v>
      </c>
      <c r="Q876" s="147"/>
      <c r="R876" s="146"/>
      <c r="AD876" s="3"/>
      <c r="AE876" s="3"/>
    </row>
    <row r="877" spans="1:31" ht="15.75" customHeight="1">
      <c r="A877" s="82">
        <v>2202</v>
      </c>
      <c r="B877" s="161"/>
      <c r="C877" s="161">
        <v>55</v>
      </c>
      <c r="D877" s="161"/>
      <c r="E877" s="161"/>
      <c r="F877" s="161"/>
      <c r="G877" s="161"/>
      <c r="H877" s="161"/>
      <c r="I877" s="161"/>
      <c r="J877" s="161"/>
      <c r="K877" s="162"/>
      <c r="L877" s="155"/>
      <c r="M877" s="5"/>
      <c r="N877" s="156"/>
      <c r="O877" s="94">
        <f>IF(C877=0,"",C877/B876)</f>
        <v>0.7142857142857143</v>
      </c>
      <c r="P877" s="95">
        <v>55</v>
      </c>
      <c r="Q877" s="96">
        <f t="shared" ref="Q877:Q884" si="115">IF(P877=0,"",P877/P876)</f>
        <v>0.7142857142857143</v>
      </c>
      <c r="R877" s="96">
        <f t="shared" ref="R877:R884" si="116">IF(P877=0,"",100%-Q877)</f>
        <v>0.2857142857142857</v>
      </c>
      <c r="AD877" s="3"/>
      <c r="AE877" s="3"/>
    </row>
    <row r="878" spans="1:31" ht="15.75" customHeight="1">
      <c r="A878" s="82">
        <v>2301</v>
      </c>
      <c r="B878" s="161"/>
      <c r="C878" s="161"/>
      <c r="D878" s="161">
        <v>47</v>
      </c>
      <c r="E878" s="161"/>
      <c r="F878" s="161"/>
      <c r="G878" s="161"/>
      <c r="H878" s="161"/>
      <c r="I878" s="161"/>
      <c r="J878" s="161"/>
      <c r="K878" s="162"/>
      <c r="L878" s="155"/>
      <c r="M878" s="5"/>
      <c r="N878" s="156"/>
      <c r="O878" s="94">
        <f>IF(D878=0,"",D878/C877)</f>
        <v>0.8545454545454545</v>
      </c>
      <c r="P878" s="95">
        <v>49</v>
      </c>
      <c r="Q878" s="96">
        <f t="shared" si="115"/>
        <v>0.89090909090909087</v>
      </c>
      <c r="R878" s="96">
        <f t="shared" si="116"/>
        <v>0.10909090909090913</v>
      </c>
      <c r="S878" s="11">
        <f>P878/P876</f>
        <v>0.63636363636363635</v>
      </c>
      <c r="AD878" s="3"/>
      <c r="AE878" s="3"/>
    </row>
    <row r="879" spans="1:31" ht="15.75" customHeight="1">
      <c r="A879" s="82">
        <v>2302</v>
      </c>
      <c r="B879" s="161"/>
      <c r="C879" s="161"/>
      <c r="D879" s="161"/>
      <c r="E879" s="161">
        <v>40</v>
      </c>
      <c r="F879" s="161"/>
      <c r="G879" s="161"/>
      <c r="H879" s="161"/>
      <c r="I879" s="161"/>
      <c r="J879" s="161"/>
      <c r="K879" s="162"/>
      <c r="L879" s="155"/>
      <c r="M879" s="5"/>
      <c r="N879" s="156"/>
      <c r="O879" s="94">
        <f>IF(E879=0,"",E879/D878)</f>
        <v>0.85106382978723405</v>
      </c>
      <c r="P879" s="95">
        <v>43</v>
      </c>
      <c r="Q879" s="96">
        <f t="shared" si="115"/>
        <v>0.87755102040816324</v>
      </c>
      <c r="R879" s="96">
        <f t="shared" si="116"/>
        <v>0.12244897959183676</v>
      </c>
      <c r="AD879" s="3"/>
      <c r="AE879" s="3"/>
    </row>
    <row r="880" spans="1:31" ht="15.75" customHeight="1">
      <c r="A880" s="82">
        <v>2401</v>
      </c>
      <c r="B880" s="161"/>
      <c r="C880" s="161"/>
      <c r="D880" s="161"/>
      <c r="E880" s="161"/>
      <c r="F880" s="161">
        <v>39</v>
      </c>
      <c r="G880" s="161"/>
      <c r="H880" s="161"/>
      <c r="I880" s="161"/>
      <c r="J880" s="161"/>
      <c r="K880" s="162"/>
      <c r="L880" s="155"/>
      <c r="M880" s="5"/>
      <c r="N880" s="156"/>
      <c r="O880" s="94">
        <f>IF(F880=0,"",F880/E879)</f>
        <v>0.97499999999999998</v>
      </c>
      <c r="P880" s="95">
        <v>42</v>
      </c>
      <c r="Q880" s="96">
        <f t="shared" si="115"/>
        <v>0.97674418604651159</v>
      </c>
      <c r="R880" s="96">
        <f t="shared" si="116"/>
        <v>2.3255813953488413E-2</v>
      </c>
      <c r="AD880" s="3"/>
      <c r="AE880" s="3"/>
    </row>
    <row r="881" spans="1:31" ht="15.75" customHeight="1">
      <c r="A881" s="82">
        <v>2402</v>
      </c>
      <c r="B881" s="161"/>
      <c r="C881" s="161"/>
      <c r="D881" s="161"/>
      <c r="E881" s="161"/>
      <c r="F881" s="161"/>
      <c r="G881" s="161">
        <v>39</v>
      </c>
      <c r="H881" s="161"/>
      <c r="I881" s="161"/>
      <c r="J881" s="161"/>
      <c r="K881" s="162"/>
      <c r="L881" s="155"/>
      <c r="M881" s="5"/>
      <c r="N881" s="156"/>
      <c r="O881" s="94">
        <f>IF(G881=0,"",G881/F880)</f>
        <v>1</v>
      </c>
      <c r="P881" s="95">
        <v>42</v>
      </c>
      <c r="Q881" s="96">
        <f t="shared" si="115"/>
        <v>1</v>
      </c>
      <c r="R881" s="96">
        <f t="shared" si="116"/>
        <v>0</v>
      </c>
      <c r="AD881" s="3"/>
      <c r="AE881" s="3"/>
    </row>
    <row r="882" spans="1:31" ht="15.75" customHeight="1">
      <c r="A882" s="82">
        <v>2501</v>
      </c>
      <c r="B882" s="161"/>
      <c r="C882" s="161"/>
      <c r="D882" s="161"/>
      <c r="E882" s="161"/>
      <c r="F882" s="161"/>
      <c r="G882" s="161"/>
      <c r="H882" s="161"/>
      <c r="I882" s="161"/>
      <c r="J882" s="161"/>
      <c r="K882" s="162"/>
      <c r="L882" s="155"/>
      <c r="M882" s="5"/>
      <c r="N882" s="156"/>
      <c r="O882" s="94" t="str">
        <f>IF(H882=0,"",H882/G881)</f>
        <v/>
      </c>
      <c r="P882" s="95"/>
      <c r="Q882" s="96" t="str">
        <f t="shared" si="115"/>
        <v/>
      </c>
      <c r="R882" s="96" t="str">
        <f t="shared" si="116"/>
        <v/>
      </c>
      <c r="AD882" s="3"/>
      <c r="AE882" s="3"/>
    </row>
    <row r="883" spans="1:31" ht="15.75" customHeight="1">
      <c r="A883" s="82">
        <v>2502</v>
      </c>
      <c r="B883" s="161"/>
      <c r="C883" s="161"/>
      <c r="D883" s="161"/>
      <c r="E883" s="161"/>
      <c r="F883" s="161"/>
      <c r="G883" s="161"/>
      <c r="H883" s="161"/>
      <c r="I883" s="161"/>
      <c r="J883" s="161"/>
      <c r="K883" s="162"/>
      <c r="L883" s="155"/>
      <c r="M883" s="5"/>
      <c r="N883" s="156"/>
      <c r="O883" s="94" t="str">
        <f>IF(I883=0,"",I883/H882)</f>
        <v/>
      </c>
      <c r="P883" s="95"/>
      <c r="Q883" s="96" t="str">
        <f t="shared" si="115"/>
        <v/>
      </c>
      <c r="R883" s="96" t="str">
        <f t="shared" si="116"/>
        <v/>
      </c>
      <c r="AD883" s="3"/>
      <c r="AE883" s="3"/>
    </row>
    <row r="884" spans="1:31" ht="15.75" customHeight="1">
      <c r="A884" s="82">
        <v>2601</v>
      </c>
      <c r="B884" s="161"/>
      <c r="C884" s="161"/>
      <c r="D884" s="161"/>
      <c r="E884" s="161"/>
      <c r="F884" s="161"/>
      <c r="G884" s="161"/>
      <c r="H884" s="161"/>
      <c r="I884" s="161"/>
      <c r="J884" s="161"/>
      <c r="K884" s="162"/>
      <c r="L884" s="155"/>
      <c r="M884" s="5"/>
      <c r="N884" s="156"/>
      <c r="O884" s="148" t="str">
        <f>IF(J884=0,"",J884/I883)</f>
        <v/>
      </c>
      <c r="P884" s="95"/>
      <c r="Q884" s="149" t="str">
        <f t="shared" si="115"/>
        <v/>
      </c>
      <c r="R884" s="149" t="str">
        <f t="shared" si="116"/>
        <v/>
      </c>
      <c r="AD884" s="3"/>
      <c r="AE884" s="3"/>
    </row>
    <row r="885" spans="1:31" ht="15.75" customHeight="1">
      <c r="A885" s="82">
        <v>2602</v>
      </c>
      <c r="B885" s="161"/>
      <c r="C885" s="161"/>
      <c r="D885" s="161"/>
      <c r="E885" s="161"/>
      <c r="F885" s="161"/>
      <c r="G885" s="161"/>
      <c r="H885" s="161"/>
      <c r="I885" s="161"/>
      <c r="J885" s="161"/>
      <c r="K885" s="162"/>
      <c r="L885" s="155"/>
      <c r="M885" s="5"/>
      <c r="N885" s="26"/>
      <c r="O885" s="157"/>
      <c r="P885" s="158"/>
      <c r="Q885" s="159"/>
      <c r="R885" s="160"/>
      <c r="AD885" s="3"/>
      <c r="AE885" s="3"/>
    </row>
    <row r="886" spans="1:31" ht="15.75" customHeight="1">
      <c r="A886" s="82">
        <v>2701</v>
      </c>
      <c r="B886" s="161"/>
      <c r="C886" s="161"/>
      <c r="D886" s="161"/>
      <c r="E886" s="161"/>
      <c r="F886" s="161"/>
      <c r="G886" s="161"/>
      <c r="H886" s="161"/>
      <c r="I886" s="161"/>
      <c r="J886" s="161"/>
      <c r="K886" s="162"/>
      <c r="L886" s="155"/>
      <c r="M886" s="5"/>
      <c r="N886" s="26"/>
      <c r="O886" s="140"/>
      <c r="P886" s="163"/>
      <c r="Q886" s="164"/>
      <c r="R886" s="140"/>
      <c r="AD886" s="3"/>
      <c r="AE886" s="3"/>
    </row>
    <row r="887" spans="1:31" ht="15.75" customHeight="1">
      <c r="A887" s="82">
        <v>2702</v>
      </c>
      <c r="B887" s="161"/>
      <c r="C887" s="161"/>
      <c r="D887" s="161"/>
      <c r="E887" s="161"/>
      <c r="F887" s="161"/>
      <c r="G887" s="161"/>
      <c r="H887" s="161"/>
      <c r="I887" s="161"/>
      <c r="J887" s="161"/>
      <c r="K887" s="162"/>
      <c r="L887" s="155"/>
      <c r="M887" s="5"/>
      <c r="N887" s="26"/>
      <c r="O887" s="140"/>
      <c r="P887" s="163"/>
      <c r="Q887" s="164"/>
      <c r="R887" s="140"/>
      <c r="AD887" s="3"/>
      <c r="AE887" s="3"/>
    </row>
    <row r="888" spans="1:31" ht="15.75" customHeight="1">
      <c r="A888" s="82">
        <v>2801</v>
      </c>
      <c r="B888" s="161"/>
      <c r="C888" s="161"/>
      <c r="D888" s="161"/>
      <c r="E888" s="161"/>
      <c r="F888" s="161"/>
      <c r="G888" s="161"/>
      <c r="H888" s="161"/>
      <c r="I888" s="161"/>
      <c r="J888" s="161"/>
      <c r="K888" s="162"/>
      <c r="L888" s="155"/>
      <c r="M888" s="5"/>
      <c r="N888" s="26"/>
      <c r="O888" s="5"/>
      <c r="P888" s="26"/>
      <c r="Q888" s="25"/>
      <c r="R888" s="140"/>
      <c r="AD888" s="3"/>
      <c r="AE888" s="3"/>
    </row>
    <row r="889" spans="1:31" ht="15.75" customHeight="1">
      <c r="A889" s="82">
        <v>2802</v>
      </c>
      <c r="B889" s="161"/>
      <c r="C889" s="161"/>
      <c r="D889" s="161"/>
      <c r="E889" s="161"/>
      <c r="F889" s="161"/>
      <c r="G889" s="161"/>
      <c r="H889" s="161"/>
      <c r="I889" s="161"/>
      <c r="J889" s="161"/>
      <c r="K889" s="162"/>
      <c r="L889" s="155"/>
      <c r="M889" s="5"/>
      <c r="N889" s="26"/>
      <c r="O889" s="108" t="s">
        <v>80</v>
      </c>
      <c r="P889" s="109"/>
      <c r="Q889" s="110" t="str">
        <f>IF(SUM(K879:K886)=0,"",SUM(K879:K886))</f>
        <v/>
      </c>
      <c r="R889" s="111" t="s">
        <v>10</v>
      </c>
      <c r="AD889" s="3"/>
      <c r="AE889" s="3"/>
    </row>
    <row r="890" spans="1:31" ht="15.75" customHeight="1">
      <c r="A890" s="82">
        <v>2901</v>
      </c>
      <c r="B890" s="161"/>
      <c r="C890" s="161"/>
      <c r="D890" s="161"/>
      <c r="E890" s="161"/>
      <c r="F890" s="161"/>
      <c r="G890" s="161"/>
      <c r="H890" s="161"/>
      <c r="I890" s="161"/>
      <c r="J890" s="161"/>
      <c r="K890" s="162"/>
      <c r="L890" s="155"/>
      <c r="M890" s="5"/>
      <c r="N890" s="26"/>
      <c r="O890" s="112" t="s">
        <v>81</v>
      </c>
      <c r="P890" s="113" t="str">
        <f>IF(P889/B876=0,"",P889/B876)</f>
        <v/>
      </c>
      <c r="Q890" s="114" t="e">
        <f>IF(P889/Q889=0,"",P889/Q889)</f>
        <v>#VALUE!</v>
      </c>
      <c r="R890" s="115" t="s">
        <v>82</v>
      </c>
      <c r="AD890" s="3"/>
      <c r="AE890" s="3"/>
    </row>
    <row r="891" spans="1:31" ht="15.75" customHeight="1">
      <c r="A891" s="82">
        <v>2902</v>
      </c>
      <c r="B891" s="161"/>
      <c r="C891" s="161"/>
      <c r="D891" s="161"/>
      <c r="E891" s="161"/>
      <c r="F891" s="161"/>
      <c r="G891" s="161"/>
      <c r="H891" s="161"/>
      <c r="I891" s="161"/>
      <c r="J891" s="161"/>
      <c r="K891" s="162"/>
      <c r="L891" s="166"/>
      <c r="M891" s="119"/>
      <c r="N891" s="120"/>
      <c r="O891" s="119"/>
      <c r="P891" s="120"/>
      <c r="Q891" s="120"/>
      <c r="R891" s="121"/>
      <c r="AD891" s="3"/>
      <c r="AE891" s="3"/>
    </row>
    <row r="892" spans="1:31" ht="18" customHeight="1">
      <c r="A892" s="34"/>
      <c r="B892" s="26"/>
      <c r="C892" s="26"/>
      <c r="D892" s="231" t="s">
        <v>108</v>
      </c>
      <c r="E892" s="232"/>
      <c r="F892" s="232"/>
      <c r="G892" s="232"/>
      <c r="H892" s="232"/>
      <c r="I892" s="232"/>
      <c r="J892" s="233"/>
      <c r="K892" s="122">
        <f>SUM(K876:K888)</f>
        <v>0</v>
      </c>
      <c r="L892" s="123" t="str">
        <f>IF(K884=0,"",K884/B876)</f>
        <v/>
      </c>
      <c r="M892" s="123" t="str">
        <f>IF(K892=0,"",K892/B876)</f>
        <v/>
      </c>
      <c r="N892" s="123" t="str">
        <f>IF(K884=0,"",M892-L892)</f>
        <v/>
      </c>
      <c r="O892" s="5"/>
      <c r="P892" s="26"/>
      <c r="Q892" s="25"/>
      <c r="R892" s="5"/>
      <c r="AD892" s="3"/>
      <c r="AE892" s="3"/>
    </row>
    <row r="893" spans="1:31" ht="18" customHeight="1">
      <c r="A893" s="34"/>
      <c r="B893" s="26"/>
      <c r="C893" s="26"/>
      <c r="D893" s="132"/>
      <c r="E893" s="132"/>
      <c r="F893" s="132"/>
      <c r="G893" s="132"/>
      <c r="H893" s="132"/>
      <c r="I893" s="132"/>
      <c r="J893" s="132"/>
      <c r="K893" s="133"/>
      <c r="L893" s="134"/>
      <c r="M893" s="134"/>
      <c r="N893" s="134"/>
      <c r="O893" s="5"/>
      <c r="P893" s="26"/>
      <c r="Q893" s="25"/>
      <c r="R893" s="5"/>
      <c r="AD893" s="3"/>
      <c r="AE893" s="3"/>
    </row>
    <row r="894" spans="1:31" ht="18" customHeight="1">
      <c r="A894" s="34"/>
      <c r="B894" s="26"/>
      <c r="C894" s="26"/>
      <c r="D894" s="132"/>
      <c r="E894" s="132"/>
      <c r="F894" s="132"/>
      <c r="G894" s="132"/>
      <c r="H894" s="132"/>
      <c r="I894" s="132"/>
      <c r="J894" s="132"/>
      <c r="K894" s="133"/>
      <c r="L894" s="134"/>
      <c r="M894" s="134"/>
      <c r="N894" s="134"/>
      <c r="O894" s="5"/>
      <c r="P894" s="26"/>
      <c r="Q894" s="25"/>
      <c r="R894" s="5"/>
      <c r="AD894" s="3"/>
      <c r="AE894" s="3"/>
    </row>
    <row r="895" spans="1:31" ht="31.5" customHeight="1">
      <c r="B895" s="250" t="s">
        <v>96</v>
      </c>
      <c r="C895" s="242"/>
      <c r="D895" s="242"/>
      <c r="E895" s="242"/>
      <c r="F895" s="242"/>
      <c r="G895" s="242"/>
      <c r="H895" s="242"/>
      <c r="I895" s="242"/>
      <c r="J895" s="242"/>
      <c r="K895" s="145" t="s">
        <v>123</v>
      </c>
      <c r="L895" s="5"/>
      <c r="M895" s="5"/>
      <c r="N895" s="26"/>
      <c r="O895" s="5"/>
      <c r="P895" s="26"/>
      <c r="Q895" s="26"/>
      <c r="R895" s="26"/>
      <c r="AD895" s="3"/>
      <c r="AE895" s="3"/>
    </row>
    <row r="896" spans="1:31" ht="18" customHeight="1">
      <c r="A896" s="234" t="s">
        <v>9</v>
      </c>
      <c r="B896" s="235" t="s">
        <v>97</v>
      </c>
      <c r="C896" s="232"/>
      <c r="D896" s="232"/>
      <c r="E896" s="232"/>
      <c r="F896" s="232"/>
      <c r="G896" s="232"/>
      <c r="H896" s="232"/>
      <c r="I896" s="232"/>
      <c r="J896" s="233"/>
      <c r="K896" s="236" t="s">
        <v>10</v>
      </c>
      <c r="L896" s="229" t="s">
        <v>2</v>
      </c>
      <c r="M896" s="229" t="s">
        <v>3</v>
      </c>
      <c r="N896" s="237" t="s">
        <v>4</v>
      </c>
      <c r="O896" s="229" t="s">
        <v>5</v>
      </c>
      <c r="P896" s="238" t="s">
        <v>6</v>
      </c>
      <c r="Q896" s="238" t="s">
        <v>7</v>
      </c>
      <c r="R896" s="229" t="s">
        <v>8</v>
      </c>
      <c r="AD896" s="3"/>
      <c r="AE896" s="3"/>
    </row>
    <row r="897" spans="1:31" ht="18" customHeight="1">
      <c r="A897" s="230"/>
      <c r="B897" s="82" t="s">
        <v>98</v>
      </c>
      <c r="C897" s="82" t="s">
        <v>99</v>
      </c>
      <c r="D897" s="82" t="s">
        <v>100</v>
      </c>
      <c r="E897" s="82" t="s">
        <v>101</v>
      </c>
      <c r="F897" s="82" t="s">
        <v>102</v>
      </c>
      <c r="G897" s="82" t="s">
        <v>103</v>
      </c>
      <c r="H897" s="82" t="s">
        <v>104</v>
      </c>
      <c r="I897" s="82" t="s">
        <v>105</v>
      </c>
      <c r="J897" s="82" t="s">
        <v>106</v>
      </c>
      <c r="K897" s="230"/>
      <c r="L897" s="230"/>
      <c r="M897" s="230"/>
      <c r="N897" s="230"/>
      <c r="O897" s="230"/>
      <c r="P897" s="230"/>
      <c r="Q897" s="230"/>
      <c r="R897" s="230"/>
      <c r="AD897" s="3"/>
      <c r="AE897" s="3"/>
    </row>
    <row r="898" spans="1:31" ht="18" customHeight="1">
      <c r="A898" s="82">
        <v>2202</v>
      </c>
      <c r="B898" s="83">
        <v>65</v>
      </c>
      <c r="C898" s="161"/>
      <c r="D898" s="161"/>
      <c r="E898" s="161"/>
      <c r="F898" s="161"/>
      <c r="G898" s="161"/>
      <c r="H898" s="161"/>
      <c r="I898" s="161"/>
      <c r="J898" s="161"/>
      <c r="K898" s="162"/>
      <c r="L898" s="154"/>
      <c r="M898" s="55"/>
      <c r="N898" s="56"/>
      <c r="O898" s="146"/>
      <c r="P898" s="89">
        <f>B898</f>
        <v>65</v>
      </c>
      <c r="Q898" s="147"/>
      <c r="R898" s="146"/>
      <c r="AD898" s="3"/>
      <c r="AE898" s="3"/>
    </row>
    <row r="899" spans="1:31" ht="18" customHeight="1">
      <c r="A899" s="82">
        <v>2301</v>
      </c>
      <c r="B899" s="161"/>
      <c r="C899" s="161">
        <v>57</v>
      </c>
      <c r="D899" s="161"/>
      <c r="E899" s="161"/>
      <c r="F899" s="161"/>
      <c r="G899" s="161"/>
      <c r="H899" s="161"/>
      <c r="I899" s="161"/>
      <c r="J899" s="161"/>
      <c r="K899" s="162"/>
      <c r="L899" s="155"/>
      <c r="M899" s="5"/>
      <c r="N899" s="156"/>
      <c r="O899" s="94">
        <f>IF(C899=0,"",C899/B898)</f>
        <v>0.87692307692307692</v>
      </c>
      <c r="P899" s="95">
        <v>57</v>
      </c>
      <c r="Q899" s="96">
        <f t="shared" ref="Q899:Q906" si="117">IF(P899=0,"",P899/P898)</f>
        <v>0.87692307692307692</v>
      </c>
      <c r="R899" s="96">
        <f t="shared" ref="R899:R906" si="118">IF(P899=0,"",100%-Q899)</f>
        <v>0.12307692307692308</v>
      </c>
      <c r="AD899" s="3"/>
      <c r="AE899" s="3"/>
    </row>
    <row r="900" spans="1:31" ht="18" customHeight="1">
      <c r="A900" s="82">
        <v>2302</v>
      </c>
      <c r="B900" s="161"/>
      <c r="C900" s="161"/>
      <c r="D900" s="161">
        <v>55</v>
      </c>
      <c r="E900" s="161"/>
      <c r="F900" s="161"/>
      <c r="G900" s="161"/>
      <c r="H900" s="161"/>
      <c r="I900" s="161"/>
      <c r="J900" s="161"/>
      <c r="K900" s="162"/>
      <c r="L900" s="155"/>
      <c r="M900" s="5"/>
      <c r="N900" s="156"/>
      <c r="O900" s="94">
        <f>IF(D900=0,"",D900/C899)</f>
        <v>0.96491228070175439</v>
      </c>
      <c r="P900" s="95">
        <v>56</v>
      </c>
      <c r="Q900" s="96">
        <f t="shared" si="117"/>
        <v>0.98245614035087714</v>
      </c>
      <c r="R900" s="96">
        <f t="shared" si="118"/>
        <v>1.7543859649122862E-2</v>
      </c>
      <c r="S900" s="11">
        <f>P900/P898</f>
        <v>0.86153846153846159</v>
      </c>
      <c r="AD900" s="3"/>
      <c r="AE900" s="3"/>
    </row>
    <row r="901" spans="1:31" ht="18" customHeight="1">
      <c r="A901" s="82">
        <v>2401</v>
      </c>
      <c r="B901" s="161"/>
      <c r="C901" s="161"/>
      <c r="D901" s="161"/>
      <c r="E901" s="161">
        <v>55</v>
      </c>
      <c r="F901" s="161"/>
      <c r="G901" s="161"/>
      <c r="H901" s="161"/>
      <c r="I901" s="161"/>
      <c r="J901" s="161"/>
      <c r="K901" s="162"/>
      <c r="L901" s="155"/>
      <c r="M901" s="5"/>
      <c r="N901" s="156"/>
      <c r="O901" s="94">
        <f>IF(E901=0,"",E901/D900)</f>
        <v>1</v>
      </c>
      <c r="P901" s="95">
        <v>56</v>
      </c>
      <c r="Q901" s="96">
        <f t="shared" si="117"/>
        <v>1</v>
      </c>
      <c r="R901" s="96">
        <f t="shared" si="118"/>
        <v>0</v>
      </c>
      <c r="AD901" s="3"/>
      <c r="AE901" s="3"/>
    </row>
    <row r="902" spans="1:31" ht="18" customHeight="1">
      <c r="A902" s="82">
        <v>2402</v>
      </c>
      <c r="B902" s="161"/>
      <c r="C902" s="161"/>
      <c r="D902" s="161"/>
      <c r="E902" s="161"/>
      <c r="F902" s="161">
        <v>49</v>
      </c>
      <c r="G902" s="161"/>
      <c r="H902" s="161"/>
      <c r="I902" s="161"/>
      <c r="J902" s="161"/>
      <c r="K902" s="162"/>
      <c r="L902" s="155"/>
      <c r="M902" s="5"/>
      <c r="N902" s="156"/>
      <c r="O902" s="94">
        <f>IF(F902=0,"",F902/E901)</f>
        <v>0.89090909090909087</v>
      </c>
      <c r="P902" s="95">
        <v>54</v>
      </c>
      <c r="Q902" s="96">
        <f t="shared" si="117"/>
        <v>0.9642857142857143</v>
      </c>
      <c r="R902" s="96">
        <f t="shared" si="118"/>
        <v>3.5714285714285698E-2</v>
      </c>
      <c r="AD902" s="3"/>
      <c r="AE902" s="3"/>
    </row>
    <row r="903" spans="1:31" ht="18" customHeight="1">
      <c r="A903" s="82">
        <v>2501</v>
      </c>
      <c r="B903" s="161"/>
      <c r="C903" s="161"/>
      <c r="D903" s="161"/>
      <c r="E903" s="161"/>
      <c r="F903" s="161"/>
      <c r="G903" s="161"/>
      <c r="H903" s="161"/>
      <c r="I903" s="161"/>
      <c r="J903" s="161"/>
      <c r="K903" s="162"/>
      <c r="L903" s="155"/>
      <c r="M903" s="5"/>
      <c r="N903" s="156"/>
      <c r="O903" s="94" t="str">
        <f>IF(G903=0,"",G903/F902)</f>
        <v/>
      </c>
      <c r="P903" s="95"/>
      <c r="Q903" s="96" t="str">
        <f t="shared" si="117"/>
        <v/>
      </c>
      <c r="R903" s="96" t="str">
        <f t="shared" si="118"/>
        <v/>
      </c>
      <c r="AD903" s="3"/>
      <c r="AE903" s="3"/>
    </row>
    <row r="904" spans="1:31" ht="18" customHeight="1">
      <c r="A904" s="82">
        <v>2502</v>
      </c>
      <c r="B904" s="161"/>
      <c r="C904" s="161"/>
      <c r="D904" s="161"/>
      <c r="E904" s="161"/>
      <c r="F904" s="161"/>
      <c r="G904" s="161"/>
      <c r="H904" s="161"/>
      <c r="I904" s="161"/>
      <c r="J904" s="161"/>
      <c r="K904" s="162"/>
      <c r="L904" s="155"/>
      <c r="M904" s="5"/>
      <c r="N904" s="156"/>
      <c r="O904" s="94" t="str">
        <f>IF(H904=0,"",H904/G903)</f>
        <v/>
      </c>
      <c r="P904" s="95"/>
      <c r="Q904" s="96" t="str">
        <f t="shared" si="117"/>
        <v/>
      </c>
      <c r="R904" s="96" t="str">
        <f t="shared" si="118"/>
        <v/>
      </c>
      <c r="AD904" s="3"/>
      <c r="AE904" s="3"/>
    </row>
    <row r="905" spans="1:31" ht="18" customHeight="1">
      <c r="A905" s="82">
        <v>2601</v>
      </c>
      <c r="B905" s="161"/>
      <c r="C905" s="161"/>
      <c r="D905" s="161"/>
      <c r="E905" s="161"/>
      <c r="F905" s="161"/>
      <c r="G905" s="161"/>
      <c r="H905" s="161"/>
      <c r="I905" s="161"/>
      <c r="J905" s="161"/>
      <c r="K905" s="162"/>
      <c r="L905" s="155"/>
      <c r="M905" s="5"/>
      <c r="N905" s="156"/>
      <c r="O905" s="94" t="str">
        <f>IF(I905=0,"",I905/H904)</f>
        <v/>
      </c>
      <c r="P905" s="95"/>
      <c r="Q905" s="96" t="str">
        <f t="shared" si="117"/>
        <v/>
      </c>
      <c r="R905" s="96" t="str">
        <f t="shared" si="118"/>
        <v/>
      </c>
      <c r="AD905" s="3"/>
      <c r="AE905" s="3"/>
    </row>
    <row r="906" spans="1:31" ht="18" customHeight="1">
      <c r="A906" s="82">
        <v>2602</v>
      </c>
      <c r="B906" s="161"/>
      <c r="C906" s="161"/>
      <c r="D906" s="161"/>
      <c r="E906" s="161"/>
      <c r="F906" s="161"/>
      <c r="G906" s="161"/>
      <c r="H906" s="161"/>
      <c r="I906" s="161"/>
      <c r="J906" s="161"/>
      <c r="K906" s="162"/>
      <c r="L906" s="155"/>
      <c r="M906" s="5"/>
      <c r="N906" s="156"/>
      <c r="O906" s="148" t="str">
        <f>IF(J906=0,"",J906/I905)</f>
        <v/>
      </c>
      <c r="P906" s="95"/>
      <c r="Q906" s="149" t="str">
        <f t="shared" si="117"/>
        <v/>
      </c>
      <c r="R906" s="149" t="str">
        <f t="shared" si="118"/>
        <v/>
      </c>
      <c r="AD906" s="3"/>
      <c r="AE906" s="3"/>
    </row>
    <row r="907" spans="1:31" ht="18" customHeight="1">
      <c r="A907" s="82">
        <v>2701</v>
      </c>
      <c r="B907" s="161"/>
      <c r="C907" s="161"/>
      <c r="D907" s="161"/>
      <c r="E907" s="161"/>
      <c r="F907" s="161"/>
      <c r="G907" s="161"/>
      <c r="H907" s="161"/>
      <c r="I907" s="161"/>
      <c r="J907" s="161"/>
      <c r="K907" s="162"/>
      <c r="L907" s="155"/>
      <c r="M907" s="5"/>
      <c r="N907" s="26"/>
      <c r="O907" s="157"/>
      <c r="P907" s="158"/>
      <c r="Q907" s="159"/>
      <c r="R907" s="160"/>
      <c r="AD907" s="3"/>
      <c r="AE907" s="3"/>
    </row>
    <row r="908" spans="1:31" ht="18" customHeight="1">
      <c r="A908" s="82">
        <v>2702</v>
      </c>
      <c r="B908" s="161"/>
      <c r="C908" s="161"/>
      <c r="D908" s="161"/>
      <c r="E908" s="161"/>
      <c r="F908" s="161"/>
      <c r="G908" s="161"/>
      <c r="H908" s="161"/>
      <c r="I908" s="161"/>
      <c r="J908" s="161"/>
      <c r="K908" s="162"/>
      <c r="L908" s="155"/>
      <c r="M908" s="5"/>
      <c r="N908" s="26"/>
      <c r="O908" s="140"/>
      <c r="P908" s="163"/>
      <c r="Q908" s="164"/>
      <c r="R908" s="140"/>
      <c r="AD908" s="3"/>
      <c r="AE908" s="3"/>
    </row>
    <row r="909" spans="1:31" ht="18" customHeight="1">
      <c r="A909" s="82">
        <v>2801</v>
      </c>
      <c r="B909" s="161"/>
      <c r="C909" s="161"/>
      <c r="D909" s="161"/>
      <c r="E909" s="161"/>
      <c r="F909" s="161"/>
      <c r="G909" s="161"/>
      <c r="H909" s="161"/>
      <c r="I909" s="161"/>
      <c r="J909" s="161"/>
      <c r="K909" s="162"/>
      <c r="L909" s="155"/>
      <c r="M909" s="5"/>
      <c r="N909" s="26"/>
      <c r="O909" s="140"/>
      <c r="P909" s="163"/>
      <c r="Q909" s="164"/>
      <c r="R909" s="140"/>
      <c r="AD909" s="3"/>
      <c r="AE909" s="3"/>
    </row>
    <row r="910" spans="1:31" ht="18" customHeight="1">
      <c r="A910" s="82">
        <v>2802</v>
      </c>
      <c r="B910" s="161"/>
      <c r="C910" s="161"/>
      <c r="D910" s="161"/>
      <c r="E910" s="161"/>
      <c r="F910" s="161"/>
      <c r="G910" s="161"/>
      <c r="H910" s="161"/>
      <c r="I910" s="161"/>
      <c r="J910" s="161"/>
      <c r="K910" s="162"/>
      <c r="L910" s="155"/>
      <c r="M910" s="5"/>
      <c r="N910" s="26"/>
      <c r="O910" s="5"/>
      <c r="P910" s="26"/>
      <c r="Q910" s="25"/>
      <c r="R910" s="140"/>
      <c r="AD910" s="3"/>
      <c r="AE910" s="3"/>
    </row>
    <row r="911" spans="1:31" ht="18" customHeight="1">
      <c r="A911" s="82">
        <v>2901</v>
      </c>
      <c r="B911" s="161"/>
      <c r="C911" s="161"/>
      <c r="D911" s="161"/>
      <c r="E911" s="161"/>
      <c r="F911" s="161"/>
      <c r="G911" s="161"/>
      <c r="H911" s="161"/>
      <c r="I911" s="161"/>
      <c r="J911" s="161"/>
      <c r="K911" s="162"/>
      <c r="L911" s="155"/>
      <c r="M911" s="5"/>
      <c r="N911" s="26"/>
      <c r="O911" s="108" t="s">
        <v>80</v>
      </c>
      <c r="P911" s="109"/>
      <c r="Q911" s="110" t="str">
        <f>IF(SUM(K901:K908)=0,"",SUM(K901:K908))</f>
        <v/>
      </c>
      <c r="R911" s="111" t="s">
        <v>10</v>
      </c>
      <c r="AD911" s="3"/>
      <c r="AE911" s="3"/>
    </row>
    <row r="912" spans="1:31" ht="18" customHeight="1">
      <c r="A912" s="82">
        <v>2902</v>
      </c>
      <c r="B912" s="161"/>
      <c r="C912" s="161"/>
      <c r="D912" s="161"/>
      <c r="E912" s="161"/>
      <c r="F912" s="161"/>
      <c r="G912" s="161"/>
      <c r="H912" s="161"/>
      <c r="I912" s="161"/>
      <c r="J912" s="161"/>
      <c r="K912" s="162"/>
      <c r="L912" s="155"/>
      <c r="M912" s="5"/>
      <c r="N912" s="26"/>
      <c r="O912" s="112" t="s">
        <v>81</v>
      </c>
      <c r="P912" s="113" t="str">
        <f>IF(P911/B898=0,"",P911/B898)</f>
        <v/>
      </c>
      <c r="Q912" s="114" t="e">
        <f>IF(P911/Q911=0,"",P911/Q911)</f>
        <v>#VALUE!</v>
      </c>
      <c r="R912" s="115" t="s">
        <v>82</v>
      </c>
      <c r="AD912" s="3"/>
      <c r="AE912" s="3"/>
    </row>
    <row r="913" spans="1:31" ht="18" customHeight="1">
      <c r="B913" s="161"/>
      <c r="C913" s="161"/>
      <c r="D913" s="161"/>
      <c r="E913" s="161"/>
      <c r="F913" s="161"/>
      <c r="G913" s="161"/>
      <c r="H913" s="161"/>
      <c r="I913" s="161"/>
      <c r="J913" s="161"/>
      <c r="K913" s="162"/>
      <c r="L913" s="166"/>
      <c r="M913" s="119"/>
      <c r="N913" s="120"/>
      <c r="O913" s="119"/>
      <c r="P913" s="120"/>
      <c r="Q913" s="120"/>
      <c r="R913" s="121"/>
      <c r="AD913" s="3"/>
      <c r="AE913" s="3"/>
    </row>
    <row r="914" spans="1:31" ht="18" customHeight="1">
      <c r="A914" s="34"/>
      <c r="B914" s="26"/>
      <c r="C914" s="26"/>
      <c r="D914" s="231" t="s">
        <v>108</v>
      </c>
      <c r="E914" s="232"/>
      <c r="F914" s="232"/>
      <c r="G914" s="232"/>
      <c r="H914" s="232"/>
      <c r="I914" s="232"/>
      <c r="J914" s="233"/>
      <c r="K914" s="122">
        <f>SUM(K898:K910)</f>
        <v>0</v>
      </c>
      <c r="L914" s="123" t="str">
        <f>IF(K906=0,"",K906/B898)</f>
        <v/>
      </c>
      <c r="M914" s="123" t="str">
        <f>IF(K914=0,"",K914/B898)</f>
        <v/>
      </c>
      <c r="N914" s="123" t="str">
        <f>IF(K906=0,"",M914-L914)</f>
        <v/>
      </c>
      <c r="O914" s="5"/>
      <c r="P914" s="26"/>
      <c r="Q914" s="25"/>
      <c r="R914" s="5"/>
      <c r="AD914" s="3"/>
      <c r="AE914" s="3"/>
    </row>
    <row r="915" spans="1:31" ht="18" customHeight="1">
      <c r="A915" s="34"/>
      <c r="B915" s="26"/>
      <c r="C915" s="26"/>
      <c r="D915" s="132"/>
      <c r="E915" s="132"/>
      <c r="F915" s="132"/>
      <c r="G915" s="132"/>
      <c r="H915" s="132"/>
      <c r="I915" s="132"/>
      <c r="J915" s="132"/>
      <c r="K915" s="133"/>
      <c r="L915" s="134"/>
      <c r="M915" s="134"/>
      <c r="N915" s="134"/>
      <c r="O915" s="5"/>
      <c r="P915" s="26"/>
      <c r="Q915" s="25"/>
      <c r="R915" s="5"/>
      <c r="AD915" s="3"/>
      <c r="AE915" s="3"/>
    </row>
    <row r="916" spans="1:31" ht="18" customHeight="1">
      <c r="A916" s="34"/>
      <c r="B916" s="26"/>
      <c r="C916" s="26"/>
      <c r="D916" s="132"/>
      <c r="E916" s="132"/>
      <c r="F916" s="132"/>
      <c r="G916" s="132"/>
      <c r="H916" s="132"/>
      <c r="I916" s="132"/>
      <c r="J916" s="132"/>
      <c r="K916" s="133"/>
      <c r="L916" s="134"/>
      <c r="M916" s="134"/>
      <c r="N916" s="134"/>
      <c r="O916" s="5"/>
      <c r="P916" s="26"/>
      <c r="Q916" s="25"/>
      <c r="R916" s="5"/>
      <c r="AD916" s="3"/>
      <c r="AE916" s="3"/>
    </row>
    <row r="917" spans="1:31" ht="18" customHeight="1">
      <c r="A917" s="210"/>
      <c r="B917" s="250" t="s">
        <v>96</v>
      </c>
      <c r="C917" s="242"/>
      <c r="D917" s="242"/>
      <c r="E917" s="242"/>
      <c r="F917" s="242"/>
      <c r="G917" s="242"/>
      <c r="H917" s="242"/>
      <c r="I917" s="242"/>
      <c r="J917" s="242"/>
      <c r="K917" s="145" t="s">
        <v>141</v>
      </c>
      <c r="L917" s="5"/>
      <c r="M917" s="5"/>
      <c r="N917" s="26"/>
      <c r="O917" s="5"/>
      <c r="P917" s="26"/>
      <c r="Q917" s="26"/>
      <c r="R917" s="26"/>
      <c r="S917" s="210"/>
      <c r="AD917" s="3"/>
      <c r="AE917" s="3"/>
    </row>
    <row r="918" spans="1:31" ht="18" customHeight="1">
      <c r="A918" s="234" t="s">
        <v>9</v>
      </c>
      <c r="B918" s="235" t="s">
        <v>97</v>
      </c>
      <c r="C918" s="232"/>
      <c r="D918" s="232"/>
      <c r="E918" s="232"/>
      <c r="F918" s="232"/>
      <c r="G918" s="232"/>
      <c r="H918" s="232"/>
      <c r="I918" s="232"/>
      <c r="J918" s="233"/>
      <c r="K918" s="236" t="s">
        <v>10</v>
      </c>
      <c r="L918" s="229" t="s">
        <v>2</v>
      </c>
      <c r="M918" s="229" t="s">
        <v>3</v>
      </c>
      <c r="N918" s="237" t="s">
        <v>4</v>
      </c>
      <c r="O918" s="229" t="s">
        <v>5</v>
      </c>
      <c r="P918" s="238" t="s">
        <v>6</v>
      </c>
      <c r="Q918" s="238" t="s">
        <v>7</v>
      </c>
      <c r="R918" s="229" t="s">
        <v>8</v>
      </c>
      <c r="S918" s="210"/>
      <c r="AD918" s="3"/>
      <c r="AE918" s="3"/>
    </row>
    <row r="919" spans="1:31" ht="18" customHeight="1">
      <c r="A919" s="230"/>
      <c r="B919" s="82" t="s">
        <v>98</v>
      </c>
      <c r="C919" s="82" t="s">
        <v>99</v>
      </c>
      <c r="D919" s="82" t="s">
        <v>100</v>
      </c>
      <c r="E919" s="82" t="s">
        <v>101</v>
      </c>
      <c r="F919" s="82" t="s">
        <v>102</v>
      </c>
      <c r="G919" s="82" t="s">
        <v>103</v>
      </c>
      <c r="H919" s="82" t="s">
        <v>104</v>
      </c>
      <c r="I919" s="82" t="s">
        <v>105</v>
      </c>
      <c r="J919" s="82" t="s">
        <v>106</v>
      </c>
      <c r="K919" s="230"/>
      <c r="L919" s="230"/>
      <c r="M919" s="230"/>
      <c r="N919" s="230"/>
      <c r="O919" s="230"/>
      <c r="P919" s="230"/>
      <c r="Q919" s="230"/>
      <c r="R919" s="230"/>
      <c r="S919" s="210"/>
      <c r="AD919" s="3"/>
      <c r="AE919" s="3"/>
    </row>
    <row r="920" spans="1:31" ht="18" customHeight="1">
      <c r="A920" s="82">
        <v>2301</v>
      </c>
      <c r="B920" s="83">
        <v>64</v>
      </c>
      <c r="C920" s="161"/>
      <c r="D920" s="161"/>
      <c r="E920" s="161"/>
      <c r="F920" s="161"/>
      <c r="G920" s="161"/>
      <c r="H920" s="161"/>
      <c r="I920" s="161"/>
      <c r="J920" s="161"/>
      <c r="K920" s="167"/>
      <c r="L920" s="154"/>
      <c r="M920" s="55"/>
      <c r="N920" s="56"/>
      <c r="O920" s="146"/>
      <c r="P920" s="89">
        <f>B920</f>
        <v>64</v>
      </c>
      <c r="Q920" s="147"/>
      <c r="R920" s="146"/>
      <c r="S920" s="210"/>
      <c r="AD920" s="3"/>
      <c r="AE920" s="3"/>
    </row>
    <row r="921" spans="1:31" ht="18" customHeight="1">
      <c r="A921" s="82">
        <v>2302</v>
      </c>
      <c r="B921" s="161"/>
      <c r="C921" s="161">
        <v>49</v>
      </c>
      <c r="D921" s="161"/>
      <c r="E921" s="161"/>
      <c r="F921" s="161"/>
      <c r="G921" s="161"/>
      <c r="H921" s="161"/>
      <c r="I921" s="161"/>
      <c r="J921" s="161"/>
      <c r="K921" s="167"/>
      <c r="L921" s="155"/>
      <c r="M921" s="5"/>
      <c r="N921" s="156"/>
      <c r="O921" s="94">
        <f>IF(C921=0,"",C921/B920)</f>
        <v>0.765625</v>
      </c>
      <c r="P921" s="95">
        <v>49</v>
      </c>
      <c r="Q921" s="96">
        <f t="shared" ref="Q921:Q928" si="119">IF(P921=0,"",P921/P920)</f>
        <v>0.765625</v>
      </c>
      <c r="R921" s="96">
        <f t="shared" ref="R921:R928" si="120">IF(P921=0,"",100%-Q921)</f>
        <v>0.234375</v>
      </c>
      <c r="S921" s="210"/>
      <c r="AD921" s="3"/>
      <c r="AE921" s="3"/>
    </row>
    <row r="922" spans="1:31" ht="18" customHeight="1">
      <c r="A922" s="82">
        <v>2401</v>
      </c>
      <c r="B922" s="161"/>
      <c r="C922" s="161"/>
      <c r="D922" s="161">
        <v>44</v>
      </c>
      <c r="E922" s="161"/>
      <c r="F922" s="161"/>
      <c r="G922" s="161"/>
      <c r="H922" s="161"/>
      <c r="I922" s="161"/>
      <c r="J922" s="161"/>
      <c r="K922" s="167"/>
      <c r="L922" s="155"/>
      <c r="M922" s="5"/>
      <c r="N922" s="156"/>
      <c r="O922" s="94">
        <f>IF(D922=0,"",D922/C921)</f>
        <v>0.89795918367346939</v>
      </c>
      <c r="P922" s="95">
        <v>46</v>
      </c>
      <c r="Q922" s="96">
        <f t="shared" si="119"/>
        <v>0.93877551020408168</v>
      </c>
      <c r="R922" s="96">
        <f t="shared" si="120"/>
        <v>6.1224489795918324E-2</v>
      </c>
      <c r="S922" s="11">
        <f>P922/P920</f>
        <v>0.71875</v>
      </c>
      <c r="AD922" s="3"/>
      <c r="AE922" s="3"/>
    </row>
    <row r="923" spans="1:31" ht="18" customHeight="1">
      <c r="A923" s="82">
        <v>2402</v>
      </c>
      <c r="B923" s="161"/>
      <c r="C923" s="161"/>
      <c r="D923" s="161"/>
      <c r="E923" s="161">
        <v>40</v>
      </c>
      <c r="F923" s="161"/>
      <c r="G923" s="161"/>
      <c r="H923" s="161"/>
      <c r="I923" s="161"/>
      <c r="J923" s="161"/>
      <c r="K923" s="167"/>
      <c r="L923" s="155"/>
      <c r="M923" s="5"/>
      <c r="N923" s="156"/>
      <c r="O923" s="94">
        <f>IF(E923=0,"",E923/D922)</f>
        <v>0.90909090909090906</v>
      </c>
      <c r="P923" s="95">
        <v>44</v>
      </c>
      <c r="Q923" s="96">
        <f t="shared" si="119"/>
        <v>0.95652173913043481</v>
      </c>
      <c r="R923" s="96">
        <f t="shared" si="120"/>
        <v>4.3478260869565188E-2</v>
      </c>
      <c r="S923" s="210"/>
      <c r="AD923" s="3"/>
      <c r="AE923" s="3"/>
    </row>
    <row r="924" spans="1:31" ht="18" customHeight="1">
      <c r="A924" s="82">
        <v>2501</v>
      </c>
      <c r="B924" s="161"/>
      <c r="C924" s="161"/>
      <c r="D924" s="161"/>
      <c r="E924" s="161"/>
      <c r="F924" s="161"/>
      <c r="G924" s="161"/>
      <c r="H924" s="161"/>
      <c r="I924" s="161"/>
      <c r="J924" s="161"/>
      <c r="K924" s="167"/>
      <c r="L924" s="155"/>
      <c r="M924" s="5"/>
      <c r="N924" s="156"/>
      <c r="O924" s="94" t="str">
        <f>IF(F924=0,"",F924/E923)</f>
        <v/>
      </c>
      <c r="P924" s="95"/>
      <c r="Q924" s="96" t="str">
        <f t="shared" si="119"/>
        <v/>
      </c>
      <c r="R924" s="96" t="str">
        <f t="shared" si="120"/>
        <v/>
      </c>
      <c r="S924" s="210"/>
      <c r="AD924" s="3"/>
      <c r="AE924" s="3"/>
    </row>
    <row r="925" spans="1:31" ht="18" customHeight="1">
      <c r="A925" s="82">
        <v>2502</v>
      </c>
      <c r="B925" s="161"/>
      <c r="C925" s="161"/>
      <c r="D925" s="161"/>
      <c r="E925" s="161"/>
      <c r="F925" s="161"/>
      <c r="G925" s="161"/>
      <c r="H925" s="161"/>
      <c r="I925" s="161"/>
      <c r="J925" s="161"/>
      <c r="K925" s="167"/>
      <c r="L925" s="155"/>
      <c r="M925" s="5"/>
      <c r="N925" s="156"/>
      <c r="O925" s="94" t="str">
        <f>IF(G925=0,"",G925/F924)</f>
        <v/>
      </c>
      <c r="P925" s="95"/>
      <c r="Q925" s="96" t="str">
        <f t="shared" si="119"/>
        <v/>
      </c>
      <c r="R925" s="96" t="str">
        <f t="shared" si="120"/>
        <v/>
      </c>
      <c r="S925" s="210"/>
      <c r="AD925" s="3"/>
      <c r="AE925" s="3"/>
    </row>
    <row r="926" spans="1:31" ht="18" customHeight="1">
      <c r="A926" s="82">
        <v>2601</v>
      </c>
      <c r="B926" s="161"/>
      <c r="C926" s="161"/>
      <c r="D926" s="161"/>
      <c r="E926" s="161"/>
      <c r="F926" s="161"/>
      <c r="G926" s="161"/>
      <c r="H926" s="161"/>
      <c r="I926" s="161"/>
      <c r="J926" s="161"/>
      <c r="K926" s="167"/>
      <c r="L926" s="155"/>
      <c r="M926" s="5"/>
      <c r="N926" s="156"/>
      <c r="O926" s="94" t="str">
        <f>IF(H926=0,"",H926/G925)</f>
        <v/>
      </c>
      <c r="P926" s="95"/>
      <c r="Q926" s="96" t="str">
        <f t="shared" si="119"/>
        <v/>
      </c>
      <c r="R926" s="96" t="str">
        <f t="shared" si="120"/>
        <v/>
      </c>
      <c r="S926" s="210"/>
      <c r="AD926" s="3"/>
      <c r="AE926" s="3"/>
    </row>
    <row r="927" spans="1:31" ht="18" customHeight="1">
      <c r="A927" s="82">
        <v>2602</v>
      </c>
      <c r="B927" s="161"/>
      <c r="C927" s="161"/>
      <c r="D927" s="161"/>
      <c r="E927" s="161"/>
      <c r="F927" s="161"/>
      <c r="G927" s="161"/>
      <c r="H927" s="161"/>
      <c r="I927" s="161"/>
      <c r="J927" s="161"/>
      <c r="K927" s="167"/>
      <c r="L927" s="155"/>
      <c r="M927" s="5"/>
      <c r="N927" s="156"/>
      <c r="O927" s="94" t="str">
        <f>IF(I927=0,"",I927/H926)</f>
        <v/>
      </c>
      <c r="P927" s="95"/>
      <c r="Q927" s="96" t="str">
        <f t="shared" si="119"/>
        <v/>
      </c>
      <c r="R927" s="96" t="str">
        <f t="shared" si="120"/>
        <v/>
      </c>
      <c r="S927" s="210"/>
      <c r="AD927" s="3"/>
      <c r="AE927" s="3"/>
    </row>
    <row r="928" spans="1:31" ht="18" customHeight="1">
      <c r="A928" s="82">
        <v>2701</v>
      </c>
      <c r="B928" s="161"/>
      <c r="C928" s="161"/>
      <c r="D928" s="161"/>
      <c r="E928" s="161"/>
      <c r="F928" s="161"/>
      <c r="G928" s="161"/>
      <c r="H928" s="161"/>
      <c r="I928" s="161"/>
      <c r="J928" s="161"/>
      <c r="K928" s="167"/>
      <c r="L928" s="155"/>
      <c r="M928" s="5"/>
      <c r="N928" s="156"/>
      <c r="O928" s="148" t="str">
        <f>IF(J928=0,"",J928/I927)</f>
        <v/>
      </c>
      <c r="P928" s="95"/>
      <c r="Q928" s="149" t="str">
        <f t="shared" si="119"/>
        <v/>
      </c>
      <c r="R928" s="149" t="str">
        <f t="shared" si="120"/>
        <v/>
      </c>
      <c r="S928" s="210"/>
      <c r="AD928" s="3"/>
      <c r="AE928" s="3"/>
    </row>
    <row r="929" spans="1:31" ht="18" customHeight="1">
      <c r="A929" s="82">
        <v>2702</v>
      </c>
      <c r="B929" s="161"/>
      <c r="C929" s="161"/>
      <c r="D929" s="161"/>
      <c r="E929" s="161"/>
      <c r="F929" s="161"/>
      <c r="G929" s="161"/>
      <c r="H929" s="161"/>
      <c r="I929" s="161"/>
      <c r="J929" s="161"/>
      <c r="K929" s="167"/>
      <c r="L929" s="155"/>
      <c r="M929" s="5"/>
      <c r="N929" s="26"/>
      <c r="O929" s="157"/>
      <c r="P929" s="158"/>
      <c r="Q929" s="159"/>
      <c r="R929" s="160"/>
      <c r="S929" s="210"/>
      <c r="AD929" s="3"/>
      <c r="AE929" s="3"/>
    </row>
    <row r="930" spans="1:31" ht="18" customHeight="1">
      <c r="A930" s="82">
        <v>2801</v>
      </c>
      <c r="B930" s="161"/>
      <c r="C930" s="161"/>
      <c r="D930" s="161"/>
      <c r="E930" s="161"/>
      <c r="F930" s="161"/>
      <c r="G930" s="161"/>
      <c r="H930" s="161"/>
      <c r="I930" s="161"/>
      <c r="J930" s="161"/>
      <c r="K930" s="167"/>
      <c r="L930" s="155"/>
      <c r="M930" s="5"/>
      <c r="N930" s="26"/>
      <c r="O930" s="140"/>
      <c r="P930" s="163"/>
      <c r="Q930" s="164"/>
      <c r="R930" s="140"/>
      <c r="S930" s="210"/>
      <c r="AD930" s="3"/>
      <c r="AE930" s="3"/>
    </row>
    <row r="931" spans="1:31" ht="18" customHeight="1">
      <c r="A931" s="82">
        <v>2802</v>
      </c>
      <c r="B931" s="161"/>
      <c r="C931" s="161"/>
      <c r="D931" s="161"/>
      <c r="E931" s="161"/>
      <c r="F931" s="161"/>
      <c r="G931" s="161"/>
      <c r="H931" s="161"/>
      <c r="I931" s="161"/>
      <c r="J931" s="161"/>
      <c r="K931" s="167"/>
      <c r="L931" s="155"/>
      <c r="M931" s="5"/>
      <c r="N931" s="26"/>
      <c r="O931" s="140"/>
      <c r="P931" s="163"/>
      <c r="Q931" s="164"/>
      <c r="R931" s="140"/>
      <c r="S931" s="210"/>
      <c r="AD931" s="3"/>
      <c r="AE931" s="3"/>
    </row>
    <row r="932" spans="1:31" ht="18" customHeight="1">
      <c r="A932" s="82">
        <v>2901</v>
      </c>
      <c r="B932" s="161"/>
      <c r="C932" s="161"/>
      <c r="D932" s="161"/>
      <c r="E932" s="161"/>
      <c r="F932" s="161"/>
      <c r="G932" s="161"/>
      <c r="H932" s="161"/>
      <c r="I932" s="161"/>
      <c r="J932" s="161"/>
      <c r="K932" s="167"/>
      <c r="L932" s="155"/>
      <c r="M932" s="5"/>
      <c r="N932" s="26"/>
      <c r="O932" s="5"/>
      <c r="P932" s="26"/>
      <c r="Q932" s="25"/>
      <c r="R932" s="140"/>
      <c r="S932" s="210"/>
      <c r="AD932" s="3"/>
      <c r="AE932" s="3"/>
    </row>
    <row r="933" spans="1:31" ht="18" customHeight="1">
      <c r="A933" s="82">
        <v>2902</v>
      </c>
      <c r="B933" s="161"/>
      <c r="C933" s="161"/>
      <c r="D933" s="161"/>
      <c r="E933" s="161"/>
      <c r="F933" s="161"/>
      <c r="G933" s="161"/>
      <c r="H933" s="161"/>
      <c r="I933" s="161"/>
      <c r="J933" s="161"/>
      <c r="K933" s="167"/>
      <c r="L933" s="155"/>
      <c r="M933" s="5"/>
      <c r="N933" s="26"/>
      <c r="O933" s="108" t="s">
        <v>80</v>
      </c>
      <c r="P933" s="109"/>
      <c r="Q933" s="110" t="str">
        <f>IF(SUM(K923:K930)=0,"",SUM(K923:K930))</f>
        <v/>
      </c>
      <c r="R933" s="111" t="s">
        <v>10</v>
      </c>
      <c r="S933" s="210"/>
      <c r="AD933" s="3"/>
      <c r="AE933" s="3"/>
    </row>
    <row r="934" spans="1:31" ht="18" customHeight="1">
      <c r="A934" s="82">
        <v>3001</v>
      </c>
      <c r="B934" s="161"/>
      <c r="C934" s="161"/>
      <c r="D934" s="161"/>
      <c r="E934" s="161"/>
      <c r="F934" s="161"/>
      <c r="G934" s="161"/>
      <c r="H934" s="161"/>
      <c r="I934" s="161"/>
      <c r="J934" s="161"/>
      <c r="K934" s="167"/>
      <c r="L934" s="155"/>
      <c r="M934" s="5"/>
      <c r="N934" s="26"/>
      <c r="O934" s="112" t="s">
        <v>81</v>
      </c>
      <c r="P934" s="113" t="str">
        <f>IF(P933/B920=0,"",P933/B920)</f>
        <v/>
      </c>
      <c r="Q934" s="114" t="e">
        <f>IF(P933/Q933=0,"",P933/Q933)</f>
        <v>#VALUE!</v>
      </c>
      <c r="R934" s="115" t="s">
        <v>82</v>
      </c>
      <c r="S934" s="210"/>
      <c r="AD934" s="3"/>
      <c r="AE934" s="3"/>
    </row>
    <row r="935" spans="1:31" ht="18" customHeight="1">
      <c r="A935" s="210"/>
      <c r="B935" s="161"/>
      <c r="C935" s="161"/>
      <c r="D935" s="161"/>
      <c r="E935" s="161"/>
      <c r="F935" s="161"/>
      <c r="G935" s="161"/>
      <c r="H935" s="161"/>
      <c r="I935" s="161"/>
      <c r="J935" s="161"/>
      <c r="K935" s="167"/>
      <c r="L935" s="166"/>
      <c r="M935" s="119"/>
      <c r="N935" s="120"/>
      <c r="O935" s="119"/>
      <c r="P935" s="120"/>
      <c r="Q935" s="120"/>
      <c r="R935" s="121"/>
      <c r="S935" s="210"/>
      <c r="AD935" s="3"/>
      <c r="AE935" s="3"/>
    </row>
    <row r="936" spans="1:31" ht="18" customHeight="1">
      <c r="A936" s="34"/>
      <c r="B936" s="26"/>
      <c r="C936" s="26"/>
      <c r="D936" s="231" t="s">
        <v>108</v>
      </c>
      <c r="E936" s="232"/>
      <c r="F936" s="232"/>
      <c r="G936" s="232"/>
      <c r="H936" s="232"/>
      <c r="I936" s="232"/>
      <c r="J936" s="233"/>
      <c r="K936" s="122">
        <f>SUM(K920:K932)</f>
        <v>0</v>
      </c>
      <c r="L936" s="123" t="str">
        <f>IF(K928=0,"",K928/B920)</f>
        <v/>
      </c>
      <c r="M936" s="123" t="str">
        <f>IF(K936=0,"",K936/B920)</f>
        <v/>
      </c>
      <c r="N936" s="123" t="str">
        <f>IF(K928=0,"",M936-L936)</f>
        <v/>
      </c>
      <c r="O936" s="5"/>
      <c r="P936" s="26"/>
      <c r="Q936" s="25"/>
      <c r="R936" s="5"/>
      <c r="S936" s="210"/>
      <c r="AD936" s="3"/>
      <c r="AE936" s="3"/>
    </row>
    <row r="937" spans="1:31" ht="18" customHeight="1">
      <c r="A937" s="34"/>
      <c r="B937" s="26"/>
      <c r="C937" s="26"/>
      <c r="D937" s="132"/>
      <c r="E937" s="132"/>
      <c r="F937" s="132"/>
      <c r="G937" s="132"/>
      <c r="H937" s="132"/>
      <c r="I937" s="132"/>
      <c r="J937" s="132"/>
      <c r="K937" s="133"/>
      <c r="L937" s="134"/>
      <c r="M937" s="134"/>
      <c r="N937" s="134"/>
      <c r="O937" s="5"/>
      <c r="P937" s="26"/>
      <c r="Q937" s="25"/>
      <c r="R937" s="5"/>
      <c r="AD937" s="3"/>
      <c r="AE937" s="3"/>
    </row>
    <row r="938" spans="1:31" ht="18" customHeight="1">
      <c r="A938" s="34"/>
      <c r="B938" s="26"/>
      <c r="C938" s="26"/>
      <c r="D938" s="132"/>
      <c r="E938" s="132"/>
      <c r="F938" s="132"/>
      <c r="G938" s="132"/>
      <c r="H938" s="132"/>
      <c r="I938" s="132"/>
      <c r="J938" s="132"/>
      <c r="K938" s="133"/>
      <c r="L938" s="134"/>
      <c r="M938" s="134"/>
      <c r="N938" s="134"/>
      <c r="O938" s="5"/>
      <c r="P938" s="26"/>
      <c r="Q938" s="25"/>
      <c r="R938" s="5"/>
      <c r="AD938" s="3"/>
      <c r="AE938" s="3"/>
    </row>
    <row r="939" spans="1:31" ht="26.25">
      <c r="A939" s="216"/>
      <c r="B939" s="250" t="s">
        <v>96</v>
      </c>
      <c r="C939" s="242"/>
      <c r="D939" s="242"/>
      <c r="E939" s="242"/>
      <c r="F939" s="242"/>
      <c r="G939" s="242"/>
      <c r="H939" s="242"/>
      <c r="I939" s="242"/>
      <c r="J939" s="242"/>
      <c r="K939" s="145" t="s">
        <v>142</v>
      </c>
      <c r="L939" s="5"/>
      <c r="M939" s="5"/>
      <c r="N939" s="26"/>
      <c r="O939" s="5"/>
      <c r="P939" s="26"/>
      <c r="Q939" s="26"/>
      <c r="R939" s="26"/>
      <c r="S939" s="216"/>
      <c r="AD939" s="3"/>
      <c r="AE939" s="3"/>
    </row>
    <row r="940" spans="1:31" ht="18" customHeight="1">
      <c r="A940" s="234" t="s">
        <v>9</v>
      </c>
      <c r="B940" s="235" t="s">
        <v>97</v>
      </c>
      <c r="C940" s="232"/>
      <c r="D940" s="232"/>
      <c r="E940" s="232"/>
      <c r="F940" s="232"/>
      <c r="G940" s="232"/>
      <c r="H940" s="232"/>
      <c r="I940" s="232"/>
      <c r="J940" s="233"/>
      <c r="K940" s="236" t="s">
        <v>10</v>
      </c>
      <c r="L940" s="229" t="s">
        <v>2</v>
      </c>
      <c r="M940" s="229" t="s">
        <v>3</v>
      </c>
      <c r="N940" s="237" t="s">
        <v>4</v>
      </c>
      <c r="O940" s="229" t="s">
        <v>5</v>
      </c>
      <c r="P940" s="238" t="s">
        <v>6</v>
      </c>
      <c r="Q940" s="238" t="s">
        <v>7</v>
      </c>
      <c r="R940" s="229" t="s">
        <v>8</v>
      </c>
      <c r="S940" s="216"/>
      <c r="AD940" s="3"/>
      <c r="AE940" s="3"/>
    </row>
    <row r="941" spans="1:31" ht="18" customHeight="1">
      <c r="A941" s="230"/>
      <c r="B941" s="82" t="s">
        <v>98</v>
      </c>
      <c r="C941" s="82" t="s">
        <v>99</v>
      </c>
      <c r="D941" s="82" t="s">
        <v>100</v>
      </c>
      <c r="E941" s="82" t="s">
        <v>101</v>
      </c>
      <c r="F941" s="82" t="s">
        <v>102</v>
      </c>
      <c r="G941" s="82" t="s">
        <v>103</v>
      </c>
      <c r="H941" s="82" t="s">
        <v>104</v>
      </c>
      <c r="I941" s="82" t="s">
        <v>105</v>
      </c>
      <c r="J941" s="82" t="s">
        <v>106</v>
      </c>
      <c r="K941" s="230"/>
      <c r="L941" s="230"/>
      <c r="M941" s="230"/>
      <c r="N941" s="230"/>
      <c r="O941" s="230"/>
      <c r="P941" s="230"/>
      <c r="Q941" s="230"/>
      <c r="R941" s="230"/>
      <c r="S941" s="216"/>
      <c r="AD941" s="3"/>
      <c r="AE941" s="3"/>
    </row>
    <row r="942" spans="1:31" ht="18" customHeight="1">
      <c r="A942" s="82">
        <v>2302</v>
      </c>
      <c r="B942" s="83">
        <v>35</v>
      </c>
      <c r="C942" s="161"/>
      <c r="D942" s="161"/>
      <c r="E942" s="161"/>
      <c r="F942" s="161"/>
      <c r="G942" s="161"/>
      <c r="H942" s="161"/>
      <c r="I942" s="161"/>
      <c r="J942" s="161"/>
      <c r="K942" s="167"/>
      <c r="L942" s="154"/>
      <c r="M942" s="55"/>
      <c r="N942" s="56"/>
      <c r="O942" s="146"/>
      <c r="P942" s="89">
        <f>B942</f>
        <v>35</v>
      </c>
      <c r="Q942" s="147"/>
      <c r="R942" s="146"/>
      <c r="S942" s="216"/>
      <c r="AD942" s="3"/>
      <c r="AE942" s="3"/>
    </row>
    <row r="943" spans="1:31" ht="18" customHeight="1">
      <c r="A943" s="82">
        <v>2401</v>
      </c>
      <c r="B943" s="161"/>
      <c r="C943" s="161">
        <v>35</v>
      </c>
      <c r="D943" s="161"/>
      <c r="E943" s="161"/>
      <c r="F943" s="161"/>
      <c r="G943" s="161"/>
      <c r="H943" s="161"/>
      <c r="I943" s="161"/>
      <c r="J943" s="161"/>
      <c r="K943" s="167"/>
      <c r="L943" s="155"/>
      <c r="M943" s="5"/>
      <c r="N943" s="156"/>
      <c r="O943" s="94">
        <f>IF(C943=0,"",C943/B942)</f>
        <v>1</v>
      </c>
      <c r="P943" s="95">
        <v>35</v>
      </c>
      <c r="Q943" s="96">
        <f t="shared" ref="Q943:Q950" si="121">IF(P943=0,"",P943/P942)</f>
        <v>1</v>
      </c>
      <c r="R943" s="96">
        <f t="shared" ref="R943:R950" si="122">IF(P943=0,"",100%-Q943)</f>
        <v>0</v>
      </c>
      <c r="S943" s="216"/>
      <c r="AD943" s="3"/>
      <c r="AE943" s="3"/>
    </row>
    <row r="944" spans="1:31" ht="18" customHeight="1">
      <c r="A944" s="82">
        <v>2402</v>
      </c>
      <c r="B944" s="161"/>
      <c r="C944" s="161"/>
      <c r="D944" s="161">
        <v>33</v>
      </c>
      <c r="E944" s="161"/>
      <c r="F944" s="161"/>
      <c r="G944" s="161"/>
      <c r="H944" s="161"/>
      <c r="I944" s="161"/>
      <c r="J944" s="161"/>
      <c r="K944" s="167"/>
      <c r="L944" s="155"/>
      <c r="M944" s="5"/>
      <c r="N944" s="156"/>
      <c r="O944" s="94">
        <f>IF(D944=0,"",D944/C943)</f>
        <v>0.94285714285714284</v>
      </c>
      <c r="P944" s="95">
        <v>33</v>
      </c>
      <c r="Q944" s="96">
        <f t="shared" si="121"/>
        <v>0.94285714285714284</v>
      </c>
      <c r="R944" s="96">
        <f t="shared" si="122"/>
        <v>5.7142857142857162E-2</v>
      </c>
      <c r="S944" s="11">
        <f>P944/P942</f>
        <v>0.94285714285714284</v>
      </c>
      <c r="AD944" s="3"/>
      <c r="AE944" s="3"/>
    </row>
    <row r="945" spans="1:31" ht="18" customHeight="1">
      <c r="A945" s="82">
        <v>2501</v>
      </c>
      <c r="B945" s="161"/>
      <c r="C945" s="161"/>
      <c r="D945" s="161"/>
      <c r="E945" s="161"/>
      <c r="F945" s="161"/>
      <c r="G945" s="161"/>
      <c r="H945" s="161"/>
      <c r="I945" s="161"/>
      <c r="J945" s="161"/>
      <c r="K945" s="167"/>
      <c r="L945" s="155"/>
      <c r="M945" s="5"/>
      <c r="N945" s="156"/>
      <c r="O945" s="94" t="str">
        <f>IF(E945=0,"",E945/D944)</f>
        <v/>
      </c>
      <c r="P945" s="95"/>
      <c r="Q945" s="96" t="str">
        <f t="shared" si="121"/>
        <v/>
      </c>
      <c r="R945" s="96" t="str">
        <f t="shared" si="122"/>
        <v/>
      </c>
      <c r="S945" s="216"/>
      <c r="AD945" s="3"/>
      <c r="AE945" s="3"/>
    </row>
    <row r="946" spans="1:31" ht="18" customHeight="1">
      <c r="A946" s="82">
        <v>2502</v>
      </c>
      <c r="B946" s="161"/>
      <c r="C946" s="161"/>
      <c r="D946" s="161"/>
      <c r="E946" s="161"/>
      <c r="F946" s="161"/>
      <c r="G946" s="161"/>
      <c r="H946" s="161"/>
      <c r="I946" s="161"/>
      <c r="J946" s="161"/>
      <c r="K946" s="167"/>
      <c r="L946" s="155"/>
      <c r="M946" s="5"/>
      <c r="N946" s="156"/>
      <c r="O946" s="94" t="str">
        <f>IF(F946=0,"",F946/E945)</f>
        <v/>
      </c>
      <c r="P946" s="95"/>
      <c r="Q946" s="96" t="str">
        <f t="shared" si="121"/>
        <v/>
      </c>
      <c r="R946" s="96" t="str">
        <f t="shared" si="122"/>
        <v/>
      </c>
      <c r="S946" s="216"/>
      <c r="AD946" s="3"/>
      <c r="AE946" s="3"/>
    </row>
    <row r="947" spans="1:31" ht="18" customHeight="1">
      <c r="A947" s="82">
        <v>2601</v>
      </c>
      <c r="B947" s="161"/>
      <c r="C947" s="161"/>
      <c r="D947" s="161"/>
      <c r="E947" s="161"/>
      <c r="F947" s="161"/>
      <c r="G947" s="161"/>
      <c r="H947" s="161"/>
      <c r="I947" s="161"/>
      <c r="J947" s="161"/>
      <c r="K947" s="167"/>
      <c r="L947" s="155"/>
      <c r="M947" s="5"/>
      <c r="N947" s="156"/>
      <c r="O947" s="94" t="str">
        <f>IF(G947=0,"",G947/F946)</f>
        <v/>
      </c>
      <c r="P947" s="95"/>
      <c r="Q947" s="96" t="str">
        <f t="shared" si="121"/>
        <v/>
      </c>
      <c r="R947" s="96" t="str">
        <f t="shared" si="122"/>
        <v/>
      </c>
      <c r="S947" s="216"/>
      <c r="AD947" s="3"/>
      <c r="AE947" s="3"/>
    </row>
    <row r="948" spans="1:31" ht="18" customHeight="1">
      <c r="A948" s="82">
        <v>2602</v>
      </c>
      <c r="B948" s="161"/>
      <c r="C948" s="161"/>
      <c r="D948" s="161"/>
      <c r="E948" s="161"/>
      <c r="F948" s="161"/>
      <c r="G948" s="161"/>
      <c r="H948" s="161"/>
      <c r="I948" s="161"/>
      <c r="J948" s="161"/>
      <c r="K948" s="167"/>
      <c r="L948" s="155"/>
      <c r="M948" s="5"/>
      <c r="N948" s="156"/>
      <c r="O948" s="94" t="str">
        <f>IF(H948=0,"",H948/G947)</f>
        <v/>
      </c>
      <c r="P948" s="95"/>
      <c r="Q948" s="96" t="str">
        <f t="shared" si="121"/>
        <v/>
      </c>
      <c r="R948" s="96" t="str">
        <f t="shared" si="122"/>
        <v/>
      </c>
      <c r="S948" s="216"/>
      <c r="AD948" s="3"/>
      <c r="AE948" s="3"/>
    </row>
    <row r="949" spans="1:31" ht="18" customHeight="1">
      <c r="A949" s="82">
        <v>2701</v>
      </c>
      <c r="B949" s="161"/>
      <c r="C949" s="161"/>
      <c r="D949" s="161"/>
      <c r="E949" s="161"/>
      <c r="F949" s="161"/>
      <c r="G949" s="161"/>
      <c r="H949" s="161"/>
      <c r="I949" s="161"/>
      <c r="J949" s="161"/>
      <c r="K949" s="167"/>
      <c r="L949" s="155"/>
      <c r="M949" s="5"/>
      <c r="N949" s="156"/>
      <c r="O949" s="94" t="str">
        <f>IF(I949=0,"",I949/H948)</f>
        <v/>
      </c>
      <c r="P949" s="95"/>
      <c r="Q949" s="96" t="str">
        <f t="shared" si="121"/>
        <v/>
      </c>
      <c r="R949" s="96" t="str">
        <f t="shared" si="122"/>
        <v/>
      </c>
      <c r="S949" s="216"/>
      <c r="AD949" s="3"/>
      <c r="AE949" s="3"/>
    </row>
    <row r="950" spans="1:31" ht="18" customHeight="1">
      <c r="A950" s="82">
        <v>2702</v>
      </c>
      <c r="B950" s="161"/>
      <c r="C950" s="161"/>
      <c r="D950" s="161"/>
      <c r="E950" s="161"/>
      <c r="F950" s="161"/>
      <c r="G950" s="161"/>
      <c r="H950" s="161"/>
      <c r="I950" s="161"/>
      <c r="J950" s="161"/>
      <c r="K950" s="167"/>
      <c r="L950" s="155"/>
      <c r="M950" s="5"/>
      <c r="N950" s="156"/>
      <c r="O950" s="148" t="str">
        <f>IF(J950=0,"",J950/I949)</f>
        <v/>
      </c>
      <c r="P950" s="95"/>
      <c r="Q950" s="149" t="str">
        <f t="shared" si="121"/>
        <v/>
      </c>
      <c r="R950" s="149" t="str">
        <f t="shared" si="122"/>
        <v/>
      </c>
      <c r="S950" s="216"/>
      <c r="AD950" s="3"/>
      <c r="AE950" s="3"/>
    </row>
    <row r="951" spans="1:31" ht="18" customHeight="1">
      <c r="A951" s="82">
        <v>2801</v>
      </c>
      <c r="B951" s="161"/>
      <c r="C951" s="161"/>
      <c r="D951" s="161"/>
      <c r="E951" s="161"/>
      <c r="F951" s="161"/>
      <c r="G951" s="161"/>
      <c r="H951" s="161"/>
      <c r="I951" s="161"/>
      <c r="J951" s="161"/>
      <c r="K951" s="167"/>
      <c r="L951" s="155"/>
      <c r="M951" s="5"/>
      <c r="N951" s="26"/>
      <c r="O951" s="157"/>
      <c r="P951" s="158"/>
      <c r="Q951" s="159"/>
      <c r="R951" s="160"/>
      <c r="S951" s="216"/>
      <c r="AD951" s="3"/>
      <c r="AE951" s="3"/>
    </row>
    <row r="952" spans="1:31" ht="18" customHeight="1">
      <c r="A952" s="82">
        <v>2802</v>
      </c>
      <c r="B952" s="161"/>
      <c r="C952" s="161"/>
      <c r="D952" s="161"/>
      <c r="E952" s="161"/>
      <c r="F952" s="161"/>
      <c r="G952" s="161"/>
      <c r="H952" s="161"/>
      <c r="I952" s="161"/>
      <c r="J952" s="161"/>
      <c r="K952" s="167"/>
      <c r="L952" s="155"/>
      <c r="M952" s="5"/>
      <c r="N952" s="26"/>
      <c r="O952" s="140"/>
      <c r="P952" s="163"/>
      <c r="Q952" s="164"/>
      <c r="R952" s="140"/>
      <c r="S952" s="216"/>
      <c r="AD952" s="3"/>
      <c r="AE952" s="3"/>
    </row>
    <row r="953" spans="1:31" ht="18" customHeight="1">
      <c r="A953" s="82">
        <v>2901</v>
      </c>
      <c r="B953" s="161"/>
      <c r="C953" s="161"/>
      <c r="D953" s="161"/>
      <c r="E953" s="161"/>
      <c r="F953" s="161"/>
      <c r="G953" s="161"/>
      <c r="H953" s="161"/>
      <c r="I953" s="161"/>
      <c r="J953" s="161"/>
      <c r="K953" s="167"/>
      <c r="L953" s="155"/>
      <c r="M953" s="5"/>
      <c r="N953" s="26"/>
      <c r="O953" s="140"/>
      <c r="P953" s="163"/>
      <c r="Q953" s="164"/>
      <c r="R953" s="140"/>
      <c r="S953" s="216"/>
      <c r="AD953" s="3"/>
      <c r="AE953" s="3"/>
    </row>
    <row r="954" spans="1:31" ht="18" customHeight="1">
      <c r="A954" s="82">
        <v>2902</v>
      </c>
      <c r="B954" s="161"/>
      <c r="C954" s="161"/>
      <c r="D954" s="161"/>
      <c r="E954" s="161"/>
      <c r="F954" s="161"/>
      <c r="G954" s="161"/>
      <c r="H954" s="161"/>
      <c r="I954" s="161"/>
      <c r="J954" s="161"/>
      <c r="K954" s="167"/>
      <c r="L954" s="155"/>
      <c r="M954" s="5"/>
      <c r="N954" s="26"/>
      <c r="O954" s="5"/>
      <c r="P954" s="26"/>
      <c r="Q954" s="25"/>
      <c r="R954" s="140"/>
      <c r="S954" s="216"/>
      <c r="AD954" s="3"/>
      <c r="AE954" s="3"/>
    </row>
    <row r="955" spans="1:31" ht="18" customHeight="1">
      <c r="A955" s="82">
        <v>3001</v>
      </c>
      <c r="B955" s="161"/>
      <c r="C955" s="161"/>
      <c r="D955" s="161"/>
      <c r="E955" s="161"/>
      <c r="F955" s="161"/>
      <c r="G955" s="161"/>
      <c r="H955" s="161"/>
      <c r="I955" s="161"/>
      <c r="J955" s="161"/>
      <c r="K955" s="167"/>
      <c r="L955" s="155"/>
      <c r="M955" s="5"/>
      <c r="N955" s="26"/>
      <c r="O955" s="108" t="s">
        <v>80</v>
      </c>
      <c r="P955" s="109"/>
      <c r="Q955" s="110" t="str">
        <f>IF(SUM(K945:K952)=0,"",SUM(K945:K952))</f>
        <v/>
      </c>
      <c r="R955" s="111" t="s">
        <v>10</v>
      </c>
      <c r="S955" s="216"/>
      <c r="AD955" s="3"/>
      <c r="AE955" s="3"/>
    </row>
    <row r="956" spans="1:31" ht="18" customHeight="1">
      <c r="A956" s="82">
        <v>3002</v>
      </c>
      <c r="B956" s="161"/>
      <c r="C956" s="161"/>
      <c r="D956" s="161"/>
      <c r="E956" s="161"/>
      <c r="F956" s="161"/>
      <c r="G956" s="161"/>
      <c r="H956" s="161"/>
      <c r="I956" s="161"/>
      <c r="J956" s="161"/>
      <c r="K956" s="167"/>
      <c r="L956" s="155"/>
      <c r="M956" s="5"/>
      <c r="N956" s="26"/>
      <c r="O956" s="112" t="s">
        <v>81</v>
      </c>
      <c r="P956" s="113" t="str">
        <f>IF(P955/B942=0,"",P955/B942)</f>
        <v/>
      </c>
      <c r="Q956" s="114" t="e">
        <f>IF(P955/Q955=0,"",P955/Q955)</f>
        <v>#VALUE!</v>
      </c>
      <c r="R956" s="115" t="s">
        <v>82</v>
      </c>
      <c r="S956" s="216"/>
      <c r="AD956" s="3"/>
      <c r="AE956" s="3"/>
    </row>
    <row r="957" spans="1:31" ht="18" customHeight="1">
      <c r="A957" s="216"/>
      <c r="B957" s="161"/>
      <c r="C957" s="161"/>
      <c r="D957" s="161"/>
      <c r="E957" s="161"/>
      <c r="F957" s="161"/>
      <c r="G957" s="161"/>
      <c r="H957" s="161"/>
      <c r="I957" s="161"/>
      <c r="J957" s="161"/>
      <c r="K957" s="167"/>
      <c r="L957" s="166"/>
      <c r="M957" s="119"/>
      <c r="N957" s="120"/>
      <c r="O957" s="119"/>
      <c r="P957" s="120"/>
      <c r="Q957" s="120"/>
      <c r="R957" s="121"/>
      <c r="S957" s="216"/>
      <c r="AD957" s="3"/>
      <c r="AE957" s="3"/>
    </row>
    <row r="958" spans="1:31" ht="18" customHeight="1">
      <c r="A958" s="34"/>
      <c r="B958" s="26"/>
      <c r="C958" s="26"/>
      <c r="D958" s="231" t="s">
        <v>108</v>
      </c>
      <c r="E958" s="232"/>
      <c r="F958" s="232"/>
      <c r="G958" s="232"/>
      <c r="H958" s="232"/>
      <c r="I958" s="232"/>
      <c r="J958" s="233"/>
      <c r="K958" s="122">
        <f>SUM(K942:K954)</f>
        <v>0</v>
      </c>
      <c r="L958" s="123" t="str">
        <f>IF(K950=0,"",K950/B942)</f>
        <v/>
      </c>
      <c r="M958" s="123" t="str">
        <f>IF(K958=0,"",K958/B942)</f>
        <v/>
      </c>
      <c r="N958" s="123" t="str">
        <f>IF(K950=0,"",M958-L958)</f>
        <v/>
      </c>
      <c r="O958" s="5"/>
      <c r="P958" s="26"/>
      <c r="Q958" s="25"/>
      <c r="R958" s="5"/>
      <c r="S958" s="216"/>
      <c r="AD958" s="3"/>
      <c r="AE958" s="3"/>
    </row>
    <row r="959" spans="1:31" ht="18" customHeight="1">
      <c r="A959" s="34"/>
      <c r="B959" s="26"/>
      <c r="C959" s="26"/>
      <c r="D959" s="132"/>
      <c r="E959" s="132"/>
      <c r="F959" s="132"/>
      <c r="G959" s="132"/>
      <c r="H959" s="132"/>
      <c r="I959" s="132"/>
      <c r="J959" s="132"/>
      <c r="K959" s="133"/>
      <c r="L959" s="134"/>
      <c r="M959" s="134"/>
      <c r="N959" s="134"/>
      <c r="O959" s="5"/>
      <c r="P959" s="26"/>
      <c r="Q959" s="25"/>
      <c r="R959" s="5"/>
      <c r="AD959" s="3"/>
      <c r="AE959" s="3"/>
    </row>
    <row r="960" spans="1:31" ht="18" customHeight="1">
      <c r="A960" s="34"/>
      <c r="B960" s="26"/>
      <c r="C960" s="26"/>
      <c r="D960" s="132"/>
      <c r="E960" s="132"/>
      <c r="F960" s="132"/>
      <c r="G960" s="132"/>
      <c r="H960" s="132"/>
      <c r="I960" s="132"/>
      <c r="J960" s="132"/>
      <c r="K960" s="133"/>
      <c r="L960" s="134"/>
      <c r="M960" s="134"/>
      <c r="N960" s="134"/>
      <c r="O960" s="5"/>
      <c r="P960" s="26"/>
      <c r="Q960" s="25"/>
      <c r="R960" s="5"/>
      <c r="AD960" s="3"/>
      <c r="AE960" s="3"/>
    </row>
    <row r="961" spans="1:31" ht="18" customHeight="1">
      <c r="A961" s="218"/>
      <c r="B961" s="250" t="s">
        <v>96</v>
      </c>
      <c r="C961" s="242"/>
      <c r="D961" s="242"/>
      <c r="E961" s="242"/>
      <c r="F961" s="242"/>
      <c r="G961" s="242"/>
      <c r="H961" s="242"/>
      <c r="I961" s="242"/>
      <c r="J961" s="242"/>
      <c r="K961" s="145" t="s">
        <v>143</v>
      </c>
      <c r="L961" s="5"/>
      <c r="M961" s="5"/>
      <c r="N961" s="26"/>
      <c r="O961" s="5"/>
      <c r="P961" s="26"/>
      <c r="Q961" s="26"/>
      <c r="R961" s="26"/>
      <c r="S961" s="218"/>
      <c r="AD961" s="3"/>
      <c r="AE961" s="3"/>
    </row>
    <row r="962" spans="1:31" ht="18" customHeight="1">
      <c r="A962" s="234" t="s">
        <v>9</v>
      </c>
      <c r="B962" s="235" t="s">
        <v>97</v>
      </c>
      <c r="C962" s="232"/>
      <c r="D962" s="232"/>
      <c r="E962" s="232"/>
      <c r="F962" s="232"/>
      <c r="G962" s="232"/>
      <c r="H962" s="232"/>
      <c r="I962" s="232"/>
      <c r="J962" s="233"/>
      <c r="K962" s="236" t="s">
        <v>10</v>
      </c>
      <c r="L962" s="229" t="s">
        <v>2</v>
      </c>
      <c r="M962" s="229" t="s">
        <v>3</v>
      </c>
      <c r="N962" s="237" t="s">
        <v>4</v>
      </c>
      <c r="O962" s="229" t="s">
        <v>5</v>
      </c>
      <c r="P962" s="238" t="s">
        <v>6</v>
      </c>
      <c r="Q962" s="238" t="s">
        <v>7</v>
      </c>
      <c r="R962" s="229" t="s">
        <v>8</v>
      </c>
      <c r="S962" s="218"/>
      <c r="AD962" s="3"/>
      <c r="AE962" s="3"/>
    </row>
    <row r="963" spans="1:31" ht="18" customHeight="1">
      <c r="A963" s="230"/>
      <c r="B963" s="82" t="s">
        <v>98</v>
      </c>
      <c r="C963" s="82" t="s">
        <v>99</v>
      </c>
      <c r="D963" s="82" t="s">
        <v>100</v>
      </c>
      <c r="E963" s="82" t="s">
        <v>101</v>
      </c>
      <c r="F963" s="82" t="s">
        <v>102</v>
      </c>
      <c r="G963" s="82" t="s">
        <v>103</v>
      </c>
      <c r="H963" s="82" t="s">
        <v>104</v>
      </c>
      <c r="I963" s="82" t="s">
        <v>105</v>
      </c>
      <c r="J963" s="82" t="s">
        <v>106</v>
      </c>
      <c r="K963" s="230"/>
      <c r="L963" s="230"/>
      <c r="M963" s="230"/>
      <c r="N963" s="230"/>
      <c r="O963" s="230"/>
      <c r="P963" s="230"/>
      <c r="Q963" s="230"/>
      <c r="R963" s="230"/>
      <c r="S963" s="218"/>
      <c r="AD963" s="3"/>
      <c r="AE963" s="3"/>
    </row>
    <row r="964" spans="1:31" ht="18" customHeight="1">
      <c r="A964" s="82">
        <v>2401</v>
      </c>
      <c r="B964" s="83">
        <v>36</v>
      </c>
      <c r="C964" s="161"/>
      <c r="D964" s="161"/>
      <c r="E964" s="161"/>
      <c r="F964" s="161"/>
      <c r="G964" s="161"/>
      <c r="H964" s="161"/>
      <c r="I964" s="161"/>
      <c r="J964" s="161"/>
      <c r="K964" s="167"/>
      <c r="L964" s="154"/>
      <c r="M964" s="55"/>
      <c r="N964" s="56"/>
      <c r="O964" s="146"/>
      <c r="P964" s="89">
        <f>B964</f>
        <v>36</v>
      </c>
      <c r="Q964" s="147"/>
      <c r="R964" s="146"/>
      <c r="S964" s="218"/>
      <c r="AD964" s="3"/>
      <c r="AE964" s="3"/>
    </row>
    <row r="965" spans="1:31" ht="18" customHeight="1">
      <c r="A965" s="82">
        <v>2402</v>
      </c>
      <c r="B965" s="161"/>
      <c r="C965" s="161">
        <v>29</v>
      </c>
      <c r="D965" s="161"/>
      <c r="E965" s="161"/>
      <c r="F965" s="161"/>
      <c r="G965" s="161"/>
      <c r="H965" s="161"/>
      <c r="I965" s="161"/>
      <c r="J965" s="161"/>
      <c r="K965" s="167"/>
      <c r="L965" s="155"/>
      <c r="M965" s="5"/>
      <c r="N965" s="156"/>
      <c r="O965" s="94">
        <f>IF(C965=0,"",C965/B964)</f>
        <v>0.80555555555555558</v>
      </c>
      <c r="P965" s="95">
        <v>29</v>
      </c>
      <c r="Q965" s="96">
        <f t="shared" ref="Q965:Q972" si="123">IF(P965=0,"",P965/P964)</f>
        <v>0.80555555555555558</v>
      </c>
      <c r="R965" s="96">
        <f t="shared" ref="R965:R972" si="124">IF(P965=0,"",100%-Q965)</f>
        <v>0.19444444444444442</v>
      </c>
      <c r="S965" s="218"/>
      <c r="AD965" s="3"/>
      <c r="AE965" s="3"/>
    </row>
    <row r="966" spans="1:31" ht="18" customHeight="1">
      <c r="A966" s="82">
        <v>2501</v>
      </c>
      <c r="B966" s="161"/>
      <c r="C966" s="161"/>
      <c r="D966" s="161"/>
      <c r="E966" s="161"/>
      <c r="F966" s="161"/>
      <c r="G966" s="161"/>
      <c r="H966" s="161"/>
      <c r="I966" s="161"/>
      <c r="J966" s="161"/>
      <c r="K966" s="167"/>
      <c r="L966" s="155"/>
      <c r="M966" s="5"/>
      <c r="N966" s="156"/>
      <c r="O966" s="94" t="str">
        <f>IF(D966=0,"",D966/C965)</f>
        <v/>
      </c>
      <c r="P966" s="95"/>
      <c r="Q966" s="96" t="str">
        <f t="shared" si="123"/>
        <v/>
      </c>
      <c r="R966" s="96" t="str">
        <f t="shared" si="124"/>
        <v/>
      </c>
      <c r="S966" s="11">
        <f>P966/P964</f>
        <v>0</v>
      </c>
      <c r="AD966" s="3"/>
      <c r="AE966" s="3"/>
    </row>
    <row r="967" spans="1:31" ht="18" customHeight="1">
      <c r="A967" s="82">
        <v>2502</v>
      </c>
      <c r="B967" s="161"/>
      <c r="C967" s="161"/>
      <c r="D967" s="161"/>
      <c r="E967" s="161"/>
      <c r="F967" s="161"/>
      <c r="G967" s="161"/>
      <c r="H967" s="161"/>
      <c r="I967" s="161"/>
      <c r="J967" s="161"/>
      <c r="K967" s="167"/>
      <c r="L967" s="155"/>
      <c r="M967" s="5"/>
      <c r="N967" s="156"/>
      <c r="O967" s="94" t="str">
        <f>IF(E967=0,"",E967/D966)</f>
        <v/>
      </c>
      <c r="P967" s="95"/>
      <c r="Q967" s="96" t="str">
        <f t="shared" si="123"/>
        <v/>
      </c>
      <c r="R967" s="96" t="str">
        <f t="shared" si="124"/>
        <v/>
      </c>
      <c r="S967" s="218"/>
      <c r="AD967" s="3"/>
      <c r="AE967" s="3"/>
    </row>
    <row r="968" spans="1:31" ht="18" customHeight="1">
      <c r="A968" s="82">
        <v>2601</v>
      </c>
      <c r="B968" s="161"/>
      <c r="C968" s="161"/>
      <c r="D968" s="161"/>
      <c r="E968" s="161"/>
      <c r="F968" s="161"/>
      <c r="G968" s="161"/>
      <c r="H968" s="161"/>
      <c r="I968" s="161"/>
      <c r="J968" s="161"/>
      <c r="K968" s="167"/>
      <c r="L968" s="155"/>
      <c r="M968" s="5"/>
      <c r="N968" s="156"/>
      <c r="O968" s="94" t="str">
        <f>IF(F968=0,"",F968/E967)</f>
        <v/>
      </c>
      <c r="P968" s="95"/>
      <c r="Q968" s="96" t="str">
        <f t="shared" si="123"/>
        <v/>
      </c>
      <c r="R968" s="96" t="str">
        <f t="shared" si="124"/>
        <v/>
      </c>
      <c r="S968" s="218"/>
      <c r="AD968" s="3"/>
      <c r="AE968" s="3"/>
    </row>
    <row r="969" spans="1:31" ht="18" customHeight="1">
      <c r="A969" s="82">
        <v>2602</v>
      </c>
      <c r="B969" s="161"/>
      <c r="C969" s="161"/>
      <c r="D969" s="161"/>
      <c r="E969" s="161"/>
      <c r="F969" s="161"/>
      <c r="G969" s="161"/>
      <c r="H969" s="161"/>
      <c r="I969" s="161"/>
      <c r="J969" s="161"/>
      <c r="K969" s="167"/>
      <c r="L969" s="155"/>
      <c r="M969" s="5"/>
      <c r="N969" s="156"/>
      <c r="O969" s="94" t="str">
        <f>IF(G969=0,"",G969/F968)</f>
        <v/>
      </c>
      <c r="P969" s="95"/>
      <c r="Q969" s="96" t="str">
        <f t="shared" si="123"/>
        <v/>
      </c>
      <c r="R969" s="96" t="str">
        <f t="shared" si="124"/>
        <v/>
      </c>
      <c r="S969" s="218"/>
      <c r="AD969" s="3"/>
      <c r="AE969" s="3"/>
    </row>
    <row r="970" spans="1:31" ht="18" customHeight="1">
      <c r="A970" s="82">
        <v>2701</v>
      </c>
      <c r="B970" s="161"/>
      <c r="C970" s="161"/>
      <c r="D970" s="161"/>
      <c r="E970" s="161"/>
      <c r="F970" s="161"/>
      <c r="G970" s="161"/>
      <c r="H970" s="161"/>
      <c r="I970" s="161"/>
      <c r="J970" s="161"/>
      <c r="K970" s="167"/>
      <c r="L970" s="155"/>
      <c r="M970" s="5"/>
      <c r="N970" s="156"/>
      <c r="O970" s="94" t="str">
        <f>IF(H970=0,"",H970/G969)</f>
        <v/>
      </c>
      <c r="P970" s="95"/>
      <c r="Q970" s="96" t="str">
        <f t="shared" si="123"/>
        <v/>
      </c>
      <c r="R970" s="96" t="str">
        <f t="shared" si="124"/>
        <v/>
      </c>
      <c r="S970" s="218"/>
      <c r="AD970" s="3"/>
      <c r="AE970" s="3"/>
    </row>
    <row r="971" spans="1:31" ht="18" customHeight="1">
      <c r="A971" s="82">
        <v>2702</v>
      </c>
      <c r="B971" s="161"/>
      <c r="C971" s="161"/>
      <c r="D971" s="161"/>
      <c r="E971" s="161"/>
      <c r="F971" s="161"/>
      <c r="G971" s="161"/>
      <c r="H971" s="161"/>
      <c r="I971" s="161"/>
      <c r="J971" s="161"/>
      <c r="K971" s="167"/>
      <c r="L971" s="155"/>
      <c r="M971" s="5"/>
      <c r="N971" s="156"/>
      <c r="O971" s="94" t="str">
        <f>IF(I971=0,"",I971/H970)</f>
        <v/>
      </c>
      <c r="P971" s="95"/>
      <c r="Q971" s="96" t="str">
        <f t="shared" si="123"/>
        <v/>
      </c>
      <c r="R971" s="96" t="str">
        <f t="shared" si="124"/>
        <v/>
      </c>
      <c r="S971" s="218"/>
      <c r="AD971" s="3"/>
      <c r="AE971" s="3"/>
    </row>
    <row r="972" spans="1:31" ht="18" customHeight="1">
      <c r="A972" s="82">
        <v>2801</v>
      </c>
      <c r="B972" s="161"/>
      <c r="C972" s="161"/>
      <c r="D972" s="161"/>
      <c r="E972" s="161"/>
      <c r="F972" s="161"/>
      <c r="G972" s="161"/>
      <c r="H972" s="161"/>
      <c r="I972" s="161"/>
      <c r="J972" s="161"/>
      <c r="K972" s="167"/>
      <c r="L972" s="155"/>
      <c r="M972" s="5"/>
      <c r="N972" s="156"/>
      <c r="O972" s="148" t="str">
        <f>IF(J972=0,"",J972/I971)</f>
        <v/>
      </c>
      <c r="P972" s="95"/>
      <c r="Q972" s="149" t="str">
        <f t="shared" si="123"/>
        <v/>
      </c>
      <c r="R972" s="149" t="str">
        <f t="shared" si="124"/>
        <v/>
      </c>
      <c r="S972" s="218"/>
      <c r="AD972" s="3"/>
      <c r="AE972" s="3"/>
    </row>
    <row r="973" spans="1:31" ht="18" customHeight="1">
      <c r="A973" s="82">
        <v>2802</v>
      </c>
      <c r="B973" s="161"/>
      <c r="C973" s="161"/>
      <c r="D973" s="161"/>
      <c r="E973" s="161"/>
      <c r="F973" s="161"/>
      <c r="G973" s="161"/>
      <c r="H973" s="161"/>
      <c r="I973" s="161"/>
      <c r="J973" s="161"/>
      <c r="K973" s="167"/>
      <c r="L973" s="155"/>
      <c r="M973" s="5"/>
      <c r="N973" s="26"/>
      <c r="O973" s="157"/>
      <c r="P973" s="158"/>
      <c r="Q973" s="159"/>
      <c r="R973" s="160"/>
      <c r="S973" s="218"/>
      <c r="AD973" s="3"/>
      <c r="AE973" s="3"/>
    </row>
    <row r="974" spans="1:31" ht="18" customHeight="1">
      <c r="A974" s="82">
        <v>2901</v>
      </c>
      <c r="B974" s="161"/>
      <c r="C974" s="161"/>
      <c r="D974" s="161"/>
      <c r="E974" s="161"/>
      <c r="F974" s="161"/>
      <c r="G974" s="161"/>
      <c r="H974" s="161"/>
      <c r="I974" s="161"/>
      <c r="J974" s="161"/>
      <c r="K974" s="167"/>
      <c r="L974" s="155"/>
      <c r="M974" s="5"/>
      <c r="N974" s="26"/>
      <c r="O974" s="140"/>
      <c r="P974" s="163"/>
      <c r="Q974" s="164"/>
      <c r="R974" s="140"/>
      <c r="S974" s="218"/>
      <c r="AD974" s="3"/>
      <c r="AE974" s="3"/>
    </row>
    <row r="975" spans="1:31" ht="18" customHeight="1">
      <c r="A975" s="82">
        <v>2902</v>
      </c>
      <c r="B975" s="161"/>
      <c r="C975" s="161"/>
      <c r="D975" s="161"/>
      <c r="E975" s="161"/>
      <c r="F975" s="161"/>
      <c r="G975" s="161"/>
      <c r="H975" s="161"/>
      <c r="I975" s="161"/>
      <c r="J975" s="161"/>
      <c r="K975" s="167"/>
      <c r="L975" s="155"/>
      <c r="M975" s="5"/>
      <c r="N975" s="26"/>
      <c r="O975" s="140"/>
      <c r="P975" s="163"/>
      <c r="Q975" s="164"/>
      <c r="R975" s="140"/>
      <c r="S975" s="218"/>
      <c r="AD975" s="3"/>
      <c r="AE975" s="3"/>
    </row>
    <row r="976" spans="1:31" ht="18" customHeight="1">
      <c r="A976" s="82">
        <v>3001</v>
      </c>
      <c r="B976" s="161"/>
      <c r="C976" s="161"/>
      <c r="D976" s="161"/>
      <c r="E976" s="161"/>
      <c r="F976" s="161"/>
      <c r="G976" s="161"/>
      <c r="H976" s="161"/>
      <c r="I976" s="161"/>
      <c r="J976" s="161"/>
      <c r="K976" s="167"/>
      <c r="L976" s="155"/>
      <c r="M976" s="5"/>
      <c r="N976" s="26"/>
      <c r="O976" s="5"/>
      <c r="P976" s="26"/>
      <c r="Q976" s="25"/>
      <c r="R976" s="140"/>
      <c r="S976" s="218"/>
      <c r="AD976" s="3"/>
      <c r="AE976" s="3"/>
    </row>
    <row r="977" spans="1:31" ht="18" customHeight="1">
      <c r="A977" s="82">
        <v>3002</v>
      </c>
      <c r="B977" s="161"/>
      <c r="C977" s="161"/>
      <c r="D977" s="161"/>
      <c r="E977" s="161"/>
      <c r="F977" s="161"/>
      <c r="G977" s="161"/>
      <c r="H977" s="161"/>
      <c r="I977" s="161"/>
      <c r="J977" s="161"/>
      <c r="K977" s="167"/>
      <c r="L977" s="155"/>
      <c r="M977" s="5"/>
      <c r="N977" s="26"/>
      <c r="O977" s="108" t="s">
        <v>80</v>
      </c>
      <c r="P977" s="109"/>
      <c r="Q977" s="110" t="str">
        <f>IF(SUM(K967:K974)=0,"",SUM(K967:K974))</f>
        <v/>
      </c>
      <c r="R977" s="111" t="s">
        <v>10</v>
      </c>
      <c r="S977" s="218"/>
      <c r="AD977" s="3"/>
      <c r="AE977" s="3"/>
    </row>
    <row r="978" spans="1:31" ht="18" customHeight="1">
      <c r="A978" s="82">
        <v>3101</v>
      </c>
      <c r="B978" s="161"/>
      <c r="C978" s="161"/>
      <c r="D978" s="161"/>
      <c r="E978" s="161"/>
      <c r="F978" s="161"/>
      <c r="G978" s="161"/>
      <c r="H978" s="161"/>
      <c r="I978" s="161"/>
      <c r="J978" s="161"/>
      <c r="K978" s="167"/>
      <c r="L978" s="155"/>
      <c r="M978" s="5"/>
      <c r="N978" s="26"/>
      <c r="O978" s="112" t="s">
        <v>81</v>
      </c>
      <c r="P978" s="113" t="str">
        <f>IF(P977/B964=0,"",P977/B964)</f>
        <v/>
      </c>
      <c r="Q978" s="114" t="e">
        <f>IF(P977/Q977=0,"",P977/Q977)</f>
        <v>#VALUE!</v>
      </c>
      <c r="R978" s="115" t="s">
        <v>82</v>
      </c>
      <c r="S978" s="218"/>
      <c r="AD978" s="3"/>
      <c r="AE978" s="3"/>
    </row>
    <row r="979" spans="1:31" ht="18" customHeight="1">
      <c r="A979" s="218"/>
      <c r="B979" s="161"/>
      <c r="C979" s="161"/>
      <c r="D979" s="161"/>
      <c r="E979" s="161"/>
      <c r="F979" s="161"/>
      <c r="G979" s="161"/>
      <c r="H979" s="161"/>
      <c r="I979" s="161"/>
      <c r="J979" s="161"/>
      <c r="K979" s="167"/>
      <c r="L979" s="166"/>
      <c r="M979" s="119"/>
      <c r="N979" s="120"/>
      <c r="O979" s="119"/>
      <c r="P979" s="120"/>
      <c r="Q979" s="120"/>
      <c r="R979" s="121"/>
      <c r="S979" s="218"/>
      <c r="AD979" s="3"/>
      <c r="AE979" s="3"/>
    </row>
    <row r="980" spans="1:31" ht="18" customHeight="1">
      <c r="A980" s="34"/>
      <c r="B980" s="26"/>
      <c r="C980" s="26"/>
      <c r="D980" s="231" t="s">
        <v>108</v>
      </c>
      <c r="E980" s="232"/>
      <c r="F980" s="232"/>
      <c r="G980" s="232"/>
      <c r="H980" s="232"/>
      <c r="I980" s="232"/>
      <c r="J980" s="233"/>
      <c r="K980" s="122">
        <f>SUM(K964:K976)</f>
        <v>0</v>
      </c>
      <c r="L980" s="123" t="str">
        <f>IF(K972=0,"",K972/B964)</f>
        <v/>
      </c>
      <c r="M980" s="123" t="str">
        <f>IF(K980=0,"",K980/B964)</f>
        <v/>
      </c>
      <c r="N980" s="123" t="str">
        <f>IF(K972=0,"",M980-L980)</f>
        <v/>
      </c>
      <c r="O980" s="5"/>
      <c r="P980" s="26"/>
      <c r="Q980" s="25"/>
      <c r="R980" s="5"/>
      <c r="S980" s="218"/>
      <c r="AD980" s="3"/>
      <c r="AE980" s="3"/>
    </row>
    <row r="981" spans="1:31" ht="18" customHeight="1">
      <c r="A981" s="34"/>
      <c r="B981" s="26"/>
      <c r="C981" s="26"/>
      <c r="D981" s="132"/>
      <c r="E981" s="132"/>
      <c r="F981" s="132"/>
      <c r="G981" s="132"/>
      <c r="H981" s="132"/>
      <c r="I981" s="132"/>
      <c r="J981" s="132"/>
      <c r="K981" s="133"/>
      <c r="L981" s="134"/>
      <c r="M981" s="134"/>
      <c r="N981" s="134"/>
      <c r="O981" s="5"/>
      <c r="P981" s="26"/>
      <c r="Q981" s="25"/>
      <c r="R981" s="5"/>
      <c r="AD981" s="3"/>
      <c r="AE981" s="3"/>
    </row>
    <row r="982" spans="1:31" ht="18" customHeight="1">
      <c r="A982" s="34"/>
      <c r="B982" s="26"/>
      <c r="C982" s="26"/>
      <c r="D982" s="132"/>
      <c r="E982" s="132"/>
      <c r="F982" s="132"/>
      <c r="G982" s="132"/>
      <c r="H982" s="132"/>
      <c r="I982" s="132"/>
      <c r="J982" s="132"/>
      <c r="K982" s="133"/>
      <c r="L982" s="134"/>
      <c r="M982" s="134"/>
      <c r="N982" s="134"/>
      <c r="O982" s="5"/>
      <c r="P982" s="26"/>
      <c r="Q982" s="25"/>
      <c r="R982" s="5"/>
      <c r="AD982" s="3"/>
      <c r="AE982" s="3"/>
    </row>
    <row r="983" spans="1:31" ht="18" customHeight="1">
      <c r="A983" s="223"/>
      <c r="B983" s="250" t="s">
        <v>96</v>
      </c>
      <c r="C983" s="242"/>
      <c r="D983" s="242"/>
      <c r="E983" s="242"/>
      <c r="F983" s="242"/>
      <c r="G983" s="242"/>
      <c r="H983" s="242"/>
      <c r="I983" s="242"/>
      <c r="J983" s="242"/>
      <c r="K983" s="145" t="s">
        <v>144</v>
      </c>
      <c r="L983" s="5"/>
      <c r="M983" s="5"/>
      <c r="N983" s="26"/>
      <c r="O983" s="5"/>
      <c r="P983" s="26"/>
      <c r="Q983" s="26"/>
      <c r="R983" s="26"/>
      <c r="S983" s="223"/>
      <c r="AD983" s="3"/>
      <c r="AE983" s="3"/>
    </row>
    <row r="984" spans="1:31" ht="18" customHeight="1">
      <c r="A984" s="234" t="s">
        <v>9</v>
      </c>
      <c r="B984" s="235" t="s">
        <v>97</v>
      </c>
      <c r="C984" s="232"/>
      <c r="D984" s="232"/>
      <c r="E984" s="232"/>
      <c r="F984" s="232"/>
      <c r="G984" s="232"/>
      <c r="H984" s="232"/>
      <c r="I984" s="232"/>
      <c r="J984" s="233"/>
      <c r="K984" s="236" t="s">
        <v>10</v>
      </c>
      <c r="L984" s="229" t="s">
        <v>2</v>
      </c>
      <c r="M984" s="229" t="s">
        <v>3</v>
      </c>
      <c r="N984" s="237" t="s">
        <v>4</v>
      </c>
      <c r="O984" s="229" t="s">
        <v>5</v>
      </c>
      <c r="P984" s="238" t="s">
        <v>6</v>
      </c>
      <c r="Q984" s="238" t="s">
        <v>7</v>
      </c>
      <c r="R984" s="229" t="s">
        <v>8</v>
      </c>
      <c r="S984" s="223"/>
      <c r="AD984" s="3"/>
      <c r="AE984" s="3"/>
    </row>
    <row r="985" spans="1:31" ht="18" customHeight="1">
      <c r="A985" s="230"/>
      <c r="B985" s="82" t="s">
        <v>98</v>
      </c>
      <c r="C985" s="82" t="s">
        <v>99</v>
      </c>
      <c r="D985" s="82" t="s">
        <v>100</v>
      </c>
      <c r="E985" s="82" t="s">
        <v>101</v>
      </c>
      <c r="F985" s="82" t="s">
        <v>102</v>
      </c>
      <c r="G985" s="82" t="s">
        <v>103</v>
      </c>
      <c r="H985" s="82" t="s">
        <v>104</v>
      </c>
      <c r="I985" s="82" t="s">
        <v>105</v>
      </c>
      <c r="J985" s="82" t="s">
        <v>106</v>
      </c>
      <c r="K985" s="230"/>
      <c r="L985" s="230"/>
      <c r="M985" s="230"/>
      <c r="N985" s="230"/>
      <c r="O985" s="230"/>
      <c r="P985" s="230"/>
      <c r="Q985" s="230"/>
      <c r="R985" s="230"/>
      <c r="S985" s="223"/>
      <c r="AD985" s="3"/>
      <c r="AE985" s="3"/>
    </row>
    <row r="986" spans="1:31" ht="18" customHeight="1">
      <c r="A986" s="82">
        <v>2402</v>
      </c>
      <c r="B986" s="83">
        <v>58</v>
      </c>
      <c r="C986" s="161"/>
      <c r="D986" s="161"/>
      <c r="E986" s="161"/>
      <c r="F986" s="161"/>
      <c r="G986" s="161"/>
      <c r="H986" s="161"/>
      <c r="I986" s="161"/>
      <c r="J986" s="161"/>
      <c r="K986" s="167"/>
      <c r="L986" s="154"/>
      <c r="M986" s="55"/>
      <c r="N986" s="56"/>
      <c r="O986" s="146"/>
      <c r="P986" s="89">
        <f>B986</f>
        <v>58</v>
      </c>
      <c r="Q986" s="147"/>
      <c r="R986" s="146"/>
      <c r="S986" s="223"/>
      <c r="AD986" s="3"/>
      <c r="AE986" s="3"/>
    </row>
    <row r="987" spans="1:31" ht="18" customHeight="1">
      <c r="A987" s="82">
        <v>2501</v>
      </c>
      <c r="B987" s="161"/>
      <c r="C987" s="161"/>
      <c r="D987" s="161"/>
      <c r="E987" s="161"/>
      <c r="F987" s="161"/>
      <c r="G987" s="161"/>
      <c r="H987" s="161"/>
      <c r="I987" s="161"/>
      <c r="J987" s="161"/>
      <c r="K987" s="167"/>
      <c r="L987" s="155"/>
      <c r="M987" s="5"/>
      <c r="N987" s="156"/>
      <c r="O987" s="94" t="str">
        <f>IF(C987=0,"",C987/B986)</f>
        <v/>
      </c>
      <c r="P987" s="95"/>
      <c r="Q987" s="96" t="str">
        <f t="shared" ref="Q987:Q994" si="125">IF(P987=0,"",P987/P986)</f>
        <v/>
      </c>
      <c r="R987" s="96" t="str">
        <f t="shared" ref="R987:R994" si="126">IF(P987=0,"",100%-Q987)</f>
        <v/>
      </c>
      <c r="S987" s="223"/>
      <c r="AD987" s="3"/>
      <c r="AE987" s="3"/>
    </row>
    <row r="988" spans="1:31" ht="18" customHeight="1">
      <c r="A988" s="82">
        <v>2502</v>
      </c>
      <c r="B988" s="161"/>
      <c r="C988" s="161"/>
      <c r="D988" s="161"/>
      <c r="E988" s="161"/>
      <c r="F988" s="161"/>
      <c r="G988" s="161"/>
      <c r="H988" s="161"/>
      <c r="I988" s="161"/>
      <c r="J988" s="161"/>
      <c r="K988" s="167"/>
      <c r="L988" s="155"/>
      <c r="M988" s="5"/>
      <c r="N988" s="156"/>
      <c r="O988" s="94" t="str">
        <f>IF(D988=0,"",D988/C987)</f>
        <v/>
      </c>
      <c r="P988" s="95"/>
      <c r="Q988" s="96" t="str">
        <f t="shared" si="125"/>
        <v/>
      </c>
      <c r="R988" s="96" t="str">
        <f t="shared" si="126"/>
        <v/>
      </c>
      <c r="S988" s="11">
        <f>P988/P986</f>
        <v>0</v>
      </c>
      <c r="AD988" s="3"/>
      <c r="AE988" s="3"/>
    </row>
    <row r="989" spans="1:31" ht="18" customHeight="1">
      <c r="A989" s="82">
        <v>2601</v>
      </c>
      <c r="B989" s="161"/>
      <c r="C989" s="161"/>
      <c r="D989" s="161"/>
      <c r="E989" s="161"/>
      <c r="F989" s="161"/>
      <c r="G989" s="161"/>
      <c r="H989" s="161"/>
      <c r="I989" s="161"/>
      <c r="J989" s="161"/>
      <c r="K989" s="167"/>
      <c r="L989" s="155"/>
      <c r="M989" s="5"/>
      <c r="N989" s="156"/>
      <c r="O989" s="94" t="str">
        <f>IF(E989=0,"",E989/D988)</f>
        <v/>
      </c>
      <c r="P989" s="95"/>
      <c r="Q989" s="96" t="str">
        <f t="shared" si="125"/>
        <v/>
      </c>
      <c r="R989" s="96" t="str">
        <f t="shared" si="126"/>
        <v/>
      </c>
      <c r="S989" s="223"/>
      <c r="AD989" s="3"/>
      <c r="AE989" s="3"/>
    </row>
    <row r="990" spans="1:31" ht="18" customHeight="1">
      <c r="A990" s="82">
        <v>2602</v>
      </c>
      <c r="B990" s="161"/>
      <c r="C990" s="161"/>
      <c r="D990" s="161"/>
      <c r="E990" s="161"/>
      <c r="F990" s="161"/>
      <c r="G990" s="161"/>
      <c r="H990" s="161"/>
      <c r="I990" s="161"/>
      <c r="J990" s="161"/>
      <c r="K990" s="167"/>
      <c r="L990" s="155"/>
      <c r="M990" s="5"/>
      <c r="N990" s="156"/>
      <c r="O990" s="94" t="str">
        <f>IF(F990=0,"",F990/E989)</f>
        <v/>
      </c>
      <c r="P990" s="95"/>
      <c r="Q990" s="96" t="str">
        <f t="shared" si="125"/>
        <v/>
      </c>
      <c r="R990" s="96" t="str">
        <f t="shared" si="126"/>
        <v/>
      </c>
      <c r="S990" s="223"/>
      <c r="AD990" s="3"/>
      <c r="AE990" s="3"/>
    </row>
    <row r="991" spans="1:31" ht="18" customHeight="1">
      <c r="A991" s="82">
        <v>2701</v>
      </c>
      <c r="B991" s="161"/>
      <c r="C991" s="161"/>
      <c r="D991" s="161"/>
      <c r="E991" s="161"/>
      <c r="F991" s="161"/>
      <c r="G991" s="161"/>
      <c r="H991" s="161"/>
      <c r="I991" s="161"/>
      <c r="J991" s="161"/>
      <c r="K991" s="167"/>
      <c r="L991" s="155"/>
      <c r="M991" s="5"/>
      <c r="N991" s="156"/>
      <c r="O991" s="94" t="str">
        <f>IF(G991=0,"",G991/F990)</f>
        <v/>
      </c>
      <c r="P991" s="95"/>
      <c r="Q991" s="96" t="str">
        <f t="shared" si="125"/>
        <v/>
      </c>
      <c r="R991" s="96" t="str">
        <f t="shared" si="126"/>
        <v/>
      </c>
      <c r="S991" s="223"/>
      <c r="AD991" s="3"/>
      <c r="AE991" s="3"/>
    </row>
    <row r="992" spans="1:31" ht="18" customHeight="1">
      <c r="A992" s="82">
        <v>2702</v>
      </c>
      <c r="B992" s="161"/>
      <c r="C992" s="161"/>
      <c r="D992" s="161"/>
      <c r="E992" s="161"/>
      <c r="F992" s="161"/>
      <c r="G992" s="161"/>
      <c r="H992" s="161"/>
      <c r="I992" s="161"/>
      <c r="J992" s="161"/>
      <c r="K992" s="167"/>
      <c r="L992" s="155"/>
      <c r="M992" s="5"/>
      <c r="N992" s="156"/>
      <c r="O992" s="94" t="str">
        <f>IF(H992=0,"",H992/G991)</f>
        <v/>
      </c>
      <c r="P992" s="95"/>
      <c r="Q992" s="96" t="str">
        <f t="shared" si="125"/>
        <v/>
      </c>
      <c r="R992" s="96" t="str">
        <f t="shared" si="126"/>
        <v/>
      </c>
      <c r="S992" s="223"/>
      <c r="AD992" s="3"/>
      <c r="AE992" s="3"/>
    </row>
    <row r="993" spans="1:19" ht="15" customHeight="1">
      <c r="A993" s="82">
        <v>2801</v>
      </c>
      <c r="B993" s="161"/>
      <c r="C993" s="161"/>
      <c r="D993" s="161"/>
      <c r="E993" s="161"/>
      <c r="F993" s="161"/>
      <c r="G993" s="161"/>
      <c r="H993" s="161"/>
      <c r="I993" s="161"/>
      <c r="J993" s="161"/>
      <c r="K993" s="167"/>
      <c r="L993" s="155"/>
      <c r="M993" s="5"/>
      <c r="N993" s="156"/>
      <c r="O993" s="94" t="str">
        <f>IF(I993=0,"",I993/H992)</f>
        <v/>
      </c>
      <c r="P993" s="95"/>
      <c r="Q993" s="96" t="str">
        <f t="shared" si="125"/>
        <v/>
      </c>
      <c r="R993" s="96" t="str">
        <f t="shared" si="126"/>
        <v/>
      </c>
      <c r="S993" s="223"/>
    </row>
    <row r="994" spans="1:19" ht="15" customHeight="1">
      <c r="A994" s="82">
        <v>2802</v>
      </c>
      <c r="B994" s="161"/>
      <c r="C994" s="161"/>
      <c r="D994" s="161"/>
      <c r="E994" s="161"/>
      <c r="F994" s="161"/>
      <c r="G994" s="161"/>
      <c r="H994" s="161"/>
      <c r="I994" s="161"/>
      <c r="J994" s="161"/>
      <c r="K994" s="167"/>
      <c r="L994" s="155"/>
      <c r="M994" s="5"/>
      <c r="N994" s="156"/>
      <c r="O994" s="148" t="str">
        <f>IF(J994=0,"",J994/I993)</f>
        <v/>
      </c>
      <c r="P994" s="95"/>
      <c r="Q994" s="149" t="str">
        <f t="shared" si="125"/>
        <v/>
      </c>
      <c r="R994" s="149" t="str">
        <f t="shared" si="126"/>
        <v/>
      </c>
      <c r="S994" s="223"/>
    </row>
    <row r="995" spans="1:19" ht="15" customHeight="1">
      <c r="A995" s="82">
        <v>2901</v>
      </c>
      <c r="B995" s="161"/>
      <c r="C995" s="161"/>
      <c r="D995" s="161"/>
      <c r="E995" s="161"/>
      <c r="F995" s="161"/>
      <c r="G995" s="161"/>
      <c r="H995" s="161"/>
      <c r="I995" s="161"/>
      <c r="J995" s="161"/>
      <c r="K995" s="167"/>
      <c r="L995" s="155"/>
      <c r="M995" s="5"/>
      <c r="N995" s="26"/>
      <c r="O995" s="157"/>
      <c r="P995" s="158"/>
      <c r="Q995" s="159"/>
      <c r="R995" s="160"/>
      <c r="S995" s="223"/>
    </row>
    <row r="996" spans="1:19" ht="15" customHeight="1">
      <c r="A996" s="82">
        <v>2902</v>
      </c>
      <c r="B996" s="161"/>
      <c r="C996" s="161"/>
      <c r="D996" s="161"/>
      <c r="E996" s="161"/>
      <c r="F996" s="161"/>
      <c r="G996" s="161"/>
      <c r="H996" s="161"/>
      <c r="I996" s="161"/>
      <c r="J996" s="161"/>
      <c r="K996" s="167"/>
      <c r="L996" s="155"/>
      <c r="M996" s="5"/>
      <c r="N996" s="26"/>
      <c r="O996" s="140"/>
      <c r="P996" s="163"/>
      <c r="Q996" s="164"/>
      <c r="R996" s="140"/>
      <c r="S996" s="223"/>
    </row>
    <row r="997" spans="1:19" ht="15" customHeight="1">
      <c r="A997" s="82">
        <v>3001</v>
      </c>
      <c r="B997" s="161"/>
      <c r="C997" s="161"/>
      <c r="D997" s="161"/>
      <c r="E997" s="161"/>
      <c r="F997" s="161"/>
      <c r="G997" s="161"/>
      <c r="H997" s="161"/>
      <c r="I997" s="161"/>
      <c r="J997" s="161"/>
      <c r="K997" s="167"/>
      <c r="L997" s="155"/>
      <c r="M997" s="5"/>
      <c r="N997" s="26"/>
      <c r="O997" s="140"/>
      <c r="P997" s="163"/>
      <c r="Q997" s="164"/>
      <c r="R997" s="140"/>
      <c r="S997" s="223"/>
    </row>
    <row r="998" spans="1:19" ht="15" customHeight="1">
      <c r="A998" s="82">
        <v>3002</v>
      </c>
      <c r="B998" s="161"/>
      <c r="C998" s="161"/>
      <c r="D998" s="161"/>
      <c r="E998" s="161"/>
      <c r="F998" s="161"/>
      <c r="G998" s="161"/>
      <c r="H998" s="161"/>
      <c r="I998" s="161"/>
      <c r="J998" s="161"/>
      <c r="K998" s="167"/>
      <c r="L998" s="155"/>
      <c r="M998" s="5"/>
      <c r="N998" s="26"/>
      <c r="O998" s="5"/>
      <c r="P998" s="26"/>
      <c r="Q998" s="25"/>
      <c r="R998" s="140"/>
      <c r="S998" s="223"/>
    </row>
    <row r="999" spans="1:19" ht="15" customHeight="1">
      <c r="A999" s="82">
        <v>3101</v>
      </c>
      <c r="B999" s="161"/>
      <c r="C999" s="161"/>
      <c r="D999" s="161"/>
      <c r="E999" s="161"/>
      <c r="F999" s="161"/>
      <c r="G999" s="161"/>
      <c r="H999" s="161"/>
      <c r="I999" s="161"/>
      <c r="J999" s="161"/>
      <c r="K999" s="167"/>
      <c r="L999" s="155"/>
      <c r="M999" s="5"/>
      <c r="N999" s="26"/>
      <c r="O999" s="108" t="s">
        <v>80</v>
      </c>
      <c r="P999" s="109"/>
      <c r="Q999" s="110" t="str">
        <f>IF(SUM(K989:K996)=0,"",SUM(K989:K996))</f>
        <v/>
      </c>
      <c r="R999" s="111" t="s">
        <v>10</v>
      </c>
      <c r="S999" s="223"/>
    </row>
    <row r="1000" spans="1:19" ht="15" customHeight="1">
      <c r="A1000" s="82">
        <v>3102</v>
      </c>
      <c r="B1000" s="161"/>
      <c r="C1000" s="161"/>
      <c r="D1000" s="161"/>
      <c r="E1000" s="161"/>
      <c r="F1000" s="161"/>
      <c r="G1000" s="161"/>
      <c r="H1000" s="161"/>
      <c r="I1000" s="161"/>
      <c r="J1000" s="161"/>
      <c r="K1000" s="167"/>
      <c r="L1000" s="155"/>
      <c r="M1000" s="5"/>
      <c r="N1000" s="26"/>
      <c r="O1000" s="112" t="s">
        <v>81</v>
      </c>
      <c r="P1000" s="113" t="str">
        <f>IF(P999/B986=0,"",P999/B986)</f>
        <v/>
      </c>
      <c r="Q1000" s="114" t="e">
        <f>IF(P999/Q999=0,"",P999/Q999)</f>
        <v>#VALUE!</v>
      </c>
      <c r="R1000" s="115" t="s">
        <v>82</v>
      </c>
      <c r="S1000" s="223"/>
    </row>
    <row r="1001" spans="1:19" ht="15" customHeight="1">
      <c r="A1001" s="223"/>
      <c r="B1001" s="161"/>
      <c r="C1001" s="161"/>
      <c r="D1001" s="161"/>
      <c r="E1001" s="161"/>
      <c r="F1001" s="161"/>
      <c r="G1001" s="161"/>
      <c r="H1001" s="161"/>
      <c r="I1001" s="161"/>
      <c r="J1001" s="161"/>
      <c r="K1001" s="167"/>
      <c r="L1001" s="166"/>
      <c r="M1001" s="119"/>
      <c r="N1001" s="120"/>
      <c r="O1001" s="119"/>
      <c r="P1001" s="120"/>
      <c r="Q1001" s="120"/>
      <c r="R1001" s="121"/>
      <c r="S1001" s="223"/>
    </row>
    <row r="1002" spans="1:19" ht="15" customHeight="1">
      <c r="A1002" s="34"/>
      <c r="B1002" s="26"/>
      <c r="C1002" s="26"/>
      <c r="D1002" s="231" t="s">
        <v>108</v>
      </c>
      <c r="E1002" s="232"/>
      <c r="F1002" s="232"/>
      <c r="G1002" s="232"/>
      <c r="H1002" s="232"/>
      <c r="I1002" s="232"/>
      <c r="J1002" s="233"/>
      <c r="K1002" s="122">
        <f>SUM(K986:K998)</f>
        <v>0</v>
      </c>
      <c r="L1002" s="123" t="str">
        <f>IF(K994=0,"",K994/B986)</f>
        <v/>
      </c>
      <c r="M1002" s="123" t="str">
        <f>IF(K1002=0,"",K1002/B986)</f>
        <v/>
      </c>
      <c r="N1002" s="123" t="str">
        <f>IF(K994=0,"",M1002-L1002)</f>
        <v/>
      </c>
      <c r="O1002" s="5"/>
      <c r="P1002" s="26"/>
      <c r="Q1002" s="25"/>
      <c r="R1002" s="5"/>
      <c r="S1002" s="223"/>
    </row>
  </sheetData>
  <mergeCells count="377">
    <mergeCell ref="Q984:Q985"/>
    <mergeCell ref="R984:R985"/>
    <mergeCell ref="D1002:J1002"/>
    <mergeCell ref="B983:J983"/>
    <mergeCell ref="A984:A985"/>
    <mergeCell ref="B984:J984"/>
    <mergeCell ref="K984:K985"/>
    <mergeCell ref="L984:L985"/>
    <mergeCell ref="M984:M985"/>
    <mergeCell ref="N984:N985"/>
    <mergeCell ref="O984:O985"/>
    <mergeCell ref="P984:P985"/>
    <mergeCell ref="Q940:Q941"/>
    <mergeCell ref="R940:R941"/>
    <mergeCell ref="D958:J958"/>
    <mergeCell ref="B939:J939"/>
    <mergeCell ref="A940:A941"/>
    <mergeCell ref="B940:J940"/>
    <mergeCell ref="K940:K941"/>
    <mergeCell ref="L940:L941"/>
    <mergeCell ref="M940:M941"/>
    <mergeCell ref="N940:N941"/>
    <mergeCell ref="O940:O941"/>
    <mergeCell ref="P940:P941"/>
    <mergeCell ref="Q918:Q919"/>
    <mergeCell ref="R918:R919"/>
    <mergeCell ref="D936:J936"/>
    <mergeCell ref="B917:J917"/>
    <mergeCell ref="A918:A919"/>
    <mergeCell ref="B918:J918"/>
    <mergeCell ref="K918:K919"/>
    <mergeCell ref="L918:L919"/>
    <mergeCell ref="M918:M919"/>
    <mergeCell ref="N918:N919"/>
    <mergeCell ref="O918:O919"/>
    <mergeCell ref="P918:P919"/>
    <mergeCell ref="B3:J3"/>
    <mergeCell ref="A21:D21"/>
    <mergeCell ref="A23:G23"/>
    <mergeCell ref="B27:J27"/>
    <mergeCell ref="B46:J46"/>
    <mergeCell ref="B66:J66"/>
    <mergeCell ref="B85:J85"/>
    <mergeCell ref="B105:J105"/>
    <mergeCell ref="B125:J125"/>
    <mergeCell ref="B144:J144"/>
    <mergeCell ref="B162:J162"/>
    <mergeCell ref="B179:J179"/>
    <mergeCell ref="B196:J196"/>
    <mergeCell ref="B213:J213"/>
    <mergeCell ref="B231:J231"/>
    <mergeCell ref="B249:J249"/>
    <mergeCell ref="B267:J267"/>
    <mergeCell ref="B284:J284"/>
    <mergeCell ref="B302:J302"/>
    <mergeCell ref="B319:J319"/>
    <mergeCell ref="B335:J335"/>
    <mergeCell ref="O352:O353"/>
    <mergeCell ref="P352:P353"/>
    <mergeCell ref="Q352:Q353"/>
    <mergeCell ref="R352:R353"/>
    <mergeCell ref="B351:J351"/>
    <mergeCell ref="A352:A353"/>
    <mergeCell ref="B352:J352"/>
    <mergeCell ref="K352:K353"/>
    <mergeCell ref="L352:L353"/>
    <mergeCell ref="M352:M353"/>
    <mergeCell ref="N352:N353"/>
    <mergeCell ref="N375:N376"/>
    <mergeCell ref="O375:O376"/>
    <mergeCell ref="P375:P376"/>
    <mergeCell ref="Q375:Q376"/>
    <mergeCell ref="R375:R376"/>
    <mergeCell ref="D371:J371"/>
    <mergeCell ref="B374:J374"/>
    <mergeCell ref="A375:A376"/>
    <mergeCell ref="B375:J375"/>
    <mergeCell ref="K375:K376"/>
    <mergeCell ref="L375:L376"/>
    <mergeCell ref="M375:M376"/>
    <mergeCell ref="N467:N468"/>
    <mergeCell ref="O467:O468"/>
    <mergeCell ref="P467:P468"/>
    <mergeCell ref="Q467:Q468"/>
    <mergeCell ref="R467:R468"/>
    <mergeCell ref="D463:J463"/>
    <mergeCell ref="B466:J466"/>
    <mergeCell ref="A467:A468"/>
    <mergeCell ref="B467:J467"/>
    <mergeCell ref="K467:K468"/>
    <mergeCell ref="L467:L468"/>
    <mergeCell ref="M467:M468"/>
    <mergeCell ref="Q513:Q514"/>
    <mergeCell ref="M490:M491"/>
    <mergeCell ref="N490:N491"/>
    <mergeCell ref="O490:O491"/>
    <mergeCell ref="P490:P491"/>
    <mergeCell ref="Q490:Q491"/>
    <mergeCell ref="R490:R491"/>
    <mergeCell ref="D486:J486"/>
    <mergeCell ref="B489:G489"/>
    <mergeCell ref="H489:J489"/>
    <mergeCell ref="L536:L537"/>
    <mergeCell ref="A490:A491"/>
    <mergeCell ref="B490:J490"/>
    <mergeCell ref="K490:K491"/>
    <mergeCell ref="L490:L491"/>
    <mergeCell ref="M513:M514"/>
    <mergeCell ref="N513:N514"/>
    <mergeCell ref="O513:O514"/>
    <mergeCell ref="P513:P514"/>
    <mergeCell ref="R559:R560"/>
    <mergeCell ref="D555:J555"/>
    <mergeCell ref="B558:G558"/>
    <mergeCell ref="H558:J558"/>
    <mergeCell ref="R513:R514"/>
    <mergeCell ref="D509:J509"/>
    <mergeCell ref="B512:G512"/>
    <mergeCell ref="H512:J512"/>
    <mergeCell ref="A513:A514"/>
    <mergeCell ref="B513:J513"/>
    <mergeCell ref="K513:K514"/>
    <mergeCell ref="L513:L514"/>
    <mergeCell ref="M536:M537"/>
    <mergeCell ref="N536:N537"/>
    <mergeCell ref="O536:O537"/>
    <mergeCell ref="P536:P537"/>
    <mergeCell ref="Q536:Q537"/>
    <mergeCell ref="R536:R537"/>
    <mergeCell ref="D532:J532"/>
    <mergeCell ref="B535:G535"/>
    <mergeCell ref="H535:J535"/>
    <mergeCell ref="A536:A537"/>
    <mergeCell ref="B536:J536"/>
    <mergeCell ref="K536:K537"/>
    <mergeCell ref="A559:A560"/>
    <mergeCell ref="B559:J559"/>
    <mergeCell ref="K559:K560"/>
    <mergeCell ref="L559:L560"/>
    <mergeCell ref="M582:M583"/>
    <mergeCell ref="N582:N583"/>
    <mergeCell ref="O582:O583"/>
    <mergeCell ref="P582:P583"/>
    <mergeCell ref="Q582:Q583"/>
    <mergeCell ref="M559:M560"/>
    <mergeCell ref="N559:N560"/>
    <mergeCell ref="O559:O560"/>
    <mergeCell ref="P559:P560"/>
    <mergeCell ref="Q559:Q560"/>
    <mergeCell ref="R582:R583"/>
    <mergeCell ref="D578:J578"/>
    <mergeCell ref="B581:G581"/>
    <mergeCell ref="H581:J581"/>
    <mergeCell ref="A582:A583"/>
    <mergeCell ref="B582:J582"/>
    <mergeCell ref="K582:K583"/>
    <mergeCell ref="L582:L583"/>
    <mergeCell ref="N742:N743"/>
    <mergeCell ref="O742:O743"/>
    <mergeCell ref="P742:P743"/>
    <mergeCell ref="Q742:Q743"/>
    <mergeCell ref="R742:R743"/>
    <mergeCell ref="D737:J737"/>
    <mergeCell ref="B741:J741"/>
    <mergeCell ref="A742:A743"/>
    <mergeCell ref="B742:J742"/>
    <mergeCell ref="K742:K743"/>
    <mergeCell ref="L742:L743"/>
    <mergeCell ref="M742:M743"/>
    <mergeCell ref="A605:A606"/>
    <mergeCell ref="A628:A629"/>
    <mergeCell ref="L628:L629"/>
    <mergeCell ref="M650:M651"/>
    <mergeCell ref="N786:N787"/>
    <mergeCell ref="O786:O787"/>
    <mergeCell ref="P786:P787"/>
    <mergeCell ref="Q786:Q787"/>
    <mergeCell ref="R786:R787"/>
    <mergeCell ref="D782:J782"/>
    <mergeCell ref="B785:J785"/>
    <mergeCell ref="A786:A787"/>
    <mergeCell ref="B786:J786"/>
    <mergeCell ref="K786:K787"/>
    <mergeCell ref="L786:L787"/>
    <mergeCell ref="M786:M787"/>
    <mergeCell ref="N808:N809"/>
    <mergeCell ref="O808:O809"/>
    <mergeCell ref="P808:P809"/>
    <mergeCell ref="Q808:Q809"/>
    <mergeCell ref="R808:R809"/>
    <mergeCell ref="D804:J804"/>
    <mergeCell ref="B807:J807"/>
    <mergeCell ref="A808:A809"/>
    <mergeCell ref="B808:J808"/>
    <mergeCell ref="K808:K809"/>
    <mergeCell ref="L808:L809"/>
    <mergeCell ref="M808:M809"/>
    <mergeCell ref="N830:N831"/>
    <mergeCell ref="O830:O831"/>
    <mergeCell ref="P830:P831"/>
    <mergeCell ref="Q830:Q831"/>
    <mergeCell ref="R830:R831"/>
    <mergeCell ref="D826:J826"/>
    <mergeCell ref="B829:J829"/>
    <mergeCell ref="A830:A831"/>
    <mergeCell ref="B830:J830"/>
    <mergeCell ref="K830:K831"/>
    <mergeCell ref="L830:L831"/>
    <mergeCell ref="M830:M831"/>
    <mergeCell ref="N852:N853"/>
    <mergeCell ref="O852:O853"/>
    <mergeCell ref="P852:P853"/>
    <mergeCell ref="Q852:Q853"/>
    <mergeCell ref="R852:R853"/>
    <mergeCell ref="D848:J848"/>
    <mergeCell ref="B851:J851"/>
    <mergeCell ref="A852:A853"/>
    <mergeCell ref="B852:J852"/>
    <mergeCell ref="K852:K853"/>
    <mergeCell ref="L852:L853"/>
    <mergeCell ref="M852:M853"/>
    <mergeCell ref="N874:N875"/>
    <mergeCell ref="O874:O875"/>
    <mergeCell ref="P874:P875"/>
    <mergeCell ref="Q874:Q875"/>
    <mergeCell ref="R874:R875"/>
    <mergeCell ref="D870:J870"/>
    <mergeCell ref="B873:J873"/>
    <mergeCell ref="A874:A875"/>
    <mergeCell ref="B874:J874"/>
    <mergeCell ref="K874:K875"/>
    <mergeCell ref="L874:L875"/>
    <mergeCell ref="M874:M875"/>
    <mergeCell ref="N398:N399"/>
    <mergeCell ref="O398:O399"/>
    <mergeCell ref="P398:P399"/>
    <mergeCell ref="Q398:Q399"/>
    <mergeCell ref="R398:R399"/>
    <mergeCell ref="D394:J394"/>
    <mergeCell ref="B397:J397"/>
    <mergeCell ref="A398:A399"/>
    <mergeCell ref="B398:J398"/>
    <mergeCell ref="K398:K399"/>
    <mergeCell ref="L398:L399"/>
    <mergeCell ref="M398:M399"/>
    <mergeCell ref="N421:N422"/>
    <mergeCell ref="O421:O422"/>
    <mergeCell ref="P421:P422"/>
    <mergeCell ref="Q421:Q422"/>
    <mergeCell ref="R421:R422"/>
    <mergeCell ref="D417:J417"/>
    <mergeCell ref="B420:J420"/>
    <mergeCell ref="A421:A422"/>
    <mergeCell ref="B421:J421"/>
    <mergeCell ref="K421:K422"/>
    <mergeCell ref="L421:L422"/>
    <mergeCell ref="M421:M422"/>
    <mergeCell ref="N444:N445"/>
    <mergeCell ref="O444:O445"/>
    <mergeCell ref="P444:P445"/>
    <mergeCell ref="Q444:Q445"/>
    <mergeCell ref="R444:R445"/>
    <mergeCell ref="D440:J440"/>
    <mergeCell ref="B443:J443"/>
    <mergeCell ref="A444:A445"/>
    <mergeCell ref="B444:J444"/>
    <mergeCell ref="K444:K445"/>
    <mergeCell ref="L444:L445"/>
    <mergeCell ref="M444:M445"/>
    <mergeCell ref="N896:N897"/>
    <mergeCell ref="O896:O897"/>
    <mergeCell ref="P896:P897"/>
    <mergeCell ref="Q896:Q897"/>
    <mergeCell ref="R896:R897"/>
    <mergeCell ref="D892:J892"/>
    <mergeCell ref="B895:J895"/>
    <mergeCell ref="A896:A897"/>
    <mergeCell ref="B896:J896"/>
    <mergeCell ref="K896:K897"/>
    <mergeCell ref="L896:L897"/>
    <mergeCell ref="M896:M897"/>
    <mergeCell ref="D914:J914"/>
    <mergeCell ref="M605:M606"/>
    <mergeCell ref="N605:N606"/>
    <mergeCell ref="O605:O606"/>
    <mergeCell ref="P605:P606"/>
    <mergeCell ref="Q605:Q606"/>
    <mergeCell ref="R605:R606"/>
    <mergeCell ref="D601:J601"/>
    <mergeCell ref="B604:G604"/>
    <mergeCell ref="H604:J604"/>
    <mergeCell ref="B605:J605"/>
    <mergeCell ref="K605:K606"/>
    <mergeCell ref="L605:L606"/>
    <mergeCell ref="M628:M629"/>
    <mergeCell ref="N628:N629"/>
    <mergeCell ref="O628:O629"/>
    <mergeCell ref="P628:P629"/>
    <mergeCell ref="Q628:Q629"/>
    <mergeCell ref="R628:R629"/>
    <mergeCell ref="D624:J624"/>
    <mergeCell ref="B627:G627"/>
    <mergeCell ref="H627:J627"/>
    <mergeCell ref="B628:J628"/>
    <mergeCell ref="K628:K629"/>
    <mergeCell ref="N650:N651"/>
    <mergeCell ref="O650:O651"/>
    <mergeCell ref="P650:P651"/>
    <mergeCell ref="Q650:Q651"/>
    <mergeCell ref="R650:R651"/>
    <mergeCell ref="D647:J647"/>
    <mergeCell ref="B649:G649"/>
    <mergeCell ref="H649:J649"/>
    <mergeCell ref="A650:A651"/>
    <mergeCell ref="B650:J650"/>
    <mergeCell ref="K650:K651"/>
    <mergeCell ref="L650:L651"/>
    <mergeCell ref="N673:N674"/>
    <mergeCell ref="O673:O674"/>
    <mergeCell ref="P673:P674"/>
    <mergeCell ref="Q673:Q674"/>
    <mergeCell ref="R673:R674"/>
    <mergeCell ref="D669:J669"/>
    <mergeCell ref="B672:J672"/>
    <mergeCell ref="A673:A674"/>
    <mergeCell ref="B673:J673"/>
    <mergeCell ref="K673:K674"/>
    <mergeCell ref="L673:L674"/>
    <mergeCell ref="M673:M674"/>
    <mergeCell ref="N696:N697"/>
    <mergeCell ref="O696:O697"/>
    <mergeCell ref="P696:P697"/>
    <mergeCell ref="Q696:Q697"/>
    <mergeCell ref="R696:R697"/>
    <mergeCell ref="D692:J692"/>
    <mergeCell ref="B695:J695"/>
    <mergeCell ref="A696:A697"/>
    <mergeCell ref="B696:J696"/>
    <mergeCell ref="K696:K697"/>
    <mergeCell ref="L696:L697"/>
    <mergeCell ref="M696:M697"/>
    <mergeCell ref="N719:N720"/>
    <mergeCell ref="O719:O720"/>
    <mergeCell ref="P719:P720"/>
    <mergeCell ref="Q719:Q720"/>
    <mergeCell ref="R719:R720"/>
    <mergeCell ref="D715:J715"/>
    <mergeCell ref="B718:J718"/>
    <mergeCell ref="A719:A720"/>
    <mergeCell ref="B719:J719"/>
    <mergeCell ref="K719:K720"/>
    <mergeCell ref="L719:L720"/>
    <mergeCell ref="M719:M720"/>
    <mergeCell ref="N764:N765"/>
    <mergeCell ref="O764:O765"/>
    <mergeCell ref="P764:P765"/>
    <mergeCell ref="Q764:Q765"/>
    <mergeCell ref="R764:R765"/>
    <mergeCell ref="D760:J760"/>
    <mergeCell ref="B763:J763"/>
    <mergeCell ref="A764:A765"/>
    <mergeCell ref="B764:J764"/>
    <mergeCell ref="K764:K765"/>
    <mergeCell ref="L764:L765"/>
    <mergeCell ref="M764:M765"/>
    <mergeCell ref="Q962:Q963"/>
    <mergeCell ref="R962:R963"/>
    <mergeCell ref="D980:J980"/>
    <mergeCell ref="B961:J961"/>
    <mergeCell ref="A962:A963"/>
    <mergeCell ref="B962:J962"/>
    <mergeCell ref="K962:K963"/>
    <mergeCell ref="L962:L963"/>
    <mergeCell ref="M962:M963"/>
    <mergeCell ref="N962:N963"/>
    <mergeCell ref="O962:O963"/>
    <mergeCell ref="P962:P963"/>
  </mergeCells>
  <pageMargins left="0.7" right="0.7" top="0.75" bottom="0.75" header="0" footer="0"/>
  <pageSetup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8080"/>
  </sheetPr>
  <dimension ref="A1:AN978"/>
  <sheetViews>
    <sheetView topLeftCell="A895" workbookViewId="0">
      <selection activeCell="S920" sqref="S920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7109375" customWidth="1"/>
    <col min="15" max="16" width="11.42578125" customWidth="1"/>
    <col min="17" max="17" width="12" customWidth="1"/>
    <col min="18" max="18" width="11.42578125" customWidth="1"/>
    <col min="19" max="23" width="10" customWidth="1"/>
    <col min="24" max="25" width="11.42578125" customWidth="1"/>
    <col min="26" max="40" width="10" customWidth="1"/>
  </cols>
  <sheetData>
    <row r="1" spans="1:27" ht="12.75" customHeight="1">
      <c r="L1" s="5"/>
      <c r="M1" s="5"/>
      <c r="O1" s="5"/>
      <c r="P1" s="6"/>
      <c r="Q1" s="6"/>
      <c r="R1" s="5"/>
      <c r="S1" s="3"/>
      <c r="T1" s="3"/>
      <c r="U1" s="3"/>
      <c r="V1" s="3"/>
      <c r="W1" s="3"/>
    </row>
    <row r="2" spans="1:27" ht="12.75" customHeight="1">
      <c r="A2" s="52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3"/>
      <c r="X2" s="3"/>
      <c r="Y2" s="3"/>
    </row>
    <row r="3" spans="1:27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W3" s="3"/>
      <c r="X3" s="3"/>
      <c r="Y3" s="3"/>
    </row>
    <row r="4" spans="1:27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 t="s">
        <v>18</v>
      </c>
      <c r="Y4" s="22" t="s">
        <v>19</v>
      </c>
      <c r="Z4" s="22" t="s">
        <v>21</v>
      </c>
      <c r="AA4" s="22" t="s">
        <v>22</v>
      </c>
    </row>
    <row r="5" spans="1:27" ht="12.75" customHeight="1">
      <c r="A5" s="31" t="s">
        <v>15</v>
      </c>
      <c r="B5" s="13">
        <v>32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32</v>
      </c>
      <c r="Q5" s="6"/>
      <c r="R5" s="5"/>
      <c r="T5" s="27" t="s">
        <v>24</v>
      </c>
      <c r="U5" s="28">
        <f t="shared" ref="U5:U12" si="0">O6</f>
        <v>0.90625</v>
      </c>
      <c r="V5" s="28">
        <f t="shared" ref="V5:V11" si="1">O23</f>
        <v>0.7857142857142857</v>
      </c>
      <c r="W5" s="35">
        <f t="shared" ref="W5:W9" si="2">O41</f>
        <v>0.80487804878048785</v>
      </c>
      <c r="X5" s="3">
        <f t="shared" ref="X5:X9" si="3">O58</f>
        <v>0.78947368421052633</v>
      </c>
      <c r="Y5" s="3">
        <f t="shared" ref="Y5:Y8" si="4">O75</f>
        <v>0.84615384615384615</v>
      </c>
      <c r="Z5" s="5">
        <f t="shared" ref="Z5:Z6" si="5">O114</f>
        <v>0.86363636363636365</v>
      </c>
      <c r="AA5" s="5">
        <f>O131</f>
        <v>0.79545454545454541</v>
      </c>
    </row>
    <row r="6" spans="1:27" ht="12.75" customHeight="1">
      <c r="A6" s="31" t="s">
        <v>16</v>
      </c>
      <c r="B6" s="13"/>
      <c r="C6" s="13">
        <v>29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0.90625</v>
      </c>
      <c r="P6" s="20">
        <v>29</v>
      </c>
      <c r="Q6" s="3">
        <f t="shared" ref="Q6:Q13" si="6">P6/P5</f>
        <v>0.90625</v>
      </c>
      <c r="R6" s="5">
        <f t="shared" ref="R6:R13" si="7">100%-Q6</f>
        <v>9.375E-2</v>
      </c>
      <c r="T6" s="27" t="s">
        <v>25</v>
      </c>
      <c r="U6" s="28">
        <f t="shared" si="0"/>
        <v>0.96551724137931039</v>
      </c>
      <c r="V6" s="28">
        <f t="shared" si="1"/>
        <v>1</v>
      </c>
      <c r="W6" s="35">
        <f t="shared" si="2"/>
        <v>0.93939393939393945</v>
      </c>
      <c r="X6" s="3">
        <f t="shared" si="3"/>
        <v>1</v>
      </c>
      <c r="Y6" s="3">
        <f t="shared" si="4"/>
        <v>1</v>
      </c>
      <c r="Z6" s="5">
        <f t="shared" si="5"/>
        <v>0.44736842105263158</v>
      </c>
      <c r="AA6" s="5" t="s">
        <v>28</v>
      </c>
    </row>
    <row r="7" spans="1:27" ht="12.75" customHeight="1">
      <c r="A7" s="31" t="s">
        <v>17</v>
      </c>
      <c r="B7" s="13"/>
      <c r="C7" s="13"/>
      <c r="D7" s="13">
        <v>28</v>
      </c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0.96551724137931039</v>
      </c>
      <c r="P7" s="20">
        <v>28</v>
      </c>
      <c r="Q7" s="3">
        <f t="shared" si="6"/>
        <v>0.96551724137931039</v>
      </c>
      <c r="R7" s="5">
        <f t="shared" si="7"/>
        <v>3.4482758620689613E-2</v>
      </c>
      <c r="T7" s="27" t="s">
        <v>26</v>
      </c>
      <c r="U7" s="28">
        <f t="shared" si="0"/>
        <v>0.7857142857142857</v>
      </c>
      <c r="V7" s="28">
        <f t="shared" si="1"/>
        <v>0.93939393939393945</v>
      </c>
      <c r="W7" s="35">
        <f t="shared" si="2"/>
        <v>0.90322580645161288</v>
      </c>
      <c r="X7" s="3">
        <f t="shared" si="3"/>
        <v>0.9555555555555556</v>
      </c>
      <c r="Y7" s="3">
        <f t="shared" si="4"/>
        <v>0.95454545454545459</v>
      </c>
      <c r="AA7" s="5" t="s">
        <v>28</v>
      </c>
    </row>
    <row r="8" spans="1:27" ht="12.75" customHeight="1">
      <c r="A8" s="31" t="s">
        <v>18</v>
      </c>
      <c r="B8" s="13"/>
      <c r="C8" s="13"/>
      <c r="D8" s="13"/>
      <c r="E8" s="13">
        <v>22</v>
      </c>
      <c r="F8" s="13"/>
      <c r="G8" s="13"/>
      <c r="H8" s="13"/>
      <c r="I8" s="13"/>
      <c r="J8" s="13"/>
      <c r="K8" s="19"/>
      <c r="L8" s="48"/>
      <c r="M8" s="15"/>
      <c r="N8" s="16"/>
      <c r="O8" s="17">
        <f>E8/D7</f>
        <v>0.7857142857142857</v>
      </c>
      <c r="P8" s="20">
        <v>23</v>
      </c>
      <c r="Q8" s="3">
        <f t="shared" si="6"/>
        <v>0.8214285714285714</v>
      </c>
      <c r="R8" s="5">
        <f t="shared" si="7"/>
        <v>0.1785714285714286</v>
      </c>
      <c r="T8" s="27" t="s">
        <v>27</v>
      </c>
      <c r="U8" s="28">
        <f t="shared" si="0"/>
        <v>1</v>
      </c>
      <c r="V8" s="28">
        <f t="shared" si="1"/>
        <v>1</v>
      </c>
      <c r="W8" s="35">
        <f t="shared" si="2"/>
        <v>1</v>
      </c>
      <c r="X8" s="3">
        <f t="shared" si="3"/>
        <v>1</v>
      </c>
      <c r="Y8" s="3">
        <f t="shared" si="4"/>
        <v>1</v>
      </c>
      <c r="AA8" s="5" t="s">
        <v>28</v>
      </c>
    </row>
    <row r="9" spans="1:27" ht="12.75" customHeight="1">
      <c r="A9" s="31" t="s">
        <v>19</v>
      </c>
      <c r="B9" s="26"/>
      <c r="C9" s="26"/>
      <c r="D9" s="26"/>
      <c r="E9" s="26"/>
      <c r="F9" s="26">
        <v>22</v>
      </c>
      <c r="G9" s="26"/>
      <c r="H9" s="26"/>
      <c r="I9" s="26"/>
      <c r="J9" s="26"/>
      <c r="K9" s="38"/>
      <c r="L9" s="5"/>
      <c r="M9" s="5"/>
      <c r="N9" s="26"/>
      <c r="O9" s="5">
        <f>F9/E8</f>
        <v>1</v>
      </c>
      <c r="P9" s="20">
        <v>24</v>
      </c>
      <c r="Q9" s="3">
        <f t="shared" si="6"/>
        <v>1.0434782608695652</v>
      </c>
      <c r="R9" s="5">
        <f t="shared" si="7"/>
        <v>-4.3478260869565188E-2</v>
      </c>
      <c r="T9" s="27" t="s">
        <v>29</v>
      </c>
      <c r="U9" s="28">
        <f t="shared" si="0"/>
        <v>1</v>
      </c>
      <c r="V9" s="28">
        <f t="shared" si="1"/>
        <v>0.967741935483871</v>
      </c>
      <c r="W9" s="35">
        <f t="shared" si="2"/>
        <v>1</v>
      </c>
      <c r="X9" s="3">
        <f t="shared" si="3"/>
        <v>1</v>
      </c>
      <c r="Y9" s="3" t="s">
        <v>28</v>
      </c>
      <c r="AA9" s="5" t="s">
        <v>28</v>
      </c>
    </row>
    <row r="10" spans="1:27" ht="12.75" customHeight="1">
      <c r="A10" s="31" t="s">
        <v>20</v>
      </c>
      <c r="B10" s="26"/>
      <c r="C10" s="26"/>
      <c r="D10" s="26"/>
      <c r="E10" s="26"/>
      <c r="F10" s="26"/>
      <c r="G10" s="26">
        <v>22</v>
      </c>
      <c r="H10" s="26"/>
      <c r="I10" s="26"/>
      <c r="J10" s="26"/>
      <c r="K10" s="38"/>
      <c r="L10" s="5"/>
      <c r="M10" s="5"/>
      <c r="N10" s="26"/>
      <c r="O10" s="5">
        <f>G10/F9</f>
        <v>1</v>
      </c>
      <c r="P10" s="20">
        <v>23</v>
      </c>
      <c r="Q10" s="3">
        <f t="shared" si="6"/>
        <v>0.95833333333333337</v>
      </c>
      <c r="R10" s="5">
        <f t="shared" si="7"/>
        <v>4.166666666666663E-2</v>
      </c>
      <c r="T10" s="32" t="s">
        <v>30</v>
      </c>
      <c r="U10" s="28">
        <f t="shared" si="0"/>
        <v>1</v>
      </c>
      <c r="V10" s="28">
        <f t="shared" si="1"/>
        <v>1</v>
      </c>
      <c r="W10" s="35" t="s">
        <v>28</v>
      </c>
      <c r="X10" s="3" t="s">
        <v>28</v>
      </c>
      <c r="Y10" s="3" t="s">
        <v>28</v>
      </c>
    </row>
    <row r="11" spans="1:27" ht="12.75" customHeight="1">
      <c r="A11" s="34" t="s">
        <v>21</v>
      </c>
      <c r="B11" s="26"/>
      <c r="C11" s="26"/>
      <c r="D11" s="26"/>
      <c r="E11" s="26"/>
      <c r="F11" s="26"/>
      <c r="G11" s="26"/>
      <c r="H11" s="26">
        <v>22</v>
      </c>
      <c r="I11" s="26"/>
      <c r="J11" s="26"/>
      <c r="K11" s="38"/>
      <c r="L11" s="5"/>
      <c r="M11" s="5"/>
      <c r="N11" s="26"/>
      <c r="O11" s="5">
        <f>H11/G10</f>
        <v>1</v>
      </c>
      <c r="P11" s="20">
        <v>23</v>
      </c>
      <c r="Q11" s="3">
        <f t="shared" si="6"/>
        <v>1</v>
      </c>
      <c r="R11" s="5">
        <f t="shared" si="7"/>
        <v>0</v>
      </c>
      <c r="T11" s="32" t="s">
        <v>31</v>
      </c>
      <c r="U11" s="28">
        <f t="shared" si="0"/>
        <v>1</v>
      </c>
      <c r="V11" s="28">
        <f t="shared" si="1"/>
        <v>0.96666666666666667</v>
      </c>
      <c r="W11" s="35" t="s">
        <v>28</v>
      </c>
      <c r="X11" s="3" t="s">
        <v>28</v>
      </c>
      <c r="Y11" s="3" t="s">
        <v>28</v>
      </c>
    </row>
    <row r="12" spans="1:27" ht="12.75" customHeight="1">
      <c r="A12" s="34" t="s">
        <v>22</v>
      </c>
      <c r="I12" s="26">
        <v>22</v>
      </c>
      <c r="K12" s="38"/>
      <c r="L12" s="5"/>
      <c r="M12" s="5"/>
      <c r="O12" s="5">
        <f>I12/H11</f>
        <v>1</v>
      </c>
      <c r="P12" s="20">
        <v>22</v>
      </c>
      <c r="Q12" s="3">
        <f t="shared" si="6"/>
        <v>0.95652173913043481</v>
      </c>
      <c r="R12" s="5">
        <f t="shared" si="7"/>
        <v>4.3478260869565188E-2</v>
      </c>
      <c r="T12" s="32" t="s">
        <v>32</v>
      </c>
      <c r="U12" s="28">
        <f t="shared" si="0"/>
        <v>1</v>
      </c>
      <c r="V12" s="28" t="s">
        <v>28</v>
      </c>
      <c r="W12" s="3"/>
      <c r="X12" s="3" t="s">
        <v>28</v>
      </c>
      <c r="Y12" s="3" t="s">
        <v>28</v>
      </c>
    </row>
    <row r="13" spans="1:27" ht="12.75" customHeight="1">
      <c r="A13" s="34" t="s">
        <v>40</v>
      </c>
      <c r="J13" s="26">
        <v>22</v>
      </c>
      <c r="K13" s="38">
        <v>21</v>
      </c>
      <c r="L13" s="5"/>
      <c r="M13" s="5"/>
      <c r="O13" s="5">
        <f>J13/I12</f>
        <v>1</v>
      </c>
      <c r="P13" s="20">
        <v>22</v>
      </c>
      <c r="Q13" s="3">
        <f t="shared" si="6"/>
        <v>1</v>
      </c>
      <c r="R13" s="5">
        <f t="shared" si="7"/>
        <v>0</v>
      </c>
      <c r="U13" s="28" t="s">
        <v>28</v>
      </c>
      <c r="V13" s="28"/>
      <c r="W13" s="3"/>
      <c r="X13" s="3" t="s">
        <v>28</v>
      </c>
      <c r="Y13" s="3"/>
    </row>
    <row r="14" spans="1:27" ht="12.75" customHeight="1">
      <c r="A14" s="34" t="s">
        <v>41</v>
      </c>
      <c r="J14" s="26">
        <v>1</v>
      </c>
      <c r="K14" s="38"/>
      <c r="L14" s="5"/>
      <c r="M14" s="5"/>
      <c r="O14" s="5"/>
      <c r="P14" s="20">
        <v>1</v>
      </c>
      <c r="Q14" s="3"/>
      <c r="R14" s="5"/>
      <c r="U14" s="28"/>
      <c r="V14" s="28"/>
      <c r="W14" s="3"/>
      <c r="X14" s="3"/>
      <c r="Y14" s="3"/>
    </row>
    <row r="15" spans="1:27" ht="12.75" customHeight="1">
      <c r="A15" s="34" t="s">
        <v>42</v>
      </c>
      <c r="K15" s="38"/>
      <c r="L15" s="5"/>
      <c r="M15" s="5"/>
      <c r="O15" s="5"/>
      <c r="P15" s="20"/>
      <c r="Q15" s="3"/>
      <c r="R15" s="5"/>
      <c r="U15" s="28"/>
      <c r="V15" s="28"/>
      <c r="W15" s="3"/>
      <c r="X15" s="3"/>
      <c r="Y15" s="3"/>
    </row>
    <row r="16" spans="1:27" ht="12.75" customHeight="1">
      <c r="A16" s="34" t="s">
        <v>48</v>
      </c>
      <c r="K16" s="38"/>
      <c r="L16" s="5"/>
      <c r="M16" s="5"/>
      <c r="O16" s="5"/>
      <c r="P16" s="20"/>
      <c r="Q16" s="3"/>
      <c r="R16" s="5"/>
      <c r="U16" s="28"/>
      <c r="V16" s="28"/>
      <c r="W16" s="3"/>
      <c r="X16" s="3"/>
      <c r="Y16" s="3"/>
    </row>
    <row r="17" spans="1:25" ht="12.75" customHeight="1">
      <c r="K17" s="38">
        <f>SUM(K13)</f>
        <v>21</v>
      </c>
      <c r="L17" s="5">
        <f>K13/B5</f>
        <v>0.65625</v>
      </c>
      <c r="M17" s="5">
        <f>K17/B5</f>
        <v>0.65625</v>
      </c>
      <c r="N17" s="5">
        <f>M17-L17</f>
        <v>0</v>
      </c>
      <c r="O17" s="5"/>
      <c r="P17" s="20"/>
      <c r="Q17" s="3"/>
      <c r="R17" s="5"/>
      <c r="T17" s="33"/>
      <c r="U17" s="28" t="s">
        <v>28</v>
      </c>
      <c r="V17" s="28"/>
      <c r="W17" s="3"/>
      <c r="X17" s="3" t="s">
        <v>28</v>
      </c>
      <c r="Y17" s="3"/>
    </row>
    <row r="18" spans="1:25" ht="12.75" customHeight="1">
      <c r="K18" s="38"/>
      <c r="L18" s="5"/>
      <c r="M18" s="5"/>
      <c r="O18" s="5"/>
      <c r="P18" s="20"/>
      <c r="Q18" s="3"/>
      <c r="R18" s="5"/>
      <c r="T18" s="33"/>
      <c r="U18" s="28" t="s">
        <v>28</v>
      </c>
      <c r="V18" s="28"/>
      <c r="W18" s="3"/>
      <c r="X18" s="3" t="s">
        <v>28</v>
      </c>
      <c r="Y18" s="3"/>
    </row>
    <row r="19" spans="1:25" ht="12.75" customHeight="1">
      <c r="A19" s="52" t="s">
        <v>63</v>
      </c>
      <c r="L19" s="5"/>
      <c r="M19" s="5"/>
      <c r="O19" s="5"/>
      <c r="P19" s="6"/>
      <c r="Q19" s="6"/>
      <c r="R19" s="5"/>
      <c r="T19" s="168" t="s">
        <v>124</v>
      </c>
      <c r="U19" s="28"/>
      <c r="V19" s="28"/>
      <c r="W19" s="53"/>
      <c r="X19" s="3" t="s">
        <v>28</v>
      </c>
      <c r="Y19" s="3"/>
    </row>
    <row r="20" spans="1:25" ht="25.5" customHeight="1">
      <c r="B20" s="245" t="s">
        <v>1</v>
      </c>
      <c r="C20" s="240"/>
      <c r="D20" s="240"/>
      <c r="E20" s="240"/>
      <c r="F20" s="240"/>
      <c r="G20" s="240"/>
      <c r="H20" s="240"/>
      <c r="I20" s="240"/>
      <c r="J20" s="240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4"/>
      <c r="U20" s="28"/>
      <c r="V20" s="28"/>
      <c r="W20" s="3"/>
      <c r="X20" s="3" t="s">
        <v>28</v>
      </c>
      <c r="Y20" s="3"/>
    </row>
    <row r="21" spans="1:25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4"/>
      <c r="U21" s="35"/>
      <c r="V21" s="35"/>
      <c r="W21" s="11"/>
      <c r="X21" s="3"/>
      <c r="Y21" s="3"/>
    </row>
    <row r="22" spans="1:25" ht="12.75" customHeight="1">
      <c r="A22" s="31" t="s">
        <v>16</v>
      </c>
      <c r="B22" s="13">
        <v>42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42</v>
      </c>
      <c r="Q22" s="6"/>
      <c r="R22" s="5"/>
      <c r="T22" s="34"/>
      <c r="U22" s="35"/>
      <c r="V22" s="35"/>
      <c r="W22" s="35"/>
      <c r="X22" s="3"/>
      <c r="Y22" s="3"/>
    </row>
    <row r="23" spans="1:25" ht="12.75" customHeight="1">
      <c r="A23" s="31" t="s">
        <v>17</v>
      </c>
      <c r="B23" s="13"/>
      <c r="C23" s="13">
        <v>33</v>
      </c>
      <c r="D23" s="13"/>
      <c r="E23" s="13"/>
      <c r="F23" s="13"/>
      <c r="G23" s="13"/>
      <c r="H23" s="13"/>
      <c r="I23" s="13"/>
      <c r="J23" s="13"/>
      <c r="K23" s="19"/>
      <c r="L23" s="48"/>
      <c r="M23" s="15"/>
      <c r="N23" s="16"/>
      <c r="O23" s="17">
        <f>C23/B22</f>
        <v>0.7857142857142857</v>
      </c>
      <c r="P23" s="20">
        <v>33</v>
      </c>
      <c r="Q23" s="3">
        <f t="shared" ref="Q23:Q30" si="8">P23/P22</f>
        <v>0.7857142857142857</v>
      </c>
      <c r="R23" s="5">
        <f t="shared" ref="R23:R30" si="9">100%-Q23</f>
        <v>0.2142857142857143</v>
      </c>
      <c r="T23" s="34"/>
      <c r="U23" s="35"/>
      <c r="V23" s="35"/>
      <c r="W23" s="35"/>
      <c r="X23" s="3"/>
      <c r="Y23" s="3"/>
    </row>
    <row r="24" spans="1:25" ht="12.75" customHeight="1">
      <c r="A24" s="31" t="s">
        <v>18</v>
      </c>
      <c r="B24" s="13"/>
      <c r="C24" s="13"/>
      <c r="D24" s="13">
        <v>33</v>
      </c>
      <c r="E24" s="13"/>
      <c r="F24" s="13"/>
      <c r="G24" s="13"/>
      <c r="H24" s="13"/>
      <c r="I24" s="13"/>
      <c r="J24" s="13"/>
      <c r="K24" s="19"/>
      <c r="L24" s="48"/>
      <c r="M24" s="15"/>
      <c r="N24" s="16"/>
      <c r="O24" s="17">
        <f>D24/C23</f>
        <v>1</v>
      </c>
      <c r="P24" s="20">
        <v>33</v>
      </c>
      <c r="Q24" s="3">
        <f t="shared" si="8"/>
        <v>1</v>
      </c>
      <c r="R24" s="5">
        <f t="shared" si="9"/>
        <v>0</v>
      </c>
      <c r="T24" s="34"/>
      <c r="U24" s="35"/>
      <c r="V24" s="35"/>
      <c r="W24" s="35"/>
      <c r="X24" s="3"/>
      <c r="Y24" s="3"/>
    </row>
    <row r="25" spans="1:25" ht="12.75" customHeight="1">
      <c r="A25" s="31" t="s">
        <v>19</v>
      </c>
      <c r="B25" s="26"/>
      <c r="C25" s="26"/>
      <c r="D25" s="26"/>
      <c r="E25" s="26">
        <v>31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0.93939393939393945</v>
      </c>
      <c r="P25" s="20">
        <v>32</v>
      </c>
      <c r="Q25" s="3">
        <f t="shared" si="8"/>
        <v>0.96969696969696972</v>
      </c>
      <c r="R25" s="5">
        <f t="shared" si="9"/>
        <v>3.0303030303030276E-2</v>
      </c>
      <c r="U25" s="35"/>
      <c r="V25" s="35"/>
      <c r="W25" s="35"/>
      <c r="X25" s="3"/>
      <c r="Y25" s="3"/>
    </row>
    <row r="26" spans="1:25" ht="12.75" customHeight="1">
      <c r="A26" s="31" t="s">
        <v>20</v>
      </c>
      <c r="B26" s="26"/>
      <c r="C26" s="26"/>
      <c r="D26" s="26"/>
      <c r="E26" s="26"/>
      <c r="F26" s="26">
        <v>31</v>
      </c>
      <c r="G26" s="26"/>
      <c r="H26" s="26"/>
      <c r="I26" s="26"/>
      <c r="J26" s="26"/>
      <c r="K26" s="38"/>
      <c r="L26" s="5"/>
      <c r="M26" s="5"/>
      <c r="N26" s="26"/>
      <c r="O26" s="5">
        <f>F26/E25</f>
        <v>1</v>
      </c>
      <c r="P26" s="20">
        <v>33</v>
      </c>
      <c r="Q26" s="3">
        <f t="shared" si="8"/>
        <v>1.03125</v>
      </c>
      <c r="R26" s="5">
        <f t="shared" si="9"/>
        <v>-3.125E-2</v>
      </c>
      <c r="T26" s="47"/>
      <c r="U26" s="35"/>
      <c r="V26" s="35"/>
      <c r="W26" s="35"/>
      <c r="X26" s="3"/>
      <c r="Y26" s="3"/>
    </row>
    <row r="27" spans="1:25" ht="12.75" customHeight="1">
      <c r="A27" s="34" t="s">
        <v>21</v>
      </c>
      <c r="B27" s="26"/>
      <c r="C27" s="26"/>
      <c r="D27" s="26"/>
      <c r="E27" s="26"/>
      <c r="F27" s="26"/>
      <c r="G27" s="26">
        <v>30</v>
      </c>
      <c r="H27" s="26"/>
      <c r="I27" s="26"/>
      <c r="J27" s="26"/>
      <c r="K27" s="38"/>
      <c r="L27" s="5"/>
      <c r="M27" s="5"/>
      <c r="N27" s="26"/>
      <c r="O27" s="5">
        <f>G27/F26</f>
        <v>0.967741935483871</v>
      </c>
      <c r="P27" s="20">
        <v>32</v>
      </c>
      <c r="Q27" s="3">
        <f t="shared" si="8"/>
        <v>0.96969696969696972</v>
      </c>
      <c r="R27" s="5">
        <f t="shared" si="9"/>
        <v>3.0303030303030276E-2</v>
      </c>
      <c r="T27" s="47"/>
      <c r="U27" s="35"/>
      <c r="V27" s="35"/>
      <c r="W27" s="35"/>
      <c r="X27" s="3"/>
      <c r="Y27" s="3"/>
    </row>
    <row r="28" spans="1:25" ht="12.75" customHeight="1">
      <c r="A28" s="34" t="s">
        <v>22</v>
      </c>
      <c r="H28" s="26">
        <v>30</v>
      </c>
      <c r="K28" s="38"/>
      <c r="L28" s="5"/>
      <c r="M28" s="5"/>
      <c r="O28" s="5">
        <f>H28/G27</f>
        <v>1</v>
      </c>
      <c r="P28" s="20">
        <v>32</v>
      </c>
      <c r="Q28" s="3">
        <f t="shared" si="8"/>
        <v>1</v>
      </c>
      <c r="R28" s="5">
        <f t="shared" si="9"/>
        <v>0</v>
      </c>
      <c r="T28" s="47"/>
      <c r="U28" s="3"/>
      <c r="V28" s="3"/>
      <c r="W28" s="3"/>
      <c r="X28" s="3"/>
      <c r="Y28" s="3"/>
    </row>
    <row r="29" spans="1:25" ht="12.75" customHeight="1">
      <c r="A29" s="34" t="s">
        <v>40</v>
      </c>
      <c r="I29" s="26">
        <v>29</v>
      </c>
      <c r="K29" s="38"/>
      <c r="L29" s="5"/>
      <c r="M29" s="5"/>
      <c r="O29" s="5">
        <f>I29/H28</f>
        <v>0.96666666666666667</v>
      </c>
      <c r="P29" s="20">
        <v>32</v>
      </c>
      <c r="Q29" s="3">
        <f t="shared" si="8"/>
        <v>1</v>
      </c>
      <c r="R29" s="5">
        <f t="shared" si="9"/>
        <v>0</v>
      </c>
      <c r="T29" s="47"/>
      <c r="U29" s="3"/>
      <c r="V29" s="3"/>
      <c r="W29" s="3"/>
      <c r="X29" s="3"/>
      <c r="Y29" s="3"/>
    </row>
    <row r="30" spans="1:25" ht="12.75" customHeight="1">
      <c r="A30" s="34" t="s">
        <v>41</v>
      </c>
      <c r="J30" s="26">
        <v>27</v>
      </c>
      <c r="K30" s="38">
        <v>27</v>
      </c>
      <c r="L30" s="5"/>
      <c r="M30" s="5"/>
      <c r="O30" s="5">
        <f>J30/I29</f>
        <v>0.93103448275862066</v>
      </c>
      <c r="P30" s="20">
        <v>29</v>
      </c>
      <c r="Q30" s="3">
        <f t="shared" si="8"/>
        <v>0.90625</v>
      </c>
      <c r="R30" s="5">
        <f t="shared" si="9"/>
        <v>9.375E-2</v>
      </c>
      <c r="T30" s="47"/>
      <c r="U30" s="3"/>
      <c r="V30" s="3"/>
      <c r="W30" s="3"/>
      <c r="X30" s="3"/>
      <c r="Y30" s="3"/>
    </row>
    <row r="31" spans="1:25" ht="12.75" customHeight="1">
      <c r="A31" s="34" t="s">
        <v>42</v>
      </c>
      <c r="J31" s="26">
        <v>1</v>
      </c>
      <c r="K31" s="38">
        <v>1</v>
      </c>
      <c r="L31" s="5"/>
      <c r="M31" s="5"/>
      <c r="O31" s="5"/>
      <c r="P31" s="20">
        <v>4</v>
      </c>
      <c r="Q31" s="3"/>
      <c r="R31" s="5"/>
      <c r="T31" s="47"/>
      <c r="U31" s="3"/>
      <c r="V31" s="3"/>
      <c r="W31" s="3"/>
      <c r="X31" s="3"/>
      <c r="Y31" s="3"/>
    </row>
    <row r="32" spans="1:25" ht="12.75" customHeight="1">
      <c r="A32" s="34" t="s">
        <v>43</v>
      </c>
      <c r="J32" s="26">
        <v>1</v>
      </c>
      <c r="K32" s="38"/>
      <c r="L32" s="5"/>
      <c r="M32" s="5"/>
      <c r="O32" s="5"/>
      <c r="P32" s="20">
        <v>5</v>
      </c>
      <c r="Q32" s="3"/>
      <c r="R32" s="5"/>
      <c r="T32" s="47"/>
      <c r="U32" s="3"/>
      <c r="V32" s="3"/>
      <c r="W32" s="3"/>
      <c r="X32" s="3"/>
      <c r="Y32" s="3"/>
    </row>
    <row r="33" spans="1:27" ht="12.75" customHeight="1">
      <c r="A33" s="34" t="s">
        <v>48</v>
      </c>
      <c r="J33" s="26">
        <v>2</v>
      </c>
      <c r="K33" s="38">
        <v>3</v>
      </c>
      <c r="L33" s="5"/>
      <c r="M33" s="5"/>
      <c r="O33" s="5"/>
      <c r="P33" s="20">
        <v>3</v>
      </c>
      <c r="Q33" s="3"/>
      <c r="R33" s="5"/>
      <c r="T33" s="47"/>
      <c r="U33" s="3"/>
      <c r="V33" s="3"/>
      <c r="W33" s="3"/>
      <c r="X33" s="3"/>
      <c r="Y33" s="3"/>
    </row>
    <row r="34" spans="1:27" ht="12.75" customHeight="1">
      <c r="A34" s="34" t="s">
        <v>49</v>
      </c>
      <c r="K34" s="38"/>
      <c r="L34" s="5"/>
      <c r="M34" s="5"/>
      <c r="O34" s="5"/>
      <c r="P34" s="20"/>
      <c r="Q34" s="3"/>
      <c r="R34" s="5"/>
      <c r="T34" s="47"/>
      <c r="U34" s="3"/>
      <c r="V34" s="3"/>
      <c r="W34" s="3"/>
      <c r="X34" s="3"/>
      <c r="Y34" s="3"/>
    </row>
    <row r="35" spans="1:27" ht="12.75" customHeight="1">
      <c r="A35" s="34" t="s">
        <v>50</v>
      </c>
      <c r="J35" s="26">
        <v>1</v>
      </c>
      <c r="K35" s="38">
        <v>1</v>
      </c>
      <c r="L35" s="5"/>
      <c r="M35" s="5"/>
      <c r="O35" s="5"/>
      <c r="P35" s="20">
        <v>1</v>
      </c>
      <c r="Q35" s="3"/>
      <c r="R35" s="5"/>
      <c r="T35" s="47"/>
      <c r="U35" s="3"/>
      <c r="V35" s="3"/>
      <c r="W35" s="3"/>
      <c r="X35" s="3"/>
      <c r="Y35" s="3"/>
    </row>
    <row r="36" spans="1:27" ht="12.75" customHeight="1">
      <c r="A36" s="34"/>
      <c r="K36" s="26">
        <f>SUM(K30:K35)</f>
        <v>32</v>
      </c>
      <c r="L36" s="5">
        <f>K30/B22</f>
        <v>0.6428571428571429</v>
      </c>
      <c r="M36" s="5">
        <f>K36/B22</f>
        <v>0.76190476190476186</v>
      </c>
      <c r="N36" s="5">
        <f>M36-L36</f>
        <v>0.11904761904761896</v>
      </c>
      <c r="O36" s="5"/>
      <c r="P36" s="6"/>
      <c r="Q36" s="6"/>
      <c r="R36" s="5"/>
      <c r="T36" s="47"/>
      <c r="U36" s="11"/>
      <c r="V36" s="11"/>
      <c r="W36" s="3"/>
      <c r="X36" s="3"/>
      <c r="Y36" s="3"/>
    </row>
    <row r="37" spans="1:27" ht="12.75" customHeight="1">
      <c r="A37" s="52" t="s">
        <v>65</v>
      </c>
      <c r="L37" s="5"/>
      <c r="M37" s="5"/>
      <c r="O37" s="5"/>
      <c r="P37" s="6"/>
      <c r="Q37" s="6"/>
      <c r="R37" s="5"/>
      <c r="U37" s="3"/>
      <c r="V37" s="3"/>
      <c r="W37" s="53"/>
      <c r="X37" s="3"/>
      <c r="Y37" s="3"/>
    </row>
    <row r="38" spans="1:27" ht="25.5" customHeight="1">
      <c r="B38" s="245" t="s">
        <v>1</v>
      </c>
      <c r="C38" s="240"/>
      <c r="D38" s="240"/>
      <c r="E38" s="240"/>
      <c r="F38" s="240"/>
      <c r="G38" s="240"/>
      <c r="H38" s="240"/>
      <c r="I38" s="240"/>
      <c r="J38" s="240"/>
      <c r="L38" s="7" t="s">
        <v>2</v>
      </c>
      <c r="M38" s="7" t="s">
        <v>3</v>
      </c>
      <c r="N38" s="8" t="s">
        <v>4</v>
      </c>
      <c r="O38" s="7" t="s">
        <v>5</v>
      </c>
      <c r="P38" s="9" t="s">
        <v>6</v>
      </c>
      <c r="Q38" s="9" t="s">
        <v>7</v>
      </c>
      <c r="R38" s="10" t="s">
        <v>8</v>
      </c>
      <c r="T38" s="4"/>
      <c r="U38" s="11" t="s">
        <v>39</v>
      </c>
      <c r="V38" s="11"/>
      <c r="W38" s="3"/>
      <c r="X38" s="3"/>
      <c r="Y38" s="3"/>
    </row>
    <row r="39" spans="1:27" ht="12.75" customHeight="1">
      <c r="A39" s="12" t="s">
        <v>9</v>
      </c>
      <c r="B39" s="13">
        <v>1</v>
      </c>
      <c r="C39" s="13">
        <v>2</v>
      </c>
      <c r="D39" s="13">
        <v>3</v>
      </c>
      <c r="E39" s="13">
        <v>4</v>
      </c>
      <c r="F39" s="13">
        <v>5</v>
      </c>
      <c r="G39" s="13">
        <v>6</v>
      </c>
      <c r="H39" s="13">
        <v>7</v>
      </c>
      <c r="I39" s="13">
        <v>8</v>
      </c>
      <c r="J39" s="13">
        <v>9</v>
      </c>
      <c r="K39" s="14" t="s">
        <v>10</v>
      </c>
      <c r="L39" s="48"/>
      <c r="M39" s="15"/>
      <c r="N39" s="16"/>
      <c r="O39" s="17"/>
      <c r="P39" s="6"/>
      <c r="Q39" s="6"/>
      <c r="R39" s="5"/>
      <c r="U39" s="135" t="s">
        <v>11</v>
      </c>
      <c r="V39" s="11"/>
      <c r="W39" s="11"/>
      <c r="X39" s="3"/>
      <c r="Y39" s="3"/>
    </row>
    <row r="40" spans="1:27" ht="12.75" customHeight="1">
      <c r="A40" s="31" t="s">
        <v>17</v>
      </c>
      <c r="B40" s="13">
        <v>41</v>
      </c>
      <c r="C40" s="13"/>
      <c r="D40" s="13"/>
      <c r="E40" s="13"/>
      <c r="F40" s="13"/>
      <c r="G40" s="13"/>
      <c r="H40" s="13"/>
      <c r="I40" s="13"/>
      <c r="J40" s="13"/>
      <c r="K40" s="19"/>
      <c r="L40" s="48"/>
      <c r="M40" s="15"/>
      <c r="N40" s="16"/>
      <c r="O40" s="17"/>
      <c r="P40" s="20">
        <f>B40</f>
        <v>41</v>
      </c>
      <c r="Q40" s="6"/>
      <c r="R40" s="5"/>
      <c r="T40" s="21" t="s">
        <v>12</v>
      </c>
      <c r="U40" s="22" t="s">
        <v>15</v>
      </c>
      <c r="V40" s="22" t="s">
        <v>16</v>
      </c>
      <c r="W40" s="22" t="s">
        <v>17</v>
      </c>
      <c r="X40" s="22" t="s">
        <v>18</v>
      </c>
      <c r="Y40" s="22" t="s">
        <v>19</v>
      </c>
      <c r="Z40" s="22" t="s">
        <v>21</v>
      </c>
      <c r="AA40" s="22" t="s">
        <v>22</v>
      </c>
    </row>
    <row r="41" spans="1:27" ht="12.75" customHeight="1">
      <c r="A41" s="31" t="s">
        <v>18</v>
      </c>
      <c r="B41" s="13"/>
      <c r="C41" s="13">
        <v>33</v>
      </c>
      <c r="D41" s="13"/>
      <c r="E41" s="13"/>
      <c r="F41" s="13"/>
      <c r="G41" s="13"/>
      <c r="H41" s="13"/>
      <c r="I41" s="13"/>
      <c r="J41" s="13"/>
      <c r="K41" s="19"/>
      <c r="L41" s="48"/>
      <c r="M41" s="15"/>
      <c r="N41" s="16"/>
      <c r="O41" s="17">
        <f>C41/B40</f>
        <v>0.80487804878048785</v>
      </c>
      <c r="P41" s="20">
        <v>33</v>
      </c>
      <c r="Q41" s="3">
        <f t="shared" ref="Q41:Q49" si="10">P41/P40</f>
        <v>0.80487804878048785</v>
      </c>
      <c r="R41" s="5">
        <f t="shared" ref="R41:R49" si="11">100%-Q41</f>
        <v>0.19512195121951215</v>
      </c>
      <c r="T41" s="27" t="s">
        <v>24</v>
      </c>
      <c r="U41" s="25">
        <f t="shared" ref="U41:U45" si="12">Q6</f>
        <v>0.90625</v>
      </c>
      <c r="V41" s="25">
        <f t="shared" ref="V41:V45" si="13">Q23</f>
        <v>0.7857142857142857</v>
      </c>
      <c r="W41" s="35">
        <f t="shared" ref="W41:W45" si="14">Q41</f>
        <v>0.80487804878048785</v>
      </c>
      <c r="X41" s="3">
        <f t="shared" ref="X41:X45" si="15">Q58</f>
        <v>0.78947368421052633</v>
      </c>
      <c r="Y41" s="3">
        <f t="shared" ref="Y41:Y44" si="16">Q75</f>
        <v>0.84615384615384615</v>
      </c>
      <c r="Z41" s="25">
        <f t="shared" ref="Z41:Z42" si="17">Q114</f>
        <v>0.88636363636363635</v>
      </c>
      <c r="AA41" s="25">
        <f>Q131</f>
        <v>0.79545454545454541</v>
      </c>
    </row>
    <row r="42" spans="1:27" ht="12.75" customHeight="1">
      <c r="A42" s="31" t="s">
        <v>19</v>
      </c>
      <c r="B42" s="26"/>
      <c r="C42" s="26"/>
      <c r="D42" s="26">
        <v>31</v>
      </c>
      <c r="E42" s="26"/>
      <c r="F42" s="26"/>
      <c r="G42" s="26"/>
      <c r="H42" s="26"/>
      <c r="I42" s="26"/>
      <c r="J42" s="26"/>
      <c r="K42" s="38"/>
      <c r="L42" s="5"/>
      <c r="M42" s="5"/>
      <c r="N42" s="26"/>
      <c r="O42" s="5">
        <f>D42/C41</f>
        <v>0.93939393939393945</v>
      </c>
      <c r="P42" s="20">
        <v>31</v>
      </c>
      <c r="Q42" s="3">
        <f t="shared" si="10"/>
        <v>0.93939393939393945</v>
      </c>
      <c r="R42" s="5">
        <f t="shared" si="11"/>
        <v>6.0606060606060552E-2</v>
      </c>
      <c r="T42" s="27" t="s">
        <v>25</v>
      </c>
      <c r="U42" s="25">
        <f t="shared" si="12"/>
        <v>0.96551724137931039</v>
      </c>
      <c r="V42" s="25">
        <f t="shared" si="13"/>
        <v>1</v>
      </c>
      <c r="W42" s="35">
        <f t="shared" si="14"/>
        <v>0.93939393939393945</v>
      </c>
      <c r="X42" s="3">
        <f t="shared" si="15"/>
        <v>1.0222222222222221</v>
      </c>
      <c r="Y42" s="3">
        <f t="shared" si="16"/>
        <v>1</v>
      </c>
      <c r="Z42" s="25">
        <f t="shared" si="17"/>
        <v>0.97435897435897434</v>
      </c>
    </row>
    <row r="43" spans="1:27" ht="12.75" customHeight="1">
      <c r="A43" s="31" t="s">
        <v>20</v>
      </c>
      <c r="B43" s="26"/>
      <c r="C43" s="26"/>
      <c r="D43" s="26"/>
      <c r="E43" s="26">
        <v>28</v>
      </c>
      <c r="F43" s="26"/>
      <c r="G43" s="26"/>
      <c r="H43" s="26"/>
      <c r="I43" s="26"/>
      <c r="J43" s="26"/>
      <c r="K43" s="38"/>
      <c r="L43" s="5"/>
      <c r="M43" s="5"/>
      <c r="N43" s="26"/>
      <c r="O43" s="5">
        <f>E43/D42</f>
        <v>0.90322580645161288</v>
      </c>
      <c r="P43" s="20">
        <v>29</v>
      </c>
      <c r="Q43" s="3">
        <f t="shared" si="10"/>
        <v>0.93548387096774188</v>
      </c>
      <c r="R43" s="5">
        <f t="shared" si="11"/>
        <v>6.4516129032258118E-2</v>
      </c>
      <c r="T43" s="142" t="s">
        <v>26</v>
      </c>
      <c r="U43" s="25">
        <f t="shared" si="12"/>
        <v>0.8214285714285714</v>
      </c>
      <c r="V43" s="25">
        <f t="shared" si="13"/>
        <v>0.96969696969696972</v>
      </c>
      <c r="W43" s="35">
        <f t="shared" si="14"/>
        <v>0.93548387096774188</v>
      </c>
      <c r="X43" s="3">
        <f t="shared" si="15"/>
        <v>0.95652173913043481</v>
      </c>
      <c r="Y43" s="3">
        <f t="shared" si="16"/>
        <v>0.95454545454545459</v>
      </c>
    </row>
    <row r="44" spans="1:27" ht="12.75" customHeight="1">
      <c r="A44" s="34" t="s">
        <v>21</v>
      </c>
      <c r="B44" s="26"/>
      <c r="C44" s="26"/>
      <c r="D44" s="26"/>
      <c r="E44" s="26"/>
      <c r="F44" s="26">
        <v>28</v>
      </c>
      <c r="G44" s="26"/>
      <c r="H44" s="26"/>
      <c r="I44" s="26"/>
      <c r="J44" s="26"/>
      <c r="K44" s="38"/>
      <c r="L44" s="5"/>
      <c r="M44" s="5"/>
      <c r="N44" s="26"/>
      <c r="O44" s="5">
        <f>F44/E43</f>
        <v>1</v>
      </c>
      <c r="P44" s="20">
        <v>29</v>
      </c>
      <c r="Q44" s="3">
        <f t="shared" si="10"/>
        <v>1</v>
      </c>
      <c r="R44" s="5">
        <f t="shared" si="11"/>
        <v>0</v>
      </c>
      <c r="T44" s="27" t="s">
        <v>27</v>
      </c>
      <c r="U44" s="25">
        <f t="shared" si="12"/>
        <v>1.0434782608695652</v>
      </c>
      <c r="V44" s="25">
        <f t="shared" si="13"/>
        <v>1.03125</v>
      </c>
      <c r="W44" s="35">
        <f t="shared" si="14"/>
        <v>1</v>
      </c>
      <c r="X44" s="3">
        <f t="shared" si="15"/>
        <v>1.1818181818181819</v>
      </c>
      <c r="Y44" s="3">
        <f t="shared" si="16"/>
        <v>1</v>
      </c>
    </row>
    <row r="45" spans="1:27" ht="12.75" customHeight="1">
      <c r="A45" s="34" t="s">
        <v>22</v>
      </c>
      <c r="G45" s="26">
        <v>28</v>
      </c>
      <c r="K45" s="38"/>
      <c r="L45" s="5"/>
      <c r="M45" s="5"/>
      <c r="O45" s="5">
        <f>G45/F44</f>
        <v>1</v>
      </c>
      <c r="P45" s="20">
        <v>29</v>
      </c>
      <c r="Q45" s="3">
        <f t="shared" si="10"/>
        <v>1</v>
      </c>
      <c r="R45" s="5">
        <f t="shared" si="11"/>
        <v>0</v>
      </c>
      <c r="T45" s="143" t="s">
        <v>29</v>
      </c>
      <c r="U45" s="25">
        <f t="shared" si="12"/>
        <v>0.95833333333333337</v>
      </c>
      <c r="V45" s="25">
        <f t="shared" si="13"/>
        <v>0.96969696969696972</v>
      </c>
      <c r="W45" s="35">
        <f t="shared" si="14"/>
        <v>1</v>
      </c>
      <c r="X45" s="3">
        <f t="shared" si="15"/>
        <v>0.98076923076923073</v>
      </c>
      <c r="Y45" s="3" t="s">
        <v>28</v>
      </c>
    </row>
    <row r="46" spans="1:27" ht="12.75" customHeight="1">
      <c r="A46" s="34" t="s">
        <v>40</v>
      </c>
      <c r="H46" s="26">
        <v>27</v>
      </c>
      <c r="K46" s="38"/>
      <c r="L46" s="5"/>
      <c r="M46" s="5"/>
      <c r="O46" s="5">
        <f>H46/G45</f>
        <v>0.9642857142857143</v>
      </c>
      <c r="P46" s="20">
        <v>35</v>
      </c>
      <c r="Q46" s="3">
        <f t="shared" si="10"/>
        <v>1.2068965517241379</v>
      </c>
      <c r="R46" s="5">
        <f t="shared" si="11"/>
        <v>-0.2068965517241379</v>
      </c>
      <c r="T46" s="143"/>
      <c r="U46" s="25"/>
      <c r="V46" s="25"/>
      <c r="W46" s="35"/>
      <c r="X46" s="3"/>
      <c r="Y46" s="3"/>
    </row>
    <row r="47" spans="1:27" ht="12.75" customHeight="1">
      <c r="A47" s="34" t="s">
        <v>41</v>
      </c>
      <c r="I47" s="26">
        <v>26</v>
      </c>
      <c r="K47" s="38"/>
      <c r="L47" s="5"/>
      <c r="M47" s="5"/>
      <c r="O47" s="5">
        <f>I47/H46</f>
        <v>0.96296296296296291</v>
      </c>
      <c r="P47" s="20">
        <v>41</v>
      </c>
      <c r="Q47" s="3">
        <f t="shared" si="10"/>
        <v>1.1714285714285715</v>
      </c>
      <c r="R47" s="5">
        <f t="shared" si="11"/>
        <v>-0.17142857142857149</v>
      </c>
      <c r="T47" s="143"/>
      <c r="U47" s="25"/>
      <c r="V47" s="25"/>
      <c r="W47" s="35"/>
      <c r="X47" s="3"/>
      <c r="Y47" s="3"/>
    </row>
    <row r="48" spans="1:27" ht="12.75" customHeight="1">
      <c r="A48" s="34" t="s">
        <v>42</v>
      </c>
      <c r="J48" s="26">
        <v>26</v>
      </c>
      <c r="K48" s="38">
        <v>32</v>
      </c>
      <c r="L48" s="5"/>
      <c r="M48" s="5"/>
      <c r="O48" s="5">
        <f>J48/I47</f>
        <v>1</v>
      </c>
      <c r="P48" s="20">
        <v>41</v>
      </c>
      <c r="Q48" s="3">
        <f t="shared" si="10"/>
        <v>1</v>
      </c>
      <c r="R48" s="5">
        <f t="shared" si="11"/>
        <v>0</v>
      </c>
      <c r="T48" s="143"/>
      <c r="U48" s="25"/>
      <c r="V48" s="25"/>
      <c r="W48" s="35"/>
      <c r="X48" s="3"/>
      <c r="Y48" s="3"/>
    </row>
    <row r="49" spans="1:25" ht="12.75" customHeight="1">
      <c r="A49" s="34" t="s">
        <v>43</v>
      </c>
      <c r="J49" s="26">
        <v>8</v>
      </c>
      <c r="K49" s="38">
        <v>6</v>
      </c>
      <c r="L49" s="5"/>
      <c r="M49" s="5"/>
      <c r="O49" s="5"/>
      <c r="P49" s="20">
        <v>9</v>
      </c>
      <c r="Q49" s="3">
        <f t="shared" si="10"/>
        <v>0.21951219512195122</v>
      </c>
      <c r="R49" s="5">
        <f t="shared" si="11"/>
        <v>0.78048780487804881</v>
      </c>
      <c r="T49" s="143"/>
      <c r="U49" s="25"/>
      <c r="V49" s="25"/>
      <c r="W49" s="35"/>
      <c r="X49" s="3"/>
      <c r="Y49" s="3"/>
    </row>
    <row r="50" spans="1:25" ht="12.75" customHeight="1">
      <c r="A50" s="34" t="s">
        <v>48</v>
      </c>
      <c r="J50" s="26">
        <v>3</v>
      </c>
      <c r="K50" s="38">
        <v>1</v>
      </c>
      <c r="L50" s="5"/>
      <c r="M50" s="5"/>
      <c r="O50" s="5"/>
      <c r="P50" s="20">
        <v>3</v>
      </c>
      <c r="Q50" s="3"/>
      <c r="R50" s="5"/>
      <c r="T50" s="143"/>
      <c r="U50" s="25"/>
      <c r="V50" s="25"/>
      <c r="W50" s="35"/>
      <c r="X50" s="3"/>
      <c r="Y50" s="3"/>
    </row>
    <row r="51" spans="1:25" ht="12.75" customHeight="1">
      <c r="A51" s="34" t="s">
        <v>49</v>
      </c>
      <c r="J51" s="26">
        <v>1</v>
      </c>
      <c r="K51" s="38">
        <v>1</v>
      </c>
      <c r="L51" s="5"/>
      <c r="M51" s="5"/>
      <c r="O51" s="5"/>
      <c r="P51" s="20">
        <v>1</v>
      </c>
      <c r="Q51" s="3"/>
      <c r="R51" s="5"/>
      <c r="T51" s="143"/>
      <c r="U51" s="25"/>
      <c r="V51" s="25"/>
      <c r="W51" s="35"/>
      <c r="X51" s="3"/>
      <c r="Y51" s="3"/>
    </row>
    <row r="52" spans="1:25" ht="12.75" customHeight="1">
      <c r="A52" s="34" t="s">
        <v>50</v>
      </c>
      <c r="K52" s="38"/>
      <c r="L52" s="5"/>
      <c r="M52" s="5"/>
      <c r="O52" s="5"/>
      <c r="P52" s="20"/>
      <c r="Q52" s="3"/>
      <c r="R52" s="5"/>
      <c r="T52" s="143"/>
      <c r="U52" s="25"/>
      <c r="V52" s="25"/>
      <c r="W52" s="35"/>
      <c r="X52" s="3"/>
      <c r="Y52" s="3"/>
    </row>
    <row r="53" spans="1:25" ht="12.75" customHeight="1">
      <c r="K53" s="26">
        <f>SUM(K48:K51)</f>
        <v>40</v>
      </c>
      <c r="L53" s="5">
        <f>K48/B40</f>
        <v>0.78048780487804881</v>
      </c>
      <c r="M53" s="5">
        <f>K53/B40</f>
        <v>0.97560975609756095</v>
      </c>
      <c r="N53" s="5">
        <f>M53-L53</f>
        <v>0.19512195121951215</v>
      </c>
      <c r="O53" s="5"/>
      <c r="P53" s="6"/>
      <c r="Q53" s="6"/>
      <c r="R53" s="5"/>
      <c r="T53" s="27" t="s">
        <v>30</v>
      </c>
      <c r="U53" s="25">
        <f t="shared" ref="U53:U55" si="18">Q11</f>
        <v>1</v>
      </c>
      <c r="V53" s="25">
        <f t="shared" ref="V53:V54" si="19">Q28</f>
        <v>1</v>
      </c>
      <c r="W53" s="35" t="s">
        <v>28</v>
      </c>
      <c r="X53" s="3" t="s">
        <v>28</v>
      </c>
      <c r="Y53" s="3"/>
    </row>
    <row r="54" spans="1:25" ht="12.75" customHeight="1">
      <c r="A54" s="52" t="s">
        <v>67</v>
      </c>
      <c r="L54" s="5"/>
      <c r="M54" s="5"/>
      <c r="O54" s="5"/>
      <c r="P54" s="6"/>
      <c r="Q54" s="6"/>
      <c r="R54" s="5"/>
      <c r="T54" s="32" t="s">
        <v>31</v>
      </c>
      <c r="U54" s="25">
        <f t="shared" si="18"/>
        <v>0.95652173913043481</v>
      </c>
      <c r="V54" s="25">
        <f t="shared" si="19"/>
        <v>1</v>
      </c>
      <c r="W54" s="35" t="s">
        <v>28</v>
      </c>
      <c r="X54" s="3" t="s">
        <v>28</v>
      </c>
      <c r="Y54" s="3"/>
    </row>
    <row r="55" spans="1:25" ht="25.5" customHeight="1">
      <c r="B55" s="245" t="s">
        <v>1</v>
      </c>
      <c r="C55" s="240"/>
      <c r="D55" s="240"/>
      <c r="E55" s="240"/>
      <c r="F55" s="240"/>
      <c r="G55" s="240"/>
      <c r="H55" s="240"/>
      <c r="I55" s="240"/>
      <c r="J55" s="240"/>
      <c r="L55" s="7" t="s">
        <v>2</v>
      </c>
      <c r="M55" s="7" t="s">
        <v>3</v>
      </c>
      <c r="N55" s="8" t="s">
        <v>4</v>
      </c>
      <c r="O55" s="7" t="s">
        <v>5</v>
      </c>
      <c r="P55" s="9" t="s">
        <v>6</v>
      </c>
      <c r="Q55" s="9" t="s">
        <v>7</v>
      </c>
      <c r="R55" s="10" t="s">
        <v>8</v>
      </c>
      <c r="T55" s="32" t="s">
        <v>32</v>
      </c>
      <c r="U55" s="25">
        <f t="shared" si="18"/>
        <v>1</v>
      </c>
      <c r="V55" s="25" t="s">
        <v>28</v>
      </c>
      <c r="W55" s="35" t="s">
        <v>28</v>
      </c>
      <c r="X55" s="3" t="s">
        <v>28</v>
      </c>
      <c r="Y55" s="3"/>
    </row>
    <row r="56" spans="1:25" ht="12.75" customHeight="1">
      <c r="A56" s="12" t="s">
        <v>9</v>
      </c>
      <c r="B56" s="13">
        <v>1</v>
      </c>
      <c r="C56" s="13">
        <v>2</v>
      </c>
      <c r="D56" s="13">
        <v>3</v>
      </c>
      <c r="E56" s="13">
        <v>4</v>
      </c>
      <c r="F56" s="13">
        <v>5</v>
      </c>
      <c r="G56" s="13">
        <v>6</v>
      </c>
      <c r="H56" s="13">
        <v>7</v>
      </c>
      <c r="I56" s="13">
        <v>8</v>
      </c>
      <c r="J56" s="13">
        <v>9</v>
      </c>
      <c r="K56" s="14" t="s">
        <v>10</v>
      </c>
      <c r="L56" s="48"/>
      <c r="M56" s="15"/>
      <c r="N56" s="16"/>
      <c r="O56" s="17"/>
      <c r="P56" s="6"/>
      <c r="Q56" s="6"/>
      <c r="R56" s="5"/>
      <c r="T56" s="33"/>
      <c r="U56" s="25" t="s">
        <v>28</v>
      </c>
      <c r="V56" s="28"/>
      <c r="W56" s="11"/>
      <c r="X56" s="3"/>
      <c r="Y56" s="3"/>
    </row>
    <row r="57" spans="1:25" ht="12.75" customHeight="1">
      <c r="A57" s="31" t="s">
        <v>18</v>
      </c>
      <c r="B57" s="13">
        <v>57</v>
      </c>
      <c r="C57" s="13"/>
      <c r="D57" s="13"/>
      <c r="E57" s="13"/>
      <c r="F57" s="13"/>
      <c r="G57" s="13"/>
      <c r="H57" s="13"/>
      <c r="I57" s="13"/>
      <c r="J57" s="13"/>
      <c r="K57" s="19"/>
      <c r="L57" s="48"/>
      <c r="M57" s="15"/>
      <c r="N57" s="16"/>
      <c r="O57" s="17"/>
      <c r="P57" s="20">
        <f>B57</f>
        <v>57</v>
      </c>
      <c r="Q57" s="6"/>
      <c r="R57" s="5"/>
      <c r="T57" s="33"/>
      <c r="U57" s="25" t="s">
        <v>28</v>
      </c>
      <c r="V57" s="28"/>
      <c r="W57" s="35"/>
      <c r="X57" s="3"/>
      <c r="Y57" s="3"/>
    </row>
    <row r="58" spans="1:25" ht="12.75" customHeight="1">
      <c r="A58" s="31" t="s">
        <v>19</v>
      </c>
      <c r="B58" s="26"/>
      <c r="C58" s="26">
        <v>45</v>
      </c>
      <c r="D58" s="26"/>
      <c r="E58" s="26"/>
      <c r="F58" s="26"/>
      <c r="G58" s="26"/>
      <c r="H58" s="26"/>
      <c r="I58" s="26"/>
      <c r="J58" s="26"/>
      <c r="K58" s="38"/>
      <c r="L58" s="5"/>
      <c r="M58" s="5"/>
      <c r="N58" s="26"/>
      <c r="O58" s="5">
        <f>C58/B57</f>
        <v>0.78947368421052633</v>
      </c>
      <c r="P58" s="20">
        <v>45</v>
      </c>
      <c r="Q58" s="3">
        <f t="shared" ref="Q58:Q65" si="20">P58/P57</f>
        <v>0.78947368421052633</v>
      </c>
      <c r="R58" s="5">
        <f t="shared" ref="R58:R65" si="21">100%-Q58</f>
        <v>0.21052631578947367</v>
      </c>
      <c r="T58" s="33"/>
      <c r="U58" s="25" t="s">
        <v>28</v>
      </c>
      <c r="V58" s="28"/>
      <c r="W58" s="35"/>
      <c r="X58" s="3"/>
      <c r="Y58" s="3"/>
    </row>
    <row r="59" spans="1:25" ht="12.75" customHeight="1">
      <c r="A59" s="31" t="s">
        <v>20</v>
      </c>
      <c r="B59" s="26"/>
      <c r="C59" s="26"/>
      <c r="D59" s="26">
        <v>45</v>
      </c>
      <c r="E59" s="26"/>
      <c r="F59" s="26"/>
      <c r="G59" s="26"/>
      <c r="H59" s="26"/>
      <c r="I59" s="26"/>
      <c r="J59" s="26"/>
      <c r="K59" s="38"/>
      <c r="L59" s="5"/>
      <c r="M59" s="5"/>
      <c r="N59" s="26"/>
      <c r="O59" s="5">
        <f>D59/C58</f>
        <v>1</v>
      </c>
      <c r="P59" s="20">
        <v>46</v>
      </c>
      <c r="Q59" s="3">
        <f t="shared" si="20"/>
        <v>1.0222222222222221</v>
      </c>
      <c r="R59" s="5">
        <f t="shared" si="21"/>
        <v>-2.2222222222222143E-2</v>
      </c>
      <c r="T59" s="33"/>
      <c r="U59" s="28"/>
      <c r="V59" s="28"/>
      <c r="W59" s="35"/>
      <c r="X59" s="3"/>
      <c r="Y59" s="3"/>
    </row>
    <row r="60" spans="1:25" ht="12.75" customHeight="1">
      <c r="A60" s="34" t="s">
        <v>21</v>
      </c>
      <c r="B60" s="26"/>
      <c r="C60" s="26"/>
      <c r="D60" s="26"/>
      <c r="E60" s="26">
        <v>43</v>
      </c>
      <c r="F60" s="26"/>
      <c r="G60" s="26"/>
      <c r="H60" s="26"/>
      <c r="I60" s="26"/>
      <c r="J60" s="26"/>
      <c r="K60" s="38"/>
      <c r="L60" s="5"/>
      <c r="M60" s="5"/>
      <c r="N60" s="26"/>
      <c r="O60" s="5">
        <f>E60/D59</f>
        <v>0.9555555555555556</v>
      </c>
      <c r="P60" s="20">
        <v>44</v>
      </c>
      <c r="Q60" s="3">
        <f t="shared" si="20"/>
        <v>0.95652173913043481</v>
      </c>
      <c r="R60" s="5">
        <f t="shared" si="21"/>
        <v>4.3478260869565188E-2</v>
      </c>
      <c r="T60" s="33"/>
      <c r="U60" s="28"/>
      <c r="V60" s="28"/>
      <c r="W60" s="35"/>
      <c r="X60" s="3"/>
      <c r="Y60" s="3"/>
    </row>
    <row r="61" spans="1:25" ht="12.75" customHeight="1">
      <c r="A61" s="34" t="s">
        <v>22</v>
      </c>
      <c r="B61" s="26"/>
      <c r="C61" s="26"/>
      <c r="D61" s="26"/>
      <c r="E61" s="26"/>
      <c r="F61" s="26">
        <v>43</v>
      </c>
      <c r="G61" s="26"/>
      <c r="H61" s="26"/>
      <c r="I61" s="26"/>
      <c r="J61" s="26"/>
      <c r="K61" s="38"/>
      <c r="L61" s="5"/>
      <c r="M61" s="5"/>
      <c r="N61" s="26"/>
      <c r="O61" s="5">
        <f>F61/E60</f>
        <v>1</v>
      </c>
      <c r="P61" s="20">
        <v>52</v>
      </c>
      <c r="Q61" s="3">
        <f t="shared" si="20"/>
        <v>1.1818181818181819</v>
      </c>
      <c r="R61" s="5">
        <f t="shared" si="21"/>
        <v>-0.18181818181818188</v>
      </c>
      <c r="T61" s="26"/>
      <c r="W61" s="35"/>
      <c r="X61" s="3"/>
      <c r="Y61" s="3"/>
    </row>
    <row r="62" spans="1:25" ht="12.75" customHeight="1">
      <c r="A62" s="34" t="s">
        <v>40</v>
      </c>
      <c r="B62" s="26"/>
      <c r="C62" s="26"/>
      <c r="D62" s="26"/>
      <c r="E62" s="26"/>
      <c r="F62" s="26"/>
      <c r="G62" s="26">
        <v>43</v>
      </c>
      <c r="H62" s="26"/>
      <c r="I62" s="26"/>
      <c r="J62" s="26"/>
      <c r="K62" s="38"/>
      <c r="L62" s="5"/>
      <c r="M62" s="5"/>
      <c r="N62" s="26"/>
      <c r="O62" s="5">
        <f>G62/F61</f>
        <v>1</v>
      </c>
      <c r="P62" s="20">
        <v>51</v>
      </c>
      <c r="Q62" s="3">
        <f t="shared" si="20"/>
        <v>0.98076923076923073</v>
      </c>
      <c r="R62" s="5">
        <f t="shared" si="21"/>
        <v>1.9230769230769273E-2</v>
      </c>
      <c r="W62" s="35"/>
      <c r="X62" s="3"/>
      <c r="Y62" s="3"/>
    </row>
    <row r="63" spans="1:25" ht="12.75" customHeight="1">
      <c r="A63" s="34" t="s">
        <v>41</v>
      </c>
      <c r="B63" s="26"/>
      <c r="C63" s="26"/>
      <c r="D63" s="26"/>
      <c r="E63" s="26"/>
      <c r="F63" s="26"/>
      <c r="G63" s="26"/>
      <c r="H63" s="26">
        <v>43</v>
      </c>
      <c r="I63" s="26"/>
      <c r="J63" s="26"/>
      <c r="K63" s="38"/>
      <c r="L63" s="5"/>
      <c r="M63" s="5"/>
      <c r="N63" s="26"/>
      <c r="O63" s="5">
        <f>H63/G62</f>
        <v>1</v>
      </c>
      <c r="P63" s="20">
        <v>48</v>
      </c>
      <c r="Q63" s="3">
        <f t="shared" si="20"/>
        <v>0.94117647058823528</v>
      </c>
      <c r="R63" s="5">
        <f t="shared" si="21"/>
        <v>5.8823529411764719E-2</v>
      </c>
      <c r="W63" s="35"/>
      <c r="X63" s="3"/>
      <c r="Y63" s="3"/>
    </row>
    <row r="64" spans="1:25" ht="12.75" customHeight="1">
      <c r="A64" s="34" t="s">
        <v>42</v>
      </c>
      <c r="B64" s="26"/>
      <c r="C64" s="26"/>
      <c r="D64" s="26"/>
      <c r="E64" s="26"/>
      <c r="F64" s="26"/>
      <c r="G64" s="26"/>
      <c r="H64" s="26"/>
      <c r="I64" s="26">
        <v>43</v>
      </c>
      <c r="J64" s="26"/>
      <c r="K64" s="38"/>
      <c r="L64" s="5"/>
      <c r="M64" s="5"/>
      <c r="N64" s="26"/>
      <c r="O64" s="5">
        <f>I64/H63</f>
        <v>1</v>
      </c>
      <c r="P64" s="20">
        <v>46</v>
      </c>
      <c r="Q64" s="3">
        <f t="shared" si="20"/>
        <v>0.95833333333333337</v>
      </c>
      <c r="R64" s="5">
        <f t="shared" si="21"/>
        <v>4.166666666666663E-2</v>
      </c>
      <c r="W64" s="35"/>
      <c r="X64" s="3"/>
      <c r="Y64" s="3"/>
    </row>
    <row r="65" spans="1:40" ht="12.75" customHeight="1">
      <c r="A65" s="34" t="s">
        <v>43</v>
      </c>
      <c r="B65" s="26"/>
      <c r="C65" s="26"/>
      <c r="D65" s="26"/>
      <c r="E65" s="26"/>
      <c r="F65" s="26"/>
      <c r="G65" s="26"/>
      <c r="H65" s="26"/>
      <c r="I65" s="26"/>
      <c r="J65" s="26">
        <v>43</v>
      </c>
      <c r="K65" s="38">
        <v>44</v>
      </c>
      <c r="L65" s="5"/>
      <c r="M65" s="5"/>
      <c r="N65" s="26"/>
      <c r="O65" s="5">
        <f>J65/I64</f>
        <v>1</v>
      </c>
      <c r="P65" s="20">
        <v>48</v>
      </c>
      <c r="Q65" s="3">
        <f t="shared" si="20"/>
        <v>1.0434782608695652</v>
      </c>
      <c r="R65" s="5">
        <f t="shared" si="21"/>
        <v>-4.3478260869565188E-2</v>
      </c>
      <c r="W65" s="35"/>
      <c r="X65" s="3"/>
      <c r="Y65" s="3"/>
    </row>
    <row r="66" spans="1:40" ht="12.75" customHeight="1">
      <c r="A66" s="34" t="s">
        <v>48</v>
      </c>
      <c r="B66" s="26"/>
      <c r="C66" s="26"/>
      <c r="D66" s="26"/>
      <c r="E66" s="26"/>
      <c r="F66" s="26"/>
      <c r="G66" s="26"/>
      <c r="H66" s="26"/>
      <c r="I66" s="26"/>
      <c r="J66" s="26">
        <v>2</v>
      </c>
      <c r="K66" s="38">
        <v>2</v>
      </c>
      <c r="L66" s="5"/>
      <c r="M66" s="5"/>
      <c r="N66" s="26"/>
      <c r="O66" s="5"/>
      <c r="P66" s="20">
        <v>4</v>
      </c>
      <c r="Q66" s="3"/>
      <c r="R66" s="5"/>
      <c r="W66" s="35"/>
      <c r="X66" s="3"/>
      <c r="Y66" s="3"/>
    </row>
    <row r="67" spans="1:40" ht="12.75" customHeight="1">
      <c r="A67" s="34" t="s">
        <v>49</v>
      </c>
      <c r="B67" s="26"/>
      <c r="C67" s="26"/>
      <c r="D67" s="26"/>
      <c r="E67" s="26"/>
      <c r="F67" s="26"/>
      <c r="G67" s="26"/>
      <c r="H67" s="26"/>
      <c r="I67" s="26"/>
      <c r="J67" s="26">
        <v>1</v>
      </c>
      <c r="K67" s="38">
        <v>1</v>
      </c>
      <c r="L67" s="5"/>
      <c r="M67" s="5"/>
      <c r="N67" s="26"/>
      <c r="O67" s="5"/>
      <c r="P67" s="20">
        <v>2</v>
      </c>
      <c r="Q67" s="3"/>
      <c r="R67" s="5"/>
      <c r="W67" s="35"/>
      <c r="X67" s="3"/>
      <c r="Y67" s="3"/>
    </row>
    <row r="68" spans="1:40" ht="12.75" customHeight="1">
      <c r="A68" s="34" t="s">
        <v>50</v>
      </c>
      <c r="B68" s="26"/>
      <c r="C68" s="26"/>
      <c r="D68" s="26"/>
      <c r="E68" s="26"/>
      <c r="F68" s="26"/>
      <c r="G68" s="26"/>
      <c r="H68" s="26"/>
      <c r="I68" s="26"/>
      <c r="J68" s="26">
        <v>1</v>
      </c>
      <c r="K68" s="38"/>
      <c r="L68" s="5"/>
      <c r="M68" s="5"/>
      <c r="N68" s="26"/>
      <c r="O68" s="5"/>
      <c r="P68" s="20">
        <v>1</v>
      </c>
      <c r="Q68" s="3"/>
      <c r="R68" s="5"/>
      <c r="W68" s="35"/>
      <c r="X68" s="3"/>
      <c r="Y68" s="3"/>
    </row>
    <row r="69" spans="1:40" ht="12.75" customHeight="1">
      <c r="A69" s="34" t="s">
        <v>51</v>
      </c>
      <c r="B69" s="26"/>
      <c r="C69" s="26"/>
      <c r="D69" s="26"/>
      <c r="E69" s="26"/>
      <c r="F69" s="26"/>
      <c r="G69" s="26"/>
      <c r="H69" s="26"/>
      <c r="I69" s="26"/>
      <c r="J69" s="26">
        <v>1</v>
      </c>
      <c r="K69" s="38">
        <v>1</v>
      </c>
      <c r="L69" s="5"/>
      <c r="M69" s="5"/>
      <c r="N69" s="26"/>
      <c r="O69" s="5"/>
      <c r="P69" s="20">
        <v>1</v>
      </c>
      <c r="Q69" s="3"/>
      <c r="R69" s="5"/>
      <c r="W69" s="35"/>
      <c r="X69" s="3"/>
      <c r="Y69" s="3"/>
    </row>
    <row r="70" spans="1:40" ht="12.75" customHeight="1">
      <c r="A70" s="34"/>
      <c r="B70" s="26"/>
      <c r="C70" s="26"/>
      <c r="D70" s="26"/>
      <c r="E70" s="26"/>
      <c r="F70" s="26"/>
      <c r="G70" s="26"/>
      <c r="H70" s="26"/>
      <c r="I70" s="26"/>
      <c r="J70" s="26"/>
      <c r="K70" s="26">
        <f>SUM(K65:K69)</f>
        <v>48</v>
      </c>
      <c r="L70" s="5">
        <f>K65/B57</f>
        <v>0.77192982456140347</v>
      </c>
      <c r="M70" s="5">
        <f>K70/B57</f>
        <v>0.84210526315789469</v>
      </c>
      <c r="N70" s="5">
        <f>M70-L70</f>
        <v>7.0175438596491224E-2</v>
      </c>
      <c r="O70" s="5"/>
      <c r="P70" s="169"/>
      <c r="Q70" s="6"/>
      <c r="R70" s="5"/>
      <c r="W70" s="35"/>
      <c r="X70" s="3"/>
      <c r="Y70" s="3"/>
    </row>
    <row r="71" spans="1:40" ht="12.75" customHeight="1">
      <c r="A71" s="52" t="s">
        <v>68</v>
      </c>
      <c r="M71" s="5"/>
      <c r="N71" s="5"/>
      <c r="P71" s="5"/>
      <c r="Q71" s="6"/>
      <c r="R71" s="6"/>
      <c r="S71" s="5"/>
      <c r="AA71" s="52"/>
      <c r="AB71" s="53"/>
      <c r="AC71" s="53"/>
      <c r="AD71" s="53"/>
      <c r="AE71" s="53"/>
      <c r="AF71" s="53"/>
      <c r="AG71" s="53"/>
      <c r="AH71" s="53"/>
      <c r="AI71" s="53"/>
      <c r="AJ71" s="53"/>
      <c r="AK71" s="53"/>
      <c r="AL71" s="53"/>
      <c r="AM71" s="3"/>
      <c r="AN71" s="3"/>
    </row>
    <row r="72" spans="1:40" ht="25.5" customHeight="1">
      <c r="B72" s="245" t="s">
        <v>1</v>
      </c>
      <c r="C72" s="240"/>
      <c r="D72" s="240"/>
      <c r="E72" s="240"/>
      <c r="F72" s="240"/>
      <c r="G72" s="240"/>
      <c r="H72" s="240"/>
      <c r="I72" s="240"/>
      <c r="J72" s="240"/>
      <c r="L72" s="7" t="s">
        <v>2</v>
      </c>
      <c r="M72" s="7" t="s">
        <v>3</v>
      </c>
      <c r="N72" s="8" t="s">
        <v>4</v>
      </c>
      <c r="O72" s="7" t="s">
        <v>5</v>
      </c>
      <c r="P72" s="9" t="s">
        <v>6</v>
      </c>
      <c r="Q72" s="9" t="s">
        <v>7</v>
      </c>
      <c r="R72" s="10" t="s">
        <v>8</v>
      </c>
      <c r="T72" s="26"/>
      <c r="U72" s="26"/>
      <c r="AA72" s="26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</row>
    <row r="73" spans="1:40" ht="12.75" customHeight="1">
      <c r="A73" s="12" t="s">
        <v>9</v>
      </c>
      <c r="B73" s="13">
        <v>1</v>
      </c>
      <c r="C73" s="13">
        <v>2</v>
      </c>
      <c r="D73" s="13">
        <v>3</v>
      </c>
      <c r="E73" s="13">
        <v>4</v>
      </c>
      <c r="F73" s="13">
        <v>5</v>
      </c>
      <c r="G73" s="13">
        <v>6</v>
      </c>
      <c r="H73" s="13">
        <v>7</v>
      </c>
      <c r="I73" s="13">
        <v>8</v>
      </c>
      <c r="J73" s="13">
        <v>9</v>
      </c>
      <c r="K73" s="14" t="s">
        <v>10</v>
      </c>
      <c r="L73" s="48"/>
      <c r="M73" s="15"/>
      <c r="N73" s="16"/>
      <c r="O73" s="17"/>
      <c r="P73" s="6"/>
      <c r="Q73" s="6"/>
      <c r="R73" s="5"/>
      <c r="T73" s="26"/>
      <c r="U73" s="26"/>
      <c r="AA73" s="4"/>
      <c r="AB73" s="11"/>
      <c r="AC73" s="11"/>
      <c r="AD73" s="11"/>
      <c r="AE73" s="11"/>
      <c r="AF73" s="11"/>
      <c r="AG73" s="11"/>
      <c r="AH73" s="11"/>
      <c r="AI73" s="11"/>
      <c r="AJ73" s="11"/>
      <c r="AK73" s="11"/>
      <c r="AL73" s="11"/>
      <c r="AM73" s="3"/>
      <c r="AN73" s="3"/>
    </row>
    <row r="74" spans="1:40" ht="12.75" customHeight="1">
      <c r="A74" s="31" t="s">
        <v>19</v>
      </c>
      <c r="B74" s="13">
        <v>26</v>
      </c>
      <c r="C74" s="13"/>
      <c r="D74" s="13"/>
      <c r="E74" s="13"/>
      <c r="F74" s="13"/>
      <c r="G74" s="13"/>
      <c r="H74" s="13"/>
      <c r="I74" s="13"/>
      <c r="J74" s="13"/>
      <c r="K74" s="19"/>
      <c r="L74" s="48"/>
      <c r="M74" s="15"/>
      <c r="N74" s="16"/>
      <c r="O74" s="17"/>
      <c r="P74" s="20">
        <f>B74</f>
        <v>26</v>
      </c>
      <c r="Q74" s="6"/>
      <c r="R74" s="6"/>
      <c r="S74" s="5"/>
      <c r="T74" s="34"/>
      <c r="U74" s="35"/>
      <c r="V74" s="35"/>
      <c r="AA74" s="34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"/>
      <c r="AN74" s="3"/>
    </row>
    <row r="75" spans="1:40" ht="12.75" customHeight="1">
      <c r="A75" s="31" t="s">
        <v>20</v>
      </c>
      <c r="C75" s="26">
        <v>22</v>
      </c>
      <c r="K75" s="38"/>
      <c r="M75" s="5"/>
      <c r="N75" s="5"/>
      <c r="O75" s="3">
        <f>C75/B74</f>
        <v>0.84615384615384615</v>
      </c>
      <c r="P75" s="20">
        <v>22</v>
      </c>
      <c r="Q75" s="3">
        <f t="shared" ref="Q75:Q82" si="22">P75/P74</f>
        <v>0.84615384615384615</v>
      </c>
      <c r="R75" s="5">
        <f t="shared" ref="R75:R82" si="23">100%-Q75</f>
        <v>0.15384615384615385</v>
      </c>
      <c r="S75" s="5"/>
      <c r="T75" s="34"/>
      <c r="U75" s="35"/>
      <c r="V75" s="35"/>
      <c r="AA75" s="26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</row>
    <row r="76" spans="1:40" ht="12.75" customHeight="1">
      <c r="A76" s="34" t="s">
        <v>21</v>
      </c>
      <c r="D76" s="26">
        <v>22</v>
      </c>
      <c r="K76" s="38"/>
      <c r="M76" s="5"/>
      <c r="N76" s="5"/>
      <c r="O76" s="3">
        <f>D76/C75</f>
        <v>1</v>
      </c>
      <c r="P76" s="20">
        <v>22</v>
      </c>
      <c r="Q76" s="3">
        <f t="shared" si="22"/>
        <v>1</v>
      </c>
      <c r="R76" s="5">
        <f t="shared" si="23"/>
        <v>0</v>
      </c>
      <c r="S76" s="5"/>
      <c r="T76" s="34"/>
      <c r="U76" s="35"/>
      <c r="V76" s="35"/>
      <c r="AA76" s="2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0" ht="12.75" customHeight="1">
      <c r="A77" s="34" t="s">
        <v>22</v>
      </c>
      <c r="E77" s="26">
        <v>21</v>
      </c>
      <c r="K77" s="38"/>
      <c r="M77" s="5"/>
      <c r="N77" s="5"/>
      <c r="O77" s="3">
        <f>E77/D76</f>
        <v>0.95454545454545459</v>
      </c>
      <c r="P77" s="20">
        <v>21</v>
      </c>
      <c r="Q77" s="3">
        <f t="shared" si="22"/>
        <v>0.95454545454545459</v>
      </c>
      <c r="R77" s="5">
        <f t="shared" si="23"/>
        <v>4.5454545454545414E-2</v>
      </c>
      <c r="S77" s="5"/>
      <c r="T77" s="34"/>
      <c r="U77" s="35"/>
      <c r="V77" s="35"/>
      <c r="AA77" s="26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</row>
    <row r="78" spans="1:40" ht="12.75" customHeight="1">
      <c r="A78" s="34" t="s">
        <v>40</v>
      </c>
      <c r="F78" s="26">
        <v>21</v>
      </c>
      <c r="K78" s="38"/>
      <c r="M78" s="5"/>
      <c r="N78" s="5"/>
      <c r="O78" s="3">
        <f>F78/E77</f>
        <v>1</v>
      </c>
      <c r="P78" s="20">
        <v>21</v>
      </c>
      <c r="Q78" s="3">
        <f t="shared" si="22"/>
        <v>1</v>
      </c>
      <c r="R78" s="5">
        <f t="shared" si="23"/>
        <v>0</v>
      </c>
      <c r="S78" s="5"/>
      <c r="T78" s="34"/>
      <c r="U78" s="35"/>
      <c r="V78" s="35"/>
      <c r="AA78" s="26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</row>
    <row r="79" spans="1:40" ht="12.75" customHeight="1">
      <c r="A79" s="34" t="s">
        <v>41</v>
      </c>
      <c r="G79" s="26">
        <v>19</v>
      </c>
      <c r="K79" s="38"/>
      <c r="M79" s="5"/>
      <c r="N79" s="5"/>
      <c r="O79" s="3">
        <f>G79/F78</f>
        <v>0.90476190476190477</v>
      </c>
      <c r="P79" s="20">
        <v>21</v>
      </c>
      <c r="Q79" s="3">
        <f t="shared" si="22"/>
        <v>1</v>
      </c>
      <c r="R79" s="5">
        <f t="shared" si="23"/>
        <v>0</v>
      </c>
      <c r="S79" s="5"/>
      <c r="T79" s="34"/>
      <c r="U79" s="35"/>
      <c r="V79" s="35"/>
      <c r="AA79" s="2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0" ht="12.75" customHeight="1">
      <c r="A80" s="34" t="s">
        <v>42</v>
      </c>
      <c r="H80" s="26">
        <v>16</v>
      </c>
      <c r="K80" s="38"/>
      <c r="M80" s="5"/>
      <c r="N80" s="5"/>
      <c r="O80" s="3">
        <f>H80/G79</f>
        <v>0.84210526315789469</v>
      </c>
      <c r="P80" s="20">
        <v>21</v>
      </c>
      <c r="Q80" s="3">
        <f t="shared" si="22"/>
        <v>1</v>
      </c>
      <c r="R80" s="5">
        <f t="shared" si="23"/>
        <v>0</v>
      </c>
      <c r="S80" s="5"/>
      <c r="T80" s="34"/>
      <c r="U80" s="35"/>
      <c r="V80" s="35"/>
      <c r="AA80" s="26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</row>
    <row r="81" spans="1:40" ht="12.75" customHeight="1">
      <c r="A81" s="34" t="s">
        <v>43</v>
      </c>
      <c r="I81" s="26">
        <v>16</v>
      </c>
      <c r="K81" s="38"/>
      <c r="M81" s="5"/>
      <c r="N81" s="5"/>
      <c r="O81" s="3">
        <f>I81/H80</f>
        <v>1</v>
      </c>
      <c r="P81" s="20">
        <v>21</v>
      </c>
      <c r="Q81" s="3">
        <f t="shared" si="22"/>
        <v>1</v>
      </c>
      <c r="R81" s="5">
        <f t="shared" si="23"/>
        <v>0</v>
      </c>
      <c r="S81" s="5"/>
      <c r="T81" s="34"/>
      <c r="U81" s="35"/>
      <c r="V81" s="35"/>
      <c r="AA81" s="26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</row>
    <row r="82" spans="1:40" ht="12.75" customHeight="1">
      <c r="A82" s="34" t="s">
        <v>48</v>
      </c>
      <c r="J82" s="26">
        <v>16</v>
      </c>
      <c r="K82" s="38">
        <v>16</v>
      </c>
      <c r="M82" s="5"/>
      <c r="N82" s="5"/>
      <c r="O82" s="3">
        <f>J82/I81</f>
        <v>1</v>
      </c>
      <c r="P82" s="20">
        <v>20</v>
      </c>
      <c r="Q82" s="3">
        <f t="shared" si="22"/>
        <v>0.95238095238095233</v>
      </c>
      <c r="R82" s="5">
        <f t="shared" si="23"/>
        <v>4.7619047619047672E-2</v>
      </c>
      <c r="S82" s="5"/>
      <c r="T82" s="34"/>
      <c r="U82" s="35"/>
      <c r="V82" s="35"/>
      <c r="AA82" s="26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</row>
    <row r="83" spans="1:40" ht="12.75" customHeight="1">
      <c r="A83" s="34" t="s">
        <v>49</v>
      </c>
      <c r="J83" s="26">
        <v>2</v>
      </c>
      <c r="K83" s="38">
        <v>2</v>
      </c>
      <c r="M83" s="5"/>
      <c r="N83" s="5"/>
      <c r="O83" s="3"/>
      <c r="P83" s="20">
        <v>4</v>
      </c>
      <c r="Q83" s="3"/>
      <c r="R83" s="5"/>
      <c r="S83" s="5"/>
      <c r="T83" s="34"/>
      <c r="U83" s="35"/>
      <c r="V83" s="35"/>
      <c r="AA83" s="26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</row>
    <row r="84" spans="1:40" ht="12.75" customHeight="1">
      <c r="A84" s="34" t="s">
        <v>50</v>
      </c>
      <c r="J84" s="26">
        <v>1</v>
      </c>
      <c r="K84" s="38">
        <v>1</v>
      </c>
      <c r="M84" s="5"/>
      <c r="N84" s="5"/>
      <c r="O84" s="3"/>
      <c r="P84" s="20">
        <v>1</v>
      </c>
      <c r="Q84" s="3"/>
      <c r="R84" s="5"/>
      <c r="S84" s="5"/>
      <c r="T84" s="34"/>
      <c r="U84" s="35"/>
      <c r="V84" s="35"/>
      <c r="AA84" s="26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</row>
    <row r="85" spans="1:40" ht="12.75" customHeight="1">
      <c r="A85" s="34" t="s">
        <v>51</v>
      </c>
      <c r="J85" s="26">
        <v>1</v>
      </c>
      <c r="K85" s="38"/>
      <c r="M85" s="5"/>
      <c r="N85" s="5"/>
      <c r="O85" s="3"/>
      <c r="P85" s="20">
        <v>2</v>
      </c>
      <c r="Q85" s="3"/>
      <c r="R85" s="5"/>
      <c r="S85" s="5"/>
      <c r="T85" s="34"/>
      <c r="U85" s="35"/>
      <c r="V85" s="35"/>
      <c r="AA85" s="26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</row>
    <row r="86" spans="1:40" ht="12.75" customHeight="1">
      <c r="A86" s="34" t="s">
        <v>52</v>
      </c>
      <c r="J86" s="26">
        <v>1</v>
      </c>
      <c r="K86" s="38"/>
      <c r="M86" s="5"/>
      <c r="N86" s="5"/>
      <c r="O86" s="3"/>
      <c r="P86" s="20">
        <v>2</v>
      </c>
      <c r="Q86" s="3"/>
      <c r="R86" s="5"/>
      <c r="S86" s="5"/>
      <c r="T86" s="34"/>
      <c r="U86" s="35"/>
      <c r="V86" s="35"/>
      <c r="AA86" s="26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</row>
    <row r="87" spans="1:40" ht="12.75" customHeight="1">
      <c r="A87" s="34" t="s">
        <v>53</v>
      </c>
      <c r="J87" s="26">
        <v>1</v>
      </c>
      <c r="K87" s="38">
        <v>1</v>
      </c>
      <c r="M87" s="5"/>
      <c r="N87" s="5"/>
      <c r="O87" s="3"/>
      <c r="P87" s="20">
        <v>2</v>
      </c>
      <c r="Q87" s="3"/>
      <c r="R87" s="5"/>
      <c r="S87" s="5"/>
      <c r="T87" s="34"/>
      <c r="U87" s="35"/>
      <c r="V87" s="35"/>
      <c r="AA87" s="26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</row>
    <row r="88" spans="1:40" ht="12.75" customHeight="1">
      <c r="A88" s="34" t="s">
        <v>64</v>
      </c>
      <c r="K88" s="38"/>
      <c r="M88" s="5"/>
      <c r="N88" s="5"/>
      <c r="O88" s="3"/>
      <c r="P88" s="20"/>
      <c r="Q88" s="3"/>
      <c r="R88" s="5"/>
      <c r="S88" s="5"/>
      <c r="T88" s="34"/>
      <c r="U88" s="35"/>
      <c r="V88" s="35"/>
      <c r="AA88" s="26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</row>
    <row r="89" spans="1:40" ht="12.75" customHeight="1">
      <c r="A89" s="34" t="s">
        <v>66</v>
      </c>
      <c r="J89" s="26">
        <v>1</v>
      </c>
      <c r="K89" s="38">
        <v>1</v>
      </c>
      <c r="M89" s="5"/>
      <c r="N89" s="5"/>
      <c r="O89" s="3"/>
      <c r="P89" s="20">
        <v>1</v>
      </c>
      <c r="Q89" s="3"/>
      <c r="R89" s="5"/>
      <c r="S89" s="5"/>
      <c r="T89" s="34"/>
      <c r="U89" s="35"/>
      <c r="V89" s="35"/>
      <c r="AA89" s="26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</row>
    <row r="90" spans="1:40" ht="12.75" customHeight="1">
      <c r="A90" s="34"/>
      <c r="K90" s="26">
        <f>SUM(K82:K89)</f>
        <v>21</v>
      </c>
      <c r="L90" s="5">
        <f>K82/B74</f>
        <v>0.61538461538461542</v>
      </c>
      <c r="M90" s="5">
        <f>K90/B74</f>
        <v>0.80769230769230771</v>
      </c>
      <c r="N90" s="5">
        <f>M90-L90</f>
        <v>0.19230769230769229</v>
      </c>
      <c r="O90" s="3"/>
      <c r="P90" s="20"/>
      <c r="Q90" s="3"/>
      <c r="R90" s="5"/>
      <c r="S90" s="5"/>
      <c r="T90" s="34"/>
      <c r="U90" s="35"/>
      <c r="V90" s="35"/>
      <c r="AA90" s="26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</row>
    <row r="91" spans="1:40" ht="12.75" customHeight="1">
      <c r="A91" s="52" t="s">
        <v>69</v>
      </c>
      <c r="M91" s="5"/>
      <c r="N91" s="5"/>
      <c r="P91" s="5"/>
      <c r="Q91" s="6"/>
      <c r="R91" s="6"/>
      <c r="U91" s="3"/>
      <c r="V91" s="3"/>
      <c r="X91" s="3"/>
      <c r="Y91" s="3"/>
    </row>
    <row r="92" spans="1:40" ht="25.5" customHeight="1">
      <c r="B92" s="245" t="s">
        <v>1</v>
      </c>
      <c r="C92" s="240"/>
      <c r="D92" s="240"/>
      <c r="E92" s="240"/>
      <c r="F92" s="240"/>
      <c r="G92" s="240"/>
      <c r="H92" s="240"/>
      <c r="I92" s="240"/>
      <c r="J92" s="240"/>
      <c r="L92" s="7" t="s">
        <v>2</v>
      </c>
      <c r="M92" s="7" t="s">
        <v>3</v>
      </c>
      <c r="N92" s="8" t="s">
        <v>4</v>
      </c>
      <c r="O92" s="7" t="s">
        <v>5</v>
      </c>
      <c r="P92" s="9" t="s">
        <v>6</v>
      </c>
      <c r="Q92" s="9" t="s">
        <v>7</v>
      </c>
      <c r="R92" s="10" t="s">
        <v>8</v>
      </c>
      <c r="U92" s="3"/>
      <c r="V92" s="3"/>
      <c r="X92" s="3"/>
      <c r="Y92" s="3"/>
    </row>
    <row r="93" spans="1:40" ht="12.75" customHeight="1">
      <c r="A93" s="12" t="s">
        <v>9</v>
      </c>
      <c r="B93" s="13">
        <v>1</v>
      </c>
      <c r="C93" s="13">
        <v>2</v>
      </c>
      <c r="D93" s="13">
        <v>3</v>
      </c>
      <c r="E93" s="13">
        <v>4</v>
      </c>
      <c r="F93" s="13">
        <v>5</v>
      </c>
      <c r="G93" s="13">
        <v>6</v>
      </c>
      <c r="H93" s="13">
        <v>7</v>
      </c>
      <c r="I93" s="13">
        <v>8</v>
      </c>
      <c r="J93" s="13">
        <v>9</v>
      </c>
      <c r="K93" s="14" t="s">
        <v>10</v>
      </c>
      <c r="L93" s="48"/>
      <c r="M93" s="15"/>
      <c r="N93" s="16"/>
      <c r="O93" s="17"/>
      <c r="P93" s="6"/>
      <c r="Q93" s="6"/>
      <c r="R93" s="5"/>
      <c r="T93" s="47"/>
      <c r="U93" s="11"/>
      <c r="V93" s="11"/>
      <c r="X93" s="3"/>
      <c r="Y93" s="3"/>
    </row>
    <row r="94" spans="1:40" ht="12.75" customHeight="1">
      <c r="A94" s="31" t="s">
        <v>20</v>
      </c>
      <c r="B94" s="26">
        <v>46</v>
      </c>
      <c r="K94" s="38"/>
      <c r="M94" s="5"/>
      <c r="N94" s="5"/>
      <c r="O94" s="3"/>
      <c r="P94" s="20">
        <v>46</v>
      </c>
      <c r="Q94" s="3"/>
      <c r="R94" s="5"/>
      <c r="U94" s="3"/>
      <c r="V94" s="3"/>
      <c r="X94" s="3"/>
      <c r="Y94" s="3"/>
    </row>
    <row r="95" spans="1:40" ht="12.75" customHeight="1">
      <c r="A95" s="34" t="s">
        <v>21</v>
      </c>
      <c r="C95" s="26">
        <v>35</v>
      </c>
      <c r="K95" s="38"/>
      <c r="M95" s="5"/>
      <c r="N95" s="5"/>
      <c r="O95" s="3">
        <f>C95/B94</f>
        <v>0.76086956521739135</v>
      </c>
      <c r="P95" s="20">
        <v>35</v>
      </c>
      <c r="Q95" s="3">
        <f t="shared" ref="Q95:Q102" si="24">P95/P94</f>
        <v>0.76086956521739135</v>
      </c>
      <c r="R95" s="5">
        <f t="shared" ref="R95:R102" si="25">100%-Q95</f>
        <v>0.23913043478260865</v>
      </c>
      <c r="U95" s="3"/>
      <c r="V95" s="3"/>
      <c r="X95" s="3"/>
      <c r="Y95" s="3"/>
    </row>
    <row r="96" spans="1:40" ht="12.75" customHeight="1">
      <c r="A96" s="34" t="s">
        <v>22</v>
      </c>
      <c r="D96" s="26">
        <v>30</v>
      </c>
      <c r="K96" s="38"/>
      <c r="M96" s="5"/>
      <c r="N96" s="5"/>
      <c r="O96" s="3">
        <f>D96/C95</f>
        <v>0.8571428571428571</v>
      </c>
      <c r="P96" s="20">
        <v>35</v>
      </c>
      <c r="Q96" s="3">
        <f t="shared" si="24"/>
        <v>1</v>
      </c>
      <c r="R96" s="5">
        <f t="shared" si="25"/>
        <v>0</v>
      </c>
      <c r="T96" s="4"/>
      <c r="U96" s="11" t="s">
        <v>45</v>
      </c>
      <c r="V96" s="11"/>
      <c r="X96" s="3"/>
      <c r="Y96" s="3"/>
    </row>
    <row r="97" spans="1:27" ht="12.75" customHeight="1">
      <c r="A97" s="34" t="s">
        <v>40</v>
      </c>
      <c r="E97" s="26">
        <v>26</v>
      </c>
      <c r="K97" s="38"/>
      <c r="M97" s="5"/>
      <c r="N97" s="5"/>
      <c r="O97" s="3">
        <f>E97/D96</f>
        <v>0.8666666666666667</v>
      </c>
      <c r="P97" s="20">
        <v>29</v>
      </c>
      <c r="Q97" s="3">
        <f t="shared" si="24"/>
        <v>0.82857142857142863</v>
      </c>
      <c r="R97" s="5">
        <f t="shared" si="25"/>
        <v>0.17142857142857137</v>
      </c>
      <c r="T97" s="4"/>
      <c r="U97" s="11"/>
      <c r="V97" s="11"/>
      <c r="X97" s="3"/>
      <c r="Y97" s="3"/>
    </row>
    <row r="98" spans="1:27" ht="12.75" customHeight="1">
      <c r="A98" s="34" t="s">
        <v>41</v>
      </c>
      <c r="F98" s="26">
        <v>26</v>
      </c>
      <c r="K98" s="38"/>
      <c r="M98" s="5"/>
      <c r="N98" s="5"/>
      <c r="O98" s="3">
        <f>F98/E97</f>
        <v>1</v>
      </c>
      <c r="P98" s="20">
        <v>30</v>
      </c>
      <c r="Q98" s="3">
        <f t="shared" si="24"/>
        <v>1.0344827586206897</v>
      </c>
      <c r="R98" s="5">
        <f t="shared" si="25"/>
        <v>-3.4482758620689724E-2</v>
      </c>
      <c r="T98" s="4"/>
      <c r="U98" s="11"/>
      <c r="V98" s="11"/>
      <c r="X98" s="3"/>
      <c r="Y98" s="3"/>
    </row>
    <row r="99" spans="1:27" ht="12.75" customHeight="1">
      <c r="A99" s="34" t="s">
        <v>42</v>
      </c>
      <c r="G99" s="26">
        <v>26</v>
      </c>
      <c r="K99" s="38"/>
      <c r="M99" s="5"/>
      <c r="N99" s="5"/>
      <c r="O99" s="3">
        <f>G99/F98</f>
        <v>1</v>
      </c>
      <c r="P99" s="20">
        <v>39</v>
      </c>
      <c r="Q99" s="3">
        <f t="shared" si="24"/>
        <v>1.3</v>
      </c>
      <c r="R99" s="5">
        <f t="shared" si="25"/>
        <v>-0.30000000000000004</v>
      </c>
      <c r="T99" s="4"/>
      <c r="U99" s="11"/>
      <c r="V99" s="11"/>
      <c r="X99" s="3"/>
      <c r="Y99" s="3"/>
    </row>
    <row r="100" spans="1:27" ht="12.75" customHeight="1">
      <c r="A100" s="34" t="s">
        <v>43</v>
      </c>
      <c r="H100" s="26">
        <v>24</v>
      </c>
      <c r="K100" s="38"/>
      <c r="M100" s="5"/>
      <c r="N100" s="5"/>
      <c r="O100" s="3">
        <f>H100/G99</f>
        <v>0.92307692307692313</v>
      </c>
      <c r="P100" s="20">
        <v>37</v>
      </c>
      <c r="Q100" s="3">
        <f t="shared" si="24"/>
        <v>0.94871794871794868</v>
      </c>
      <c r="R100" s="5">
        <f t="shared" si="25"/>
        <v>5.1282051282051322E-2</v>
      </c>
      <c r="T100" s="4"/>
      <c r="U100" s="11"/>
      <c r="V100" s="11"/>
      <c r="X100" s="3"/>
      <c r="Y100" s="3"/>
    </row>
    <row r="101" spans="1:27" ht="12.75" customHeight="1">
      <c r="A101" s="34" t="s">
        <v>48</v>
      </c>
      <c r="I101" s="26">
        <v>24</v>
      </c>
      <c r="K101" s="38"/>
      <c r="M101" s="5"/>
      <c r="N101" s="5"/>
      <c r="O101" s="3">
        <f>I101/H100</f>
        <v>1</v>
      </c>
      <c r="P101" s="20">
        <v>36</v>
      </c>
      <c r="Q101" s="3">
        <f t="shared" si="24"/>
        <v>0.97297297297297303</v>
      </c>
      <c r="R101" s="5">
        <f t="shared" si="25"/>
        <v>2.7027027027026973E-2</v>
      </c>
      <c r="T101" s="4"/>
      <c r="U101" s="11"/>
      <c r="V101" s="11"/>
      <c r="X101" s="3"/>
      <c r="Y101" s="3"/>
    </row>
    <row r="102" spans="1:27" ht="12.75" customHeight="1">
      <c r="A102" s="34" t="s">
        <v>49</v>
      </c>
      <c r="J102" s="26">
        <v>23</v>
      </c>
      <c r="K102" s="38">
        <v>22</v>
      </c>
      <c r="M102" s="5"/>
      <c r="N102" s="5"/>
      <c r="O102" s="3">
        <f>J102/I101</f>
        <v>0.95833333333333337</v>
      </c>
      <c r="P102" s="20">
        <v>35</v>
      </c>
      <c r="Q102" s="3">
        <f t="shared" si="24"/>
        <v>0.97222222222222221</v>
      </c>
      <c r="R102" s="5">
        <f t="shared" si="25"/>
        <v>2.777777777777779E-2</v>
      </c>
      <c r="T102" s="4"/>
      <c r="U102" s="11"/>
      <c r="V102" s="11"/>
      <c r="X102" s="3"/>
      <c r="Y102" s="3"/>
    </row>
    <row r="103" spans="1:27" ht="12.75" customHeight="1">
      <c r="A103" s="34" t="s">
        <v>50</v>
      </c>
      <c r="J103" s="26">
        <v>10</v>
      </c>
      <c r="K103" s="38">
        <v>9</v>
      </c>
      <c r="M103" s="5"/>
      <c r="N103" s="5"/>
      <c r="O103" s="3"/>
      <c r="P103" s="20">
        <v>13</v>
      </c>
      <c r="Q103" s="3"/>
      <c r="R103" s="5"/>
      <c r="T103" s="4"/>
      <c r="U103" s="11"/>
      <c r="V103" s="11"/>
      <c r="X103" s="3"/>
      <c r="Y103" s="3"/>
    </row>
    <row r="104" spans="1:27" ht="12.75" customHeight="1">
      <c r="A104" s="34" t="s">
        <v>51</v>
      </c>
      <c r="J104" s="26">
        <v>1</v>
      </c>
      <c r="K104" s="38">
        <v>2</v>
      </c>
      <c r="M104" s="5"/>
      <c r="N104" s="5"/>
      <c r="O104" s="3"/>
      <c r="P104" s="20">
        <v>3</v>
      </c>
      <c r="Q104" s="3"/>
      <c r="R104" s="5"/>
      <c r="T104" s="4"/>
      <c r="U104" s="11"/>
      <c r="V104" s="11"/>
      <c r="X104" s="3"/>
      <c r="Y104" s="3"/>
    </row>
    <row r="105" spans="1:27" ht="12.75" customHeight="1">
      <c r="A105" s="34" t="s">
        <v>52</v>
      </c>
      <c r="I105" s="26">
        <v>1</v>
      </c>
      <c r="J105" s="26">
        <v>1</v>
      </c>
      <c r="K105" s="38">
        <v>1</v>
      </c>
      <c r="M105" s="5"/>
      <c r="N105" s="5"/>
      <c r="O105" s="3"/>
      <c r="P105" s="20">
        <v>2</v>
      </c>
      <c r="Q105" s="3"/>
      <c r="R105" s="5"/>
      <c r="T105" s="4"/>
      <c r="U105" s="11"/>
      <c r="V105" s="11"/>
      <c r="X105" s="3"/>
      <c r="Y105" s="3"/>
    </row>
    <row r="106" spans="1:27" ht="12.75" customHeight="1">
      <c r="A106" s="34" t="s">
        <v>53</v>
      </c>
      <c r="J106" s="26">
        <v>1</v>
      </c>
      <c r="K106" s="38">
        <v>1</v>
      </c>
      <c r="M106" s="5"/>
      <c r="N106" s="5"/>
      <c r="O106" s="3"/>
      <c r="P106" s="20">
        <v>1</v>
      </c>
      <c r="Q106" s="3"/>
      <c r="R106" s="5"/>
      <c r="T106" s="4"/>
      <c r="U106" s="11"/>
      <c r="V106" s="11"/>
      <c r="X106" s="3"/>
      <c r="Y106" s="3"/>
    </row>
    <row r="107" spans="1:27" ht="12.75" customHeight="1">
      <c r="A107" s="34" t="s">
        <v>64</v>
      </c>
      <c r="K107" s="38"/>
      <c r="M107" s="5"/>
      <c r="N107" s="5"/>
      <c r="O107" s="3"/>
      <c r="P107" s="20"/>
      <c r="Q107" s="3"/>
      <c r="R107" s="5"/>
      <c r="T107" s="4"/>
      <c r="U107" s="11"/>
      <c r="V107" s="11"/>
      <c r="X107" s="3"/>
      <c r="Y107" s="3"/>
    </row>
    <row r="108" spans="1:27" ht="12.75" customHeight="1">
      <c r="A108" s="34" t="s">
        <v>66</v>
      </c>
      <c r="K108" s="38"/>
      <c r="M108" s="5"/>
      <c r="N108" s="5"/>
      <c r="O108" s="3"/>
      <c r="P108" s="20"/>
      <c r="Q108" s="3"/>
      <c r="R108" s="5"/>
      <c r="T108" s="4"/>
      <c r="U108" s="11"/>
      <c r="V108" s="11"/>
      <c r="X108" s="3"/>
      <c r="Y108" s="3"/>
    </row>
    <row r="109" spans="1:27" ht="12.75" customHeight="1">
      <c r="K109" s="26">
        <f>SUM(K102:K106)</f>
        <v>35</v>
      </c>
      <c r="L109" s="5">
        <f>K102/B94</f>
        <v>0.47826086956521741</v>
      </c>
      <c r="M109" s="5">
        <f>K109/B94</f>
        <v>0.76086956521739135</v>
      </c>
      <c r="N109" s="5">
        <f>M109-L109</f>
        <v>0.28260869565217395</v>
      </c>
      <c r="O109" s="5"/>
      <c r="P109" s="6"/>
      <c r="Q109" s="6"/>
      <c r="R109" s="5"/>
      <c r="U109" s="135" t="s">
        <v>11</v>
      </c>
      <c r="V109" s="11"/>
      <c r="X109" s="3"/>
      <c r="Y109" s="3"/>
    </row>
    <row r="110" spans="1:27" ht="12.75" customHeight="1">
      <c r="A110" s="52" t="s">
        <v>70</v>
      </c>
      <c r="L110" s="5"/>
      <c r="M110" s="5"/>
      <c r="O110" s="5"/>
      <c r="T110" s="21" t="s">
        <v>12</v>
      </c>
      <c r="U110" s="22" t="s">
        <v>15</v>
      </c>
      <c r="V110" s="22" t="s">
        <v>16</v>
      </c>
      <c r="W110" s="22" t="s">
        <v>17</v>
      </c>
      <c r="X110" s="22" t="s">
        <v>18</v>
      </c>
      <c r="Y110" s="11" t="s">
        <v>19</v>
      </c>
      <c r="Z110" s="22" t="s">
        <v>21</v>
      </c>
      <c r="AA110" s="22" t="s">
        <v>22</v>
      </c>
    </row>
    <row r="111" spans="1:27" ht="25.5" customHeight="1">
      <c r="B111" s="243" t="s">
        <v>1</v>
      </c>
      <c r="C111" s="244"/>
      <c r="D111" s="244"/>
      <c r="E111" s="244"/>
      <c r="F111" s="244"/>
      <c r="G111" s="244"/>
      <c r="H111" s="244"/>
      <c r="I111" s="244"/>
      <c r="J111" s="244"/>
      <c r="L111" s="10" t="s">
        <v>2</v>
      </c>
      <c r="M111" s="10" t="s">
        <v>3</v>
      </c>
      <c r="N111" s="70" t="s">
        <v>4</v>
      </c>
      <c r="O111" s="10" t="s">
        <v>5</v>
      </c>
      <c r="P111" s="9" t="s">
        <v>6</v>
      </c>
      <c r="Q111" s="9" t="s">
        <v>7</v>
      </c>
      <c r="R111" s="10" t="s">
        <v>8</v>
      </c>
      <c r="T111" s="27" t="s">
        <v>24</v>
      </c>
      <c r="U111" s="25">
        <f t="shared" ref="U111:U115" si="26">R6</f>
        <v>9.375E-2</v>
      </c>
      <c r="V111" s="25">
        <f t="shared" ref="V111:V115" si="27">R23</f>
        <v>0.2142857142857143</v>
      </c>
      <c r="W111" s="5">
        <f t="shared" ref="W111:W115" si="28">R41</f>
        <v>0.19512195121951215</v>
      </c>
      <c r="X111" s="3">
        <f t="shared" ref="X111:X115" si="29">R58</f>
        <v>0.21052631578947367</v>
      </c>
      <c r="Y111" s="3">
        <f t="shared" ref="Y111:Y114" si="30">R75</f>
        <v>0.15384615384615385</v>
      </c>
      <c r="Z111" s="5">
        <f t="shared" ref="Z111:Z112" si="31">R114</f>
        <v>0.11363636363636365</v>
      </c>
      <c r="AA111" s="5">
        <f>R131</f>
        <v>0.20454545454545459</v>
      </c>
    </row>
    <row r="112" spans="1:27" ht="12.75" customHeight="1">
      <c r="A112" s="71" t="s">
        <v>9</v>
      </c>
      <c r="B112" s="72">
        <v>1</v>
      </c>
      <c r="C112" s="72">
        <v>2</v>
      </c>
      <c r="D112" s="72">
        <v>3</v>
      </c>
      <c r="E112" s="72">
        <v>4</v>
      </c>
      <c r="F112" s="72">
        <v>5</v>
      </c>
      <c r="G112" s="72">
        <v>6</v>
      </c>
      <c r="H112" s="72">
        <v>7</v>
      </c>
      <c r="I112" s="72">
        <v>8</v>
      </c>
      <c r="J112" s="72">
        <v>9</v>
      </c>
      <c r="K112" s="73" t="s">
        <v>10</v>
      </c>
      <c r="L112" s="5"/>
      <c r="M112" s="5"/>
      <c r="O112" s="5"/>
      <c r="P112" s="6"/>
      <c r="Q112" s="6"/>
      <c r="R112" s="5"/>
      <c r="T112" s="27" t="s">
        <v>25</v>
      </c>
      <c r="U112" s="25">
        <f t="shared" si="26"/>
        <v>3.4482758620689613E-2</v>
      </c>
      <c r="V112" s="25">
        <f t="shared" si="27"/>
        <v>0</v>
      </c>
      <c r="W112" s="5">
        <f t="shared" si="28"/>
        <v>6.0606060606060552E-2</v>
      </c>
      <c r="X112" s="3">
        <f t="shared" si="29"/>
        <v>-2.2222222222222143E-2</v>
      </c>
      <c r="Y112" s="3">
        <f t="shared" si="30"/>
        <v>0</v>
      </c>
      <c r="Z112" s="5">
        <f t="shared" si="31"/>
        <v>2.5641025641025661E-2</v>
      </c>
    </row>
    <row r="113" spans="1:25" ht="12.75" customHeight="1">
      <c r="A113" s="34" t="s">
        <v>21</v>
      </c>
      <c r="B113" s="26">
        <v>44</v>
      </c>
      <c r="K113" s="38"/>
      <c r="L113" s="5"/>
      <c r="M113" s="5"/>
      <c r="O113" s="5"/>
      <c r="P113" s="20">
        <f>B113</f>
        <v>44</v>
      </c>
      <c r="Q113" s="6"/>
      <c r="R113" s="5"/>
      <c r="T113" s="27" t="s">
        <v>26</v>
      </c>
      <c r="U113" s="25">
        <f t="shared" si="26"/>
        <v>0.1785714285714286</v>
      </c>
      <c r="V113" s="25">
        <f t="shared" si="27"/>
        <v>3.0303030303030276E-2</v>
      </c>
      <c r="W113" s="5">
        <f t="shared" si="28"/>
        <v>6.4516129032258118E-2</v>
      </c>
      <c r="X113" s="3">
        <f t="shared" si="29"/>
        <v>4.3478260869565188E-2</v>
      </c>
      <c r="Y113" s="3">
        <f t="shared" si="30"/>
        <v>4.5454545454545414E-2</v>
      </c>
    </row>
    <row r="114" spans="1:25" ht="12.75" customHeight="1">
      <c r="A114" s="34" t="s">
        <v>22</v>
      </c>
      <c r="C114" s="26">
        <v>38</v>
      </c>
      <c r="K114" s="38"/>
      <c r="L114" s="5"/>
      <c r="M114" s="5"/>
      <c r="N114" s="5"/>
      <c r="O114" s="5">
        <f>C114/B113</f>
        <v>0.86363636363636365</v>
      </c>
      <c r="P114" s="20">
        <v>39</v>
      </c>
      <c r="Q114" s="25">
        <f t="shared" ref="Q114:Q121" si="32">P114/P113</f>
        <v>0.88636363636363635</v>
      </c>
      <c r="R114" s="5">
        <f t="shared" ref="R114:R121" si="33">100%-Q114</f>
        <v>0.11363636363636365</v>
      </c>
      <c r="T114" s="27" t="s">
        <v>27</v>
      </c>
      <c r="U114" s="25">
        <f t="shared" si="26"/>
        <v>-4.3478260869565188E-2</v>
      </c>
      <c r="V114" s="25">
        <f t="shared" si="27"/>
        <v>-3.125E-2</v>
      </c>
      <c r="W114" s="5">
        <f t="shared" si="28"/>
        <v>0</v>
      </c>
      <c r="X114" s="3">
        <f t="shared" si="29"/>
        <v>-0.18181818181818188</v>
      </c>
      <c r="Y114" s="3">
        <f t="shared" si="30"/>
        <v>0</v>
      </c>
    </row>
    <row r="115" spans="1:25" ht="12.75" customHeight="1">
      <c r="A115" s="34" t="s">
        <v>40</v>
      </c>
      <c r="B115" s="26"/>
      <c r="C115" s="26"/>
      <c r="D115" s="26">
        <v>17</v>
      </c>
      <c r="E115" s="26"/>
      <c r="F115" s="26"/>
      <c r="G115" s="26"/>
      <c r="H115" s="26"/>
      <c r="I115" s="26"/>
      <c r="K115" s="38"/>
      <c r="L115" s="5"/>
      <c r="M115" s="5"/>
      <c r="O115" s="5">
        <f>D115/C114</f>
        <v>0.44736842105263158</v>
      </c>
      <c r="P115" s="20">
        <v>38</v>
      </c>
      <c r="Q115" s="25">
        <f t="shared" si="32"/>
        <v>0.97435897435897434</v>
      </c>
      <c r="R115" s="5">
        <f t="shared" si="33"/>
        <v>2.5641025641025661E-2</v>
      </c>
      <c r="T115" s="27" t="s">
        <v>29</v>
      </c>
      <c r="U115" s="25">
        <f t="shared" si="26"/>
        <v>4.166666666666663E-2</v>
      </c>
      <c r="V115" s="25">
        <f t="shared" si="27"/>
        <v>3.0303030303030276E-2</v>
      </c>
      <c r="W115" s="5">
        <f t="shared" si="28"/>
        <v>0</v>
      </c>
      <c r="X115" s="3">
        <f t="shared" si="29"/>
        <v>1.9230769230769273E-2</v>
      </c>
      <c r="Y115" s="3" t="s">
        <v>28</v>
      </c>
    </row>
    <row r="116" spans="1:25" ht="12.75" customHeight="1">
      <c r="A116" s="34" t="s">
        <v>41</v>
      </c>
      <c r="B116" s="26"/>
      <c r="C116" s="26"/>
      <c r="D116" s="26"/>
      <c r="E116" s="26">
        <v>16</v>
      </c>
      <c r="F116" s="26"/>
      <c r="G116" s="26"/>
      <c r="H116" s="26"/>
      <c r="I116" s="26"/>
      <c r="K116" s="38"/>
      <c r="L116" s="5"/>
      <c r="M116" s="5"/>
      <c r="O116" s="5">
        <f>E116/D115</f>
        <v>0.94117647058823528</v>
      </c>
      <c r="P116" s="20">
        <v>37</v>
      </c>
      <c r="Q116" s="25">
        <f t="shared" si="32"/>
        <v>0.97368421052631582</v>
      </c>
      <c r="R116" s="5">
        <f t="shared" si="33"/>
        <v>2.6315789473684181E-2</v>
      </c>
      <c r="T116" s="27"/>
      <c r="U116" s="25"/>
      <c r="V116" s="25"/>
      <c r="W116" s="5"/>
      <c r="X116" s="3"/>
      <c r="Y116" s="3"/>
    </row>
    <row r="117" spans="1:25" ht="12.75" customHeight="1">
      <c r="A117" s="34" t="s">
        <v>42</v>
      </c>
      <c r="B117" s="3"/>
      <c r="C117" s="26"/>
      <c r="D117" s="26"/>
      <c r="E117" s="26"/>
      <c r="F117" s="26">
        <v>16</v>
      </c>
      <c r="G117" s="26"/>
      <c r="H117" s="26"/>
      <c r="I117" s="26"/>
      <c r="K117" s="38"/>
      <c r="L117" s="5"/>
      <c r="M117" s="5"/>
      <c r="O117" s="5">
        <f>F117/E116</f>
        <v>1</v>
      </c>
      <c r="P117" s="20">
        <v>25</v>
      </c>
      <c r="Q117" s="25">
        <f t="shared" si="32"/>
        <v>0.67567567567567566</v>
      </c>
      <c r="R117" s="5">
        <f t="shared" si="33"/>
        <v>0.32432432432432434</v>
      </c>
      <c r="T117" s="27" t="s">
        <v>30</v>
      </c>
      <c r="U117" s="25">
        <f>R11</f>
        <v>0</v>
      </c>
      <c r="V117" s="25">
        <f>R28</f>
        <v>0</v>
      </c>
      <c r="W117" s="5" t="s">
        <v>28</v>
      </c>
      <c r="X117" s="3" t="s">
        <v>28</v>
      </c>
      <c r="Y117" s="3"/>
    </row>
    <row r="118" spans="1:25" ht="12.75" customHeight="1">
      <c r="A118" s="34" t="s">
        <v>43</v>
      </c>
      <c r="B118" s="3"/>
      <c r="C118" s="26"/>
      <c r="D118" s="26"/>
      <c r="E118" s="26"/>
      <c r="F118" s="26"/>
      <c r="G118" s="26">
        <v>16</v>
      </c>
      <c r="H118" s="26"/>
      <c r="I118" s="26"/>
      <c r="K118" s="38"/>
      <c r="L118" s="5"/>
      <c r="M118" s="5"/>
      <c r="O118" s="5">
        <f>G118/F117</f>
        <v>1</v>
      </c>
      <c r="P118" s="20">
        <v>21</v>
      </c>
      <c r="Q118" s="25">
        <f t="shared" si="32"/>
        <v>0.84</v>
      </c>
      <c r="R118" s="5">
        <f t="shared" si="33"/>
        <v>0.16000000000000003</v>
      </c>
      <c r="T118" s="27"/>
      <c r="U118" s="25"/>
      <c r="V118" s="25"/>
      <c r="W118" s="5"/>
      <c r="X118" s="3"/>
      <c r="Y118" s="3"/>
    </row>
    <row r="119" spans="1:25" ht="12.75" customHeight="1">
      <c r="A119" s="34" t="s">
        <v>48</v>
      </c>
      <c r="B119" s="3"/>
      <c r="C119" s="26"/>
      <c r="D119" s="26"/>
      <c r="E119" s="26"/>
      <c r="F119" s="26"/>
      <c r="G119" s="26"/>
      <c r="H119" s="26">
        <v>16</v>
      </c>
      <c r="I119" s="26"/>
      <c r="K119" s="38"/>
      <c r="L119" s="5"/>
      <c r="M119" s="5"/>
      <c r="O119" s="5">
        <f>H119/G118</f>
        <v>1</v>
      </c>
      <c r="P119" s="20">
        <v>19</v>
      </c>
      <c r="Q119" s="25">
        <f t="shared" si="32"/>
        <v>0.90476190476190477</v>
      </c>
      <c r="R119" s="5">
        <f t="shared" si="33"/>
        <v>9.5238095238095233E-2</v>
      </c>
      <c r="T119" s="27"/>
      <c r="U119" s="25"/>
      <c r="V119" s="25"/>
      <c r="W119" s="5"/>
      <c r="X119" s="3"/>
      <c r="Y119" s="3"/>
    </row>
    <row r="120" spans="1:25" ht="12.75" customHeight="1">
      <c r="A120" s="34" t="s">
        <v>49</v>
      </c>
      <c r="B120" s="3"/>
      <c r="C120" s="26"/>
      <c r="D120" s="26"/>
      <c r="E120" s="26"/>
      <c r="F120" s="26"/>
      <c r="G120" s="26"/>
      <c r="H120" s="26"/>
      <c r="I120" s="26">
        <v>16</v>
      </c>
      <c r="K120" s="38">
        <v>3</v>
      </c>
      <c r="L120" s="5"/>
      <c r="M120" s="5"/>
      <c r="O120" s="5">
        <f>I120/H119</f>
        <v>1</v>
      </c>
      <c r="P120" s="20">
        <v>19</v>
      </c>
      <c r="Q120" s="25">
        <f t="shared" si="32"/>
        <v>1</v>
      </c>
      <c r="R120" s="5">
        <f t="shared" si="33"/>
        <v>0</v>
      </c>
      <c r="T120" s="27"/>
      <c r="U120" s="25"/>
      <c r="V120" s="25"/>
      <c r="W120" s="5"/>
      <c r="X120" s="3"/>
      <c r="Y120" s="3"/>
    </row>
    <row r="121" spans="1:25" ht="12.75" customHeight="1">
      <c r="A121" s="34" t="s">
        <v>50</v>
      </c>
      <c r="B121" s="3"/>
      <c r="C121" s="26"/>
      <c r="D121" s="26"/>
      <c r="E121" s="26"/>
      <c r="F121" s="26"/>
      <c r="G121" s="26"/>
      <c r="H121" s="26"/>
      <c r="I121" s="26"/>
      <c r="J121" s="26">
        <v>16</v>
      </c>
      <c r="K121" s="38">
        <v>15</v>
      </c>
      <c r="L121" s="5"/>
      <c r="M121" s="5"/>
      <c r="O121" s="5">
        <f>J121/I120</f>
        <v>1</v>
      </c>
      <c r="P121" s="20">
        <v>19</v>
      </c>
      <c r="Q121" s="25">
        <f t="shared" si="32"/>
        <v>1</v>
      </c>
      <c r="R121" s="5">
        <f t="shared" si="33"/>
        <v>0</v>
      </c>
      <c r="T121" s="27"/>
      <c r="U121" s="25"/>
      <c r="V121" s="25"/>
      <c r="W121" s="5"/>
      <c r="X121" s="3"/>
      <c r="Y121" s="3"/>
    </row>
    <row r="122" spans="1:25" ht="12.75" customHeight="1">
      <c r="A122" s="34" t="s">
        <v>51</v>
      </c>
      <c r="B122" s="3"/>
      <c r="C122" s="26"/>
      <c r="D122" s="26"/>
      <c r="E122" s="26"/>
      <c r="F122" s="26"/>
      <c r="G122" s="26"/>
      <c r="H122" s="26"/>
      <c r="I122" s="26"/>
      <c r="J122" s="26">
        <v>2</v>
      </c>
      <c r="K122" s="38">
        <v>3</v>
      </c>
      <c r="L122" s="5"/>
      <c r="M122" s="5"/>
      <c r="O122" s="5"/>
      <c r="P122" s="20">
        <v>4</v>
      </c>
      <c r="Q122" s="25"/>
      <c r="R122" s="5"/>
      <c r="T122" s="27"/>
      <c r="U122" s="25"/>
      <c r="V122" s="25"/>
      <c r="W122" s="5"/>
      <c r="X122" s="3"/>
      <c r="Y122" s="3"/>
    </row>
    <row r="123" spans="1:25" ht="12.75" customHeight="1">
      <c r="A123" s="34" t="s">
        <v>52</v>
      </c>
      <c r="B123" s="3"/>
      <c r="C123" s="26"/>
      <c r="D123" s="26"/>
      <c r="E123" s="26"/>
      <c r="F123" s="26"/>
      <c r="G123" s="26"/>
      <c r="H123" s="26"/>
      <c r="I123" s="26">
        <v>1</v>
      </c>
      <c r="K123" s="38"/>
      <c r="L123" s="5"/>
      <c r="M123" s="5"/>
      <c r="O123" s="5"/>
      <c r="P123" s="20">
        <v>1</v>
      </c>
      <c r="Q123" s="25"/>
      <c r="R123" s="5"/>
      <c r="T123" s="27"/>
      <c r="U123" s="25"/>
      <c r="V123" s="25"/>
      <c r="W123" s="5"/>
      <c r="X123" s="3"/>
      <c r="Y123" s="3"/>
    </row>
    <row r="124" spans="1:25" ht="12.75" customHeight="1">
      <c r="A124" s="34" t="s">
        <v>53</v>
      </c>
      <c r="B124" s="3"/>
      <c r="C124" s="26"/>
      <c r="D124" s="26"/>
      <c r="E124" s="26"/>
      <c r="F124" s="26"/>
      <c r="G124" s="26"/>
      <c r="H124" s="26"/>
      <c r="I124" s="26"/>
      <c r="J124" s="26">
        <v>1</v>
      </c>
      <c r="K124" s="38"/>
      <c r="L124" s="5"/>
      <c r="M124" s="5"/>
      <c r="O124" s="5"/>
      <c r="P124" s="20">
        <v>1</v>
      </c>
      <c r="Q124" s="25"/>
      <c r="R124" s="5"/>
      <c r="T124" s="27"/>
      <c r="U124" s="25"/>
      <c r="V124" s="25"/>
      <c r="W124" s="5"/>
      <c r="X124" s="3"/>
      <c r="Y124" s="3"/>
    </row>
    <row r="125" spans="1:25" ht="12.75" customHeight="1">
      <c r="A125" s="34" t="s">
        <v>64</v>
      </c>
      <c r="B125" s="3"/>
      <c r="C125" s="26"/>
      <c r="D125" s="26"/>
      <c r="E125" s="26"/>
      <c r="F125" s="26"/>
      <c r="G125" s="26"/>
      <c r="H125" s="26"/>
      <c r="I125" s="26"/>
      <c r="J125" s="26">
        <v>1</v>
      </c>
      <c r="K125" s="38">
        <v>1</v>
      </c>
      <c r="L125" s="5"/>
      <c r="M125" s="5"/>
      <c r="O125" s="5"/>
      <c r="P125" s="20">
        <v>2</v>
      </c>
      <c r="Q125" s="25"/>
      <c r="R125" s="5"/>
      <c r="T125" s="27"/>
      <c r="U125" s="25"/>
      <c r="V125" s="25"/>
      <c r="W125" s="5"/>
      <c r="X125" s="3"/>
      <c r="Y125" s="3"/>
    </row>
    <row r="126" spans="1:25" ht="12.75" customHeight="1">
      <c r="A126" s="3"/>
      <c r="B126" s="3"/>
      <c r="C126" s="26"/>
      <c r="D126" s="26"/>
      <c r="E126" s="26"/>
      <c r="F126" s="26"/>
      <c r="G126" s="26"/>
      <c r="H126" s="26"/>
      <c r="I126" s="26"/>
      <c r="K126" s="26">
        <f>SUM(K120:K125)</f>
        <v>22</v>
      </c>
      <c r="L126" s="5">
        <f>SUM(K120:K121)/B113</f>
        <v>0.40909090909090912</v>
      </c>
      <c r="M126" s="5">
        <f>K126/B113</f>
        <v>0.5</v>
      </c>
      <c r="N126" s="5">
        <f>M126-L126</f>
        <v>9.0909090909090884E-2</v>
      </c>
      <c r="O126" s="5"/>
      <c r="P126" s="6"/>
      <c r="Q126" s="6"/>
      <c r="R126" s="5"/>
      <c r="T126" s="32" t="s">
        <v>31</v>
      </c>
      <c r="U126" s="25">
        <f t="shared" ref="U126:U127" si="34">R12</f>
        <v>4.3478260869565188E-2</v>
      </c>
      <c r="V126" s="25">
        <f>R29</f>
        <v>0</v>
      </c>
      <c r="W126" s="5" t="s">
        <v>28</v>
      </c>
      <c r="X126" s="3" t="s">
        <v>28</v>
      </c>
      <c r="Y126" s="3"/>
    </row>
    <row r="127" spans="1:25" ht="12.75" customHeight="1">
      <c r="A127" s="52" t="s">
        <v>73</v>
      </c>
      <c r="L127" s="5"/>
      <c r="M127" s="5"/>
      <c r="O127" s="5"/>
      <c r="T127" s="32" t="s">
        <v>32</v>
      </c>
      <c r="U127" s="25">
        <f t="shared" si="34"/>
        <v>0</v>
      </c>
      <c r="V127" s="25" t="s">
        <v>28</v>
      </c>
      <c r="W127" s="5" t="s">
        <v>28</v>
      </c>
      <c r="X127" s="3"/>
      <c r="Y127" s="3"/>
    </row>
    <row r="128" spans="1:25" ht="25.5" customHeight="1">
      <c r="B128" s="243" t="s">
        <v>1</v>
      </c>
      <c r="C128" s="244"/>
      <c r="D128" s="244"/>
      <c r="E128" s="244"/>
      <c r="F128" s="244"/>
      <c r="G128" s="244"/>
      <c r="H128" s="244"/>
      <c r="I128" s="244"/>
      <c r="J128" s="244"/>
      <c r="L128" s="10" t="s">
        <v>2</v>
      </c>
      <c r="M128" s="10" t="s">
        <v>3</v>
      </c>
      <c r="N128" s="70" t="s">
        <v>4</v>
      </c>
      <c r="O128" s="10" t="s">
        <v>5</v>
      </c>
      <c r="P128" s="9" t="s">
        <v>6</v>
      </c>
      <c r="Q128" s="9" t="s">
        <v>7</v>
      </c>
      <c r="R128" s="10" t="s">
        <v>8</v>
      </c>
      <c r="T128" s="54"/>
      <c r="U128" s="35"/>
      <c r="V128" s="35"/>
      <c r="W128" s="3"/>
      <c r="X128" s="3"/>
      <c r="Y128" s="3"/>
    </row>
    <row r="129" spans="1:38" ht="12.75" customHeight="1">
      <c r="A129" s="71" t="s">
        <v>9</v>
      </c>
      <c r="B129" s="72">
        <v>1</v>
      </c>
      <c r="C129" s="72">
        <v>2</v>
      </c>
      <c r="D129" s="72">
        <v>3</v>
      </c>
      <c r="E129" s="72">
        <v>4</v>
      </c>
      <c r="F129" s="72">
        <v>5</v>
      </c>
      <c r="G129" s="72">
        <v>6</v>
      </c>
      <c r="H129" s="72">
        <v>7</v>
      </c>
      <c r="I129" s="72">
        <v>8</v>
      </c>
      <c r="J129" s="72">
        <v>9</v>
      </c>
      <c r="K129" s="73" t="s">
        <v>10</v>
      </c>
      <c r="L129" s="5"/>
      <c r="M129" s="5"/>
      <c r="O129" s="5"/>
      <c r="P129" s="6"/>
      <c r="Q129" s="6"/>
      <c r="R129" s="5"/>
      <c r="T129" s="34"/>
      <c r="U129" s="35"/>
      <c r="V129" s="35"/>
      <c r="X129" s="3"/>
      <c r="Y129" s="3"/>
    </row>
    <row r="130" spans="1:38" ht="12.75" customHeight="1">
      <c r="A130" s="34" t="s">
        <v>22</v>
      </c>
      <c r="B130" s="26">
        <v>44</v>
      </c>
      <c r="K130" s="38"/>
      <c r="L130" s="5"/>
      <c r="M130" s="5"/>
      <c r="O130" s="5"/>
      <c r="P130" s="20">
        <f>B130</f>
        <v>44</v>
      </c>
      <c r="Q130" s="6"/>
      <c r="R130" s="5"/>
      <c r="T130" s="34"/>
      <c r="U130" s="35"/>
      <c r="V130" s="35"/>
      <c r="X130" s="3"/>
      <c r="Y130" s="3"/>
    </row>
    <row r="131" spans="1:38" ht="12.75" customHeight="1">
      <c r="A131" s="34" t="s">
        <v>40</v>
      </c>
      <c r="C131" s="26">
        <v>35</v>
      </c>
      <c r="K131" s="38"/>
      <c r="L131" s="5"/>
      <c r="M131" s="5"/>
      <c r="N131" s="5"/>
      <c r="O131" s="5">
        <f>C131/B130</f>
        <v>0.79545454545454541</v>
      </c>
      <c r="P131" s="20">
        <v>35</v>
      </c>
      <c r="Q131" s="25">
        <f t="shared" ref="Q131:Q138" si="35">P131/P130</f>
        <v>0.79545454545454541</v>
      </c>
      <c r="R131" s="5">
        <f t="shared" ref="R131:R138" si="36">100%-Q131</f>
        <v>0.20454545454545459</v>
      </c>
      <c r="T131" s="26"/>
      <c r="U131" s="3"/>
      <c r="V131" s="3"/>
      <c r="X131" s="3"/>
      <c r="Y131" s="3"/>
    </row>
    <row r="132" spans="1:38" ht="12.75" customHeight="1">
      <c r="A132" s="34" t="s">
        <v>41</v>
      </c>
      <c r="B132" s="3"/>
      <c r="C132" s="26"/>
      <c r="D132" s="26">
        <v>28</v>
      </c>
      <c r="E132" s="26"/>
      <c r="F132" s="26"/>
      <c r="G132" s="26"/>
      <c r="H132" s="26"/>
      <c r="I132" s="26"/>
      <c r="K132" s="38"/>
      <c r="L132" s="5"/>
      <c r="M132" s="5"/>
      <c r="O132" s="5">
        <f>D132/C131</f>
        <v>0.8</v>
      </c>
      <c r="P132" s="20">
        <v>30</v>
      </c>
      <c r="Q132" s="25">
        <f t="shared" si="35"/>
        <v>0.8571428571428571</v>
      </c>
      <c r="R132" s="5">
        <f t="shared" si="36"/>
        <v>0.1428571428571429</v>
      </c>
      <c r="T132" s="58" t="s">
        <v>12</v>
      </c>
      <c r="U132" s="61" t="s">
        <v>15</v>
      </c>
      <c r="V132" s="61" t="s">
        <v>16</v>
      </c>
      <c r="W132" s="61" t="s">
        <v>17</v>
      </c>
      <c r="X132" s="61" t="s">
        <v>18</v>
      </c>
      <c r="Y132" s="61" t="s">
        <v>19</v>
      </c>
      <c r="Z132" s="61" t="s">
        <v>20</v>
      </c>
      <c r="AA132" s="61" t="s">
        <v>21</v>
      </c>
      <c r="AB132" s="61" t="s">
        <v>22</v>
      </c>
      <c r="AC132" s="61" t="s">
        <v>40</v>
      </c>
      <c r="AD132" s="61" t="s">
        <v>41</v>
      </c>
      <c r="AE132" s="61" t="s">
        <v>42</v>
      </c>
      <c r="AF132" s="61" t="s">
        <v>43</v>
      </c>
      <c r="AG132" s="61" t="s">
        <v>48</v>
      </c>
      <c r="AH132" s="61" t="s">
        <v>49</v>
      </c>
      <c r="AI132" s="61" t="s">
        <v>50</v>
      </c>
      <c r="AJ132" s="61" t="s">
        <v>51</v>
      </c>
      <c r="AK132" s="61" t="s">
        <v>52</v>
      </c>
      <c r="AL132" s="61" t="s">
        <v>53</v>
      </c>
    </row>
    <row r="133" spans="1:38" ht="12.75" customHeight="1">
      <c r="A133" s="34" t="s">
        <v>42</v>
      </c>
      <c r="B133" s="3"/>
      <c r="C133" s="26"/>
      <c r="D133" s="26"/>
      <c r="E133" s="26">
        <v>25</v>
      </c>
      <c r="F133" s="26"/>
      <c r="G133" s="26"/>
      <c r="H133" s="26"/>
      <c r="I133" s="26"/>
      <c r="K133" s="38"/>
      <c r="L133" s="5"/>
      <c r="M133" s="5"/>
      <c r="O133" s="5">
        <f>E133/D132</f>
        <v>0.8928571428571429</v>
      </c>
      <c r="P133" s="20">
        <v>29</v>
      </c>
      <c r="Q133" s="25">
        <f t="shared" si="35"/>
        <v>0.96666666666666667</v>
      </c>
      <c r="R133" s="5">
        <f t="shared" si="36"/>
        <v>3.3333333333333326E-2</v>
      </c>
      <c r="T133" s="63" t="s">
        <v>24</v>
      </c>
      <c r="U133" s="64">
        <f>P7/P5</f>
        <v>0.875</v>
      </c>
      <c r="V133" s="64">
        <f>P24/P22</f>
        <v>0.7857142857142857</v>
      </c>
      <c r="W133" s="64">
        <f>P42/P40</f>
        <v>0.75609756097560976</v>
      </c>
      <c r="X133" s="64">
        <f>P59/P57</f>
        <v>0.80701754385964908</v>
      </c>
      <c r="Y133" s="64">
        <f>P76/P74</f>
        <v>0.84615384615384615</v>
      </c>
      <c r="Z133" s="64">
        <f>P96/P94</f>
        <v>0.76086956521739135</v>
      </c>
      <c r="AA133" s="64">
        <f>P115/P113</f>
        <v>0.86363636363636365</v>
      </c>
      <c r="AB133" s="64">
        <f>P132/P130</f>
        <v>0.68181818181818177</v>
      </c>
      <c r="AC133" s="64">
        <f>P148/P146</f>
        <v>0.75</v>
      </c>
      <c r="AD133" s="64">
        <f>P163/P161</f>
        <v>0.87878787878787878</v>
      </c>
      <c r="AE133" s="64">
        <f>P178/P176</f>
        <v>0.68421052631578949</v>
      </c>
      <c r="AF133" s="64">
        <f>P194/P192</f>
        <v>0.78787878787878785</v>
      </c>
      <c r="AG133" s="64">
        <f>P210/P208</f>
        <v>0.80769230769230771</v>
      </c>
      <c r="AH133" s="64">
        <f>P227/P225</f>
        <v>0.87755102040816324</v>
      </c>
      <c r="AI133" s="64">
        <f>P244/P242</f>
        <v>0.88</v>
      </c>
      <c r="AJ133" s="64">
        <f>P260/P258</f>
        <v>0.78723404255319152</v>
      </c>
      <c r="AK133" s="64">
        <f>P275/P273</f>
        <v>0.92156862745098034</v>
      </c>
      <c r="AL133" s="64">
        <f>P291/P289</f>
        <v>0.92105263157894735</v>
      </c>
    </row>
    <row r="134" spans="1:38" ht="12.75" customHeight="1">
      <c r="A134" s="34" t="s">
        <v>43</v>
      </c>
      <c r="B134" s="3"/>
      <c r="C134" s="26"/>
      <c r="D134" s="26"/>
      <c r="E134" s="26"/>
      <c r="F134" s="26">
        <v>25</v>
      </c>
      <c r="G134" s="26"/>
      <c r="H134" s="26"/>
      <c r="I134" s="26"/>
      <c r="K134" s="38"/>
      <c r="L134" s="5"/>
      <c r="M134" s="5"/>
      <c r="O134" s="5">
        <f>F134/E133</f>
        <v>1</v>
      </c>
      <c r="P134" s="20">
        <v>29</v>
      </c>
      <c r="Q134" s="25">
        <f t="shared" si="35"/>
        <v>1</v>
      </c>
      <c r="R134" s="5">
        <f t="shared" si="36"/>
        <v>0</v>
      </c>
      <c r="T134" s="59"/>
      <c r="U134" s="61"/>
      <c r="V134" s="61"/>
      <c r="W134" s="61"/>
      <c r="X134" s="61"/>
      <c r="Y134" s="61"/>
      <c r="Z134" s="61"/>
      <c r="AA134" s="61"/>
      <c r="AB134" s="61"/>
    </row>
    <row r="135" spans="1:38" ht="12.75" customHeight="1">
      <c r="A135" s="34" t="s">
        <v>48</v>
      </c>
      <c r="B135" s="3"/>
      <c r="C135" s="26"/>
      <c r="D135" s="26"/>
      <c r="E135" s="26"/>
      <c r="F135" s="26"/>
      <c r="G135" s="26">
        <v>25</v>
      </c>
      <c r="H135" s="26"/>
      <c r="I135" s="26"/>
      <c r="K135" s="38"/>
      <c r="L135" s="5"/>
      <c r="M135" s="5"/>
      <c r="O135" s="5">
        <f>G135/F134</f>
        <v>1</v>
      </c>
      <c r="P135" s="20">
        <v>29</v>
      </c>
      <c r="Q135" s="25">
        <f t="shared" si="35"/>
        <v>1</v>
      </c>
      <c r="R135" s="5">
        <f t="shared" si="36"/>
        <v>0</v>
      </c>
      <c r="T135" s="59"/>
      <c r="U135" s="61"/>
      <c r="V135" s="61"/>
      <c r="W135" s="61"/>
      <c r="X135" s="61"/>
      <c r="Y135" s="61"/>
      <c r="Z135" s="61"/>
      <c r="AA135" s="61"/>
      <c r="AB135" s="61"/>
    </row>
    <row r="136" spans="1:38" ht="12.75" customHeight="1">
      <c r="A136" s="34" t="s">
        <v>49</v>
      </c>
      <c r="B136" s="3"/>
      <c r="C136" s="26"/>
      <c r="D136" s="26"/>
      <c r="E136" s="26"/>
      <c r="F136" s="26"/>
      <c r="G136" s="26"/>
      <c r="H136" s="26">
        <v>25</v>
      </c>
      <c r="I136" s="26"/>
      <c r="K136" s="38"/>
      <c r="L136" s="5"/>
      <c r="M136" s="5"/>
      <c r="O136" s="5">
        <f>H136/G135</f>
        <v>1</v>
      </c>
      <c r="P136" s="20">
        <v>30</v>
      </c>
      <c r="Q136" s="25">
        <f t="shared" si="35"/>
        <v>1.0344827586206897</v>
      </c>
      <c r="R136" s="5">
        <f t="shared" si="36"/>
        <v>-3.4482758620689724E-2</v>
      </c>
      <c r="T136" s="59"/>
      <c r="U136" s="61"/>
      <c r="V136" s="61"/>
      <c r="W136" s="61"/>
      <c r="X136" s="61"/>
      <c r="Y136" s="61"/>
      <c r="Z136" s="61"/>
      <c r="AA136" s="61"/>
      <c r="AB136" s="61"/>
    </row>
    <row r="137" spans="1:38" ht="12.75" customHeight="1">
      <c r="A137" s="34" t="s">
        <v>50</v>
      </c>
      <c r="B137" s="3"/>
      <c r="C137" s="26"/>
      <c r="D137" s="26"/>
      <c r="E137" s="26"/>
      <c r="F137" s="26"/>
      <c r="G137" s="26"/>
      <c r="H137" s="26"/>
      <c r="I137" s="26">
        <v>25</v>
      </c>
      <c r="K137" s="38"/>
      <c r="L137" s="5"/>
      <c r="M137" s="5"/>
      <c r="O137" s="5">
        <f>I137/H136</f>
        <v>1</v>
      </c>
      <c r="P137" s="20">
        <v>30</v>
      </c>
      <c r="Q137" s="25">
        <f t="shared" si="35"/>
        <v>1</v>
      </c>
      <c r="R137" s="5">
        <f t="shared" si="36"/>
        <v>0</v>
      </c>
      <c r="T137" s="59"/>
      <c r="U137" s="61"/>
      <c r="V137" s="61"/>
      <c r="W137" s="61"/>
      <c r="X137" s="61"/>
      <c r="Y137" s="61"/>
      <c r="Z137" s="61"/>
      <c r="AA137" s="61"/>
      <c r="AB137" s="61"/>
    </row>
    <row r="138" spans="1:38" ht="12.75" customHeight="1">
      <c r="A138" s="34" t="s">
        <v>51</v>
      </c>
      <c r="B138" s="3"/>
      <c r="C138" s="26"/>
      <c r="D138" s="26"/>
      <c r="E138" s="26"/>
      <c r="F138" s="26"/>
      <c r="G138" s="26"/>
      <c r="H138" s="26"/>
      <c r="I138" s="26"/>
      <c r="J138" s="26">
        <v>25</v>
      </c>
      <c r="K138" s="38">
        <v>30</v>
      </c>
      <c r="L138" s="5"/>
      <c r="M138" s="5"/>
      <c r="O138" s="5">
        <f>J138/I137</f>
        <v>1</v>
      </c>
      <c r="P138" s="20">
        <v>31</v>
      </c>
      <c r="Q138" s="25">
        <f t="shared" si="35"/>
        <v>1.0333333333333334</v>
      </c>
      <c r="R138" s="5">
        <f t="shared" si="36"/>
        <v>-3.3333333333333437E-2</v>
      </c>
      <c r="T138" s="59"/>
      <c r="U138" s="61"/>
      <c r="V138" s="61"/>
      <c r="W138" s="61"/>
      <c r="X138" s="61"/>
      <c r="Y138" s="61"/>
      <c r="Z138" s="61"/>
      <c r="AA138" s="61"/>
      <c r="AB138" s="61"/>
    </row>
    <row r="139" spans="1:38" ht="12.75" customHeight="1">
      <c r="A139" s="34" t="s">
        <v>52</v>
      </c>
      <c r="B139" s="3"/>
      <c r="C139" s="26"/>
      <c r="D139" s="26"/>
      <c r="E139" s="26"/>
      <c r="F139" s="26"/>
      <c r="G139" s="26"/>
      <c r="H139" s="26"/>
      <c r="I139" s="26"/>
      <c r="J139" s="26">
        <v>6</v>
      </c>
      <c r="K139" s="38">
        <v>6</v>
      </c>
      <c r="L139" s="5"/>
      <c r="M139" s="5"/>
      <c r="O139" s="5"/>
      <c r="P139" s="20">
        <v>7</v>
      </c>
      <c r="Q139" s="25"/>
      <c r="R139" s="5"/>
      <c r="T139" s="59"/>
      <c r="U139" s="61"/>
      <c r="V139" s="61"/>
      <c r="W139" s="61"/>
      <c r="X139" s="61"/>
      <c r="Y139" s="61"/>
      <c r="Z139" s="61"/>
      <c r="AA139" s="61"/>
      <c r="AB139" s="61"/>
    </row>
    <row r="140" spans="1:38" ht="12.75" customHeight="1">
      <c r="A140" s="34" t="s">
        <v>53</v>
      </c>
      <c r="B140" s="3"/>
      <c r="C140" s="26"/>
      <c r="D140" s="26"/>
      <c r="E140" s="26"/>
      <c r="F140" s="26"/>
      <c r="G140" s="26"/>
      <c r="H140" s="26"/>
      <c r="I140" s="26"/>
      <c r="J140" s="26">
        <v>1</v>
      </c>
      <c r="K140" s="38">
        <v>1</v>
      </c>
      <c r="L140" s="5"/>
      <c r="M140" s="5"/>
      <c r="O140" s="5"/>
      <c r="P140" s="20">
        <v>1</v>
      </c>
      <c r="Q140" s="25"/>
      <c r="R140" s="5"/>
      <c r="T140" s="59"/>
      <c r="U140" s="61"/>
      <c r="V140" s="61"/>
      <c r="W140" s="61"/>
      <c r="X140" s="61"/>
      <c r="Y140" s="61"/>
      <c r="Z140" s="61"/>
      <c r="AA140" s="61"/>
      <c r="AB140" s="61"/>
    </row>
    <row r="141" spans="1:38" ht="12.75" customHeight="1">
      <c r="A141" s="34" t="s">
        <v>64</v>
      </c>
      <c r="B141" s="3"/>
      <c r="C141" s="26"/>
      <c r="D141" s="26"/>
      <c r="E141" s="26"/>
      <c r="F141" s="26"/>
      <c r="G141" s="26"/>
      <c r="H141" s="26"/>
      <c r="I141" s="26"/>
      <c r="K141" s="38"/>
      <c r="L141" s="5"/>
      <c r="M141" s="5"/>
      <c r="O141" s="5"/>
      <c r="P141" s="20"/>
      <c r="Q141" s="25"/>
      <c r="R141" s="5"/>
      <c r="T141" s="59"/>
      <c r="U141" s="61"/>
      <c r="V141" s="61"/>
      <c r="W141" s="61"/>
      <c r="X141" s="61"/>
      <c r="Y141" s="61"/>
      <c r="Z141" s="61"/>
      <c r="AA141" s="61"/>
      <c r="AB141" s="61"/>
    </row>
    <row r="142" spans="1:38" ht="12.75" customHeight="1">
      <c r="A142" s="11"/>
      <c r="B142" s="11"/>
      <c r="C142" s="26"/>
      <c r="D142" s="26"/>
      <c r="E142" s="26"/>
      <c r="F142" s="26"/>
      <c r="G142" s="26"/>
      <c r="H142" s="26"/>
      <c r="I142" s="26"/>
      <c r="K142" s="26">
        <f>SUM(K138:K140)</f>
        <v>37</v>
      </c>
      <c r="L142" s="5">
        <f>K138/B130</f>
        <v>0.68181818181818177</v>
      </c>
      <c r="M142" s="5">
        <f>K142/B130</f>
        <v>0.84090909090909094</v>
      </c>
      <c r="N142" s="5">
        <f>M142-L142</f>
        <v>0.15909090909090917</v>
      </c>
      <c r="O142" s="5"/>
      <c r="P142" s="6"/>
      <c r="Q142" s="6"/>
      <c r="R142" s="5"/>
      <c r="X142" s="3"/>
      <c r="Y142" s="3"/>
    </row>
    <row r="143" spans="1:38" ht="12.75" customHeight="1">
      <c r="A143" s="52" t="s">
        <v>74</v>
      </c>
      <c r="L143" s="5"/>
      <c r="M143" s="5"/>
      <c r="O143" s="5"/>
      <c r="T143" s="4" t="s">
        <v>56</v>
      </c>
      <c r="U143" s="3"/>
      <c r="V143" s="3"/>
      <c r="X143" s="3"/>
      <c r="Y143" s="3"/>
    </row>
    <row r="144" spans="1:38" ht="25.5" customHeight="1">
      <c r="B144" s="243" t="s">
        <v>1</v>
      </c>
      <c r="C144" s="244"/>
      <c r="D144" s="244"/>
      <c r="E144" s="244"/>
      <c r="F144" s="244"/>
      <c r="G144" s="244"/>
      <c r="H144" s="244"/>
      <c r="I144" s="244"/>
      <c r="J144" s="244"/>
      <c r="L144" s="10" t="s">
        <v>2</v>
      </c>
      <c r="M144" s="10" t="s">
        <v>3</v>
      </c>
      <c r="N144" s="70" t="s">
        <v>4</v>
      </c>
      <c r="O144" s="10" t="s">
        <v>5</v>
      </c>
      <c r="P144" s="9" t="s">
        <v>6</v>
      </c>
      <c r="Q144" s="9" t="s">
        <v>7</v>
      </c>
      <c r="R144" s="10" t="s">
        <v>8</v>
      </c>
      <c r="T144" s="4"/>
      <c r="U144" s="11"/>
      <c r="V144" s="11"/>
      <c r="X144" s="3"/>
      <c r="Y144" s="3"/>
    </row>
    <row r="145" spans="1:25" ht="12.75" customHeight="1">
      <c r="A145" s="71" t="s">
        <v>9</v>
      </c>
      <c r="B145" s="72">
        <v>1</v>
      </c>
      <c r="C145" s="72">
        <v>2</v>
      </c>
      <c r="D145" s="72">
        <v>3</v>
      </c>
      <c r="E145" s="72">
        <v>4</v>
      </c>
      <c r="F145" s="72">
        <v>5</v>
      </c>
      <c r="G145" s="72">
        <v>6</v>
      </c>
      <c r="H145" s="72">
        <v>7</v>
      </c>
      <c r="I145" s="72">
        <v>8</v>
      </c>
      <c r="J145" s="72">
        <v>9</v>
      </c>
      <c r="K145" s="73" t="s">
        <v>10</v>
      </c>
      <c r="L145" s="5"/>
      <c r="M145" s="5"/>
      <c r="O145" s="5"/>
      <c r="P145" s="6"/>
      <c r="Q145" s="6"/>
      <c r="R145" s="5"/>
      <c r="T145" s="26"/>
      <c r="X145" s="3"/>
      <c r="Y145" s="3"/>
    </row>
    <row r="146" spans="1:25" ht="12.75" customHeight="1">
      <c r="A146" s="34" t="s">
        <v>40</v>
      </c>
      <c r="B146" s="26">
        <v>24</v>
      </c>
      <c r="K146" s="38"/>
      <c r="L146" s="5"/>
      <c r="M146" s="5"/>
      <c r="O146" s="5"/>
      <c r="P146" s="20">
        <f>B146</f>
        <v>24</v>
      </c>
      <c r="Q146" s="6"/>
      <c r="R146" s="5"/>
      <c r="T146" s="26"/>
      <c r="X146" s="3"/>
      <c r="Y146" s="3"/>
    </row>
    <row r="147" spans="1:25" ht="12.75" customHeight="1">
      <c r="A147" s="34" t="s">
        <v>41</v>
      </c>
      <c r="C147" s="26">
        <v>21</v>
      </c>
      <c r="K147" s="38"/>
      <c r="L147" s="5"/>
      <c r="M147" s="5"/>
      <c r="N147" s="5"/>
      <c r="O147" s="5">
        <f>C147/B146</f>
        <v>0.875</v>
      </c>
      <c r="P147" s="74">
        <v>21</v>
      </c>
      <c r="Q147" s="25">
        <f t="shared" ref="Q147:Q154" si="37">P147/P146</f>
        <v>0.875</v>
      </c>
      <c r="R147" s="5">
        <f t="shared" ref="R147:R154" si="38">100%-Q147</f>
        <v>0.125</v>
      </c>
      <c r="T147" s="26"/>
      <c r="X147" s="3"/>
      <c r="Y147" s="3"/>
    </row>
    <row r="148" spans="1:25" ht="12.75" customHeight="1">
      <c r="A148" s="34" t="s">
        <v>42</v>
      </c>
      <c r="D148" s="26">
        <v>18</v>
      </c>
      <c r="K148" s="38"/>
      <c r="L148" s="5"/>
      <c r="M148" s="5"/>
      <c r="O148" s="5">
        <f>D148/C147</f>
        <v>0.8571428571428571</v>
      </c>
      <c r="P148" s="74">
        <v>18</v>
      </c>
      <c r="Q148" s="25">
        <f t="shared" si="37"/>
        <v>0.8571428571428571</v>
      </c>
      <c r="R148" s="5">
        <f t="shared" si="38"/>
        <v>0.1428571428571429</v>
      </c>
      <c r="T148" s="26"/>
      <c r="X148" s="3"/>
      <c r="Y148" s="3"/>
    </row>
    <row r="149" spans="1:25" ht="12.75" customHeight="1">
      <c r="A149" s="34" t="s">
        <v>43</v>
      </c>
      <c r="E149" s="26">
        <v>18</v>
      </c>
      <c r="K149" s="38"/>
      <c r="L149" s="5"/>
      <c r="M149" s="5"/>
      <c r="O149" s="5">
        <f>E149/D148</f>
        <v>1</v>
      </c>
      <c r="P149" s="74">
        <v>18</v>
      </c>
      <c r="Q149" s="25">
        <f t="shared" si="37"/>
        <v>1</v>
      </c>
      <c r="R149" s="5">
        <f t="shared" si="38"/>
        <v>0</v>
      </c>
      <c r="T149" s="26"/>
      <c r="X149" s="3"/>
      <c r="Y149" s="3"/>
    </row>
    <row r="150" spans="1:25" ht="12.75" customHeight="1">
      <c r="A150" s="34" t="s">
        <v>48</v>
      </c>
      <c r="F150" s="26">
        <v>18</v>
      </c>
      <c r="K150" s="38"/>
      <c r="L150" s="5"/>
      <c r="M150" s="5"/>
      <c r="O150" s="5">
        <f>F150/E149</f>
        <v>1</v>
      </c>
      <c r="P150" s="74">
        <v>18</v>
      </c>
      <c r="Q150" s="25">
        <f t="shared" si="37"/>
        <v>1</v>
      </c>
      <c r="R150" s="5">
        <f t="shared" si="38"/>
        <v>0</v>
      </c>
      <c r="T150" s="26"/>
      <c r="X150" s="3"/>
      <c r="Y150" s="3"/>
    </row>
    <row r="151" spans="1:25" ht="12.75" customHeight="1">
      <c r="A151" s="34" t="s">
        <v>49</v>
      </c>
      <c r="G151" s="26">
        <v>18</v>
      </c>
      <c r="K151" s="38"/>
      <c r="L151" s="5"/>
      <c r="M151" s="5"/>
      <c r="O151" s="5">
        <f>G151/F150</f>
        <v>1</v>
      </c>
      <c r="P151" s="74">
        <v>20</v>
      </c>
      <c r="Q151" s="25">
        <f t="shared" si="37"/>
        <v>1.1111111111111112</v>
      </c>
      <c r="R151" s="5">
        <f t="shared" si="38"/>
        <v>-0.11111111111111116</v>
      </c>
      <c r="T151" s="26"/>
      <c r="X151" s="3"/>
      <c r="Y151" s="3"/>
    </row>
    <row r="152" spans="1:25" ht="12.75" customHeight="1">
      <c r="A152" s="34" t="s">
        <v>50</v>
      </c>
      <c r="H152" s="26">
        <v>18</v>
      </c>
      <c r="K152" s="38"/>
      <c r="L152" s="5"/>
      <c r="M152" s="5"/>
      <c r="O152" s="5">
        <f>H152/G151</f>
        <v>1</v>
      </c>
      <c r="P152" s="74">
        <v>20</v>
      </c>
      <c r="Q152" s="25">
        <f t="shared" si="37"/>
        <v>1</v>
      </c>
      <c r="R152" s="5">
        <f t="shared" si="38"/>
        <v>0</v>
      </c>
      <c r="T152" s="26"/>
      <c r="X152" s="3"/>
      <c r="Y152" s="3"/>
    </row>
    <row r="153" spans="1:25" ht="12.75" customHeight="1">
      <c r="A153" s="34" t="s">
        <v>51</v>
      </c>
      <c r="I153" s="26">
        <v>18</v>
      </c>
      <c r="K153" s="38"/>
      <c r="L153" s="5"/>
      <c r="M153" s="5"/>
      <c r="O153" s="5">
        <f>I153/H152</f>
        <v>1</v>
      </c>
      <c r="P153" s="74">
        <v>20</v>
      </c>
      <c r="Q153" s="25">
        <f t="shared" si="37"/>
        <v>1</v>
      </c>
      <c r="R153" s="5">
        <f t="shared" si="38"/>
        <v>0</v>
      </c>
      <c r="T153" s="26"/>
      <c r="X153" s="3"/>
      <c r="Y153" s="3"/>
    </row>
    <row r="154" spans="1:25" ht="12.75" customHeight="1">
      <c r="A154" s="34" t="s">
        <v>52</v>
      </c>
      <c r="J154" s="26">
        <v>18</v>
      </c>
      <c r="K154" s="38">
        <v>17</v>
      </c>
      <c r="L154" s="5"/>
      <c r="M154" s="5"/>
      <c r="O154" s="5">
        <f>J154/I153</f>
        <v>1</v>
      </c>
      <c r="P154" s="74">
        <v>20</v>
      </c>
      <c r="Q154" s="25">
        <f t="shared" si="37"/>
        <v>1</v>
      </c>
      <c r="R154" s="5">
        <f t="shared" si="38"/>
        <v>0</v>
      </c>
      <c r="T154" s="26"/>
      <c r="X154" s="3"/>
      <c r="Y154" s="3"/>
    </row>
    <row r="155" spans="1:25" ht="12.75" customHeight="1">
      <c r="A155" s="34" t="s">
        <v>53</v>
      </c>
      <c r="J155" s="26">
        <v>3</v>
      </c>
      <c r="K155" s="38">
        <v>4</v>
      </c>
      <c r="L155" s="5"/>
      <c r="M155" s="5"/>
      <c r="O155" s="5"/>
      <c r="P155" s="74">
        <v>7</v>
      </c>
      <c r="Q155" s="25"/>
      <c r="R155" s="5"/>
      <c r="T155" s="26"/>
      <c r="X155" s="3"/>
      <c r="Y155" s="3"/>
    </row>
    <row r="156" spans="1:25" ht="12.75" customHeight="1">
      <c r="A156" s="34" t="s">
        <v>64</v>
      </c>
      <c r="J156" s="26">
        <v>1</v>
      </c>
      <c r="K156" s="38">
        <v>3</v>
      </c>
      <c r="L156" s="5"/>
      <c r="M156" s="5"/>
      <c r="O156" s="5"/>
      <c r="P156" s="74">
        <v>3</v>
      </c>
      <c r="Q156" s="25"/>
      <c r="R156" s="5"/>
      <c r="T156" s="26"/>
      <c r="X156" s="3"/>
      <c r="Y156" s="3"/>
    </row>
    <row r="157" spans="1:25" ht="12.75" customHeight="1">
      <c r="K157" s="26">
        <f>SUM(K154:K156)</f>
        <v>24</v>
      </c>
      <c r="L157" s="5">
        <f>K154/B146</f>
        <v>0.70833333333333337</v>
      </c>
      <c r="M157" s="5">
        <f>K157/B146</f>
        <v>1</v>
      </c>
      <c r="N157" s="5">
        <f>M157-L157</f>
        <v>0.29166666666666663</v>
      </c>
      <c r="O157" s="5"/>
      <c r="P157" s="6"/>
      <c r="Q157" s="6"/>
      <c r="R157" s="5"/>
      <c r="T157" s="26"/>
      <c r="X157" s="3"/>
      <c r="Y157" s="3"/>
    </row>
    <row r="158" spans="1:25" ht="12.75" customHeight="1">
      <c r="A158" s="52" t="s">
        <v>76</v>
      </c>
      <c r="L158" s="5"/>
      <c r="M158" s="5"/>
      <c r="O158" s="5"/>
      <c r="T158" s="26"/>
      <c r="X158" s="3"/>
      <c r="Y158" s="3"/>
    </row>
    <row r="159" spans="1:25" ht="25.5" customHeight="1">
      <c r="B159" s="243" t="s">
        <v>1</v>
      </c>
      <c r="C159" s="244"/>
      <c r="D159" s="244"/>
      <c r="E159" s="244"/>
      <c r="F159" s="244"/>
      <c r="G159" s="244"/>
      <c r="H159" s="244"/>
      <c r="I159" s="244"/>
      <c r="J159" s="244"/>
      <c r="L159" s="10" t="s">
        <v>2</v>
      </c>
      <c r="M159" s="10" t="s">
        <v>3</v>
      </c>
      <c r="N159" s="70" t="s">
        <v>4</v>
      </c>
      <c r="O159" s="10" t="s">
        <v>5</v>
      </c>
      <c r="P159" s="9" t="s">
        <v>6</v>
      </c>
      <c r="Q159" s="9" t="s">
        <v>7</v>
      </c>
      <c r="R159" s="10" t="s">
        <v>8</v>
      </c>
      <c r="T159" s="26"/>
      <c r="X159" s="3"/>
      <c r="Y159" s="3"/>
    </row>
    <row r="160" spans="1:25" ht="12.75" customHeight="1">
      <c r="A160" s="71" t="s">
        <v>9</v>
      </c>
      <c r="B160" s="72">
        <v>1</v>
      </c>
      <c r="C160" s="72">
        <v>2</v>
      </c>
      <c r="D160" s="72">
        <v>3</v>
      </c>
      <c r="E160" s="72">
        <v>4</v>
      </c>
      <c r="F160" s="72">
        <v>5</v>
      </c>
      <c r="G160" s="72">
        <v>6</v>
      </c>
      <c r="H160" s="72">
        <v>7</v>
      </c>
      <c r="I160" s="72">
        <v>8</v>
      </c>
      <c r="J160" s="72">
        <v>9</v>
      </c>
      <c r="K160" s="73" t="s">
        <v>10</v>
      </c>
      <c r="L160" s="5"/>
      <c r="M160" s="5"/>
      <c r="O160" s="5"/>
      <c r="P160" s="6"/>
      <c r="Q160" s="6"/>
      <c r="R160" s="5"/>
      <c r="T160" s="26"/>
      <c r="X160" s="3"/>
      <c r="Y160" s="3"/>
    </row>
    <row r="161" spans="1:25" ht="12.75" customHeight="1">
      <c r="A161" s="34" t="s">
        <v>41</v>
      </c>
      <c r="B161" s="26">
        <v>33</v>
      </c>
      <c r="K161" s="38"/>
      <c r="L161" s="5"/>
      <c r="M161" s="5"/>
      <c r="O161" s="5"/>
      <c r="P161" s="20">
        <f>B161</f>
        <v>33</v>
      </c>
      <c r="Q161" s="6"/>
      <c r="R161" s="5"/>
      <c r="T161" s="26"/>
      <c r="X161" s="3"/>
      <c r="Y161" s="3"/>
    </row>
    <row r="162" spans="1:25" ht="12.75" customHeight="1">
      <c r="A162" s="34" t="s">
        <v>42</v>
      </c>
      <c r="C162" s="26">
        <v>31</v>
      </c>
      <c r="K162" s="38"/>
      <c r="L162" s="5"/>
      <c r="M162" s="5"/>
      <c r="N162" s="5"/>
      <c r="O162" s="5">
        <f>C162/B161</f>
        <v>0.93939393939393945</v>
      </c>
      <c r="P162" s="74">
        <v>31</v>
      </c>
      <c r="Q162" s="25">
        <f t="shared" ref="Q162:Q169" si="39">P162/P161</f>
        <v>0.93939393939393945</v>
      </c>
      <c r="R162" s="5">
        <f t="shared" ref="R162:R169" si="40">100%-Q162</f>
        <v>6.0606060606060552E-2</v>
      </c>
      <c r="T162" s="26"/>
      <c r="X162" s="3"/>
      <c r="Y162" s="3"/>
    </row>
    <row r="163" spans="1:25" ht="12.75" customHeight="1">
      <c r="A163" s="34" t="s">
        <v>43</v>
      </c>
      <c r="D163" s="26">
        <v>26</v>
      </c>
      <c r="K163" s="38"/>
      <c r="L163" s="5"/>
      <c r="M163" s="5"/>
      <c r="O163" s="5">
        <f>D163/C162</f>
        <v>0.83870967741935487</v>
      </c>
      <c r="P163" s="74">
        <v>29</v>
      </c>
      <c r="Q163" s="25">
        <f t="shared" si="39"/>
        <v>0.93548387096774188</v>
      </c>
      <c r="R163" s="5">
        <f t="shared" si="40"/>
        <v>6.4516129032258118E-2</v>
      </c>
      <c r="T163" s="26"/>
      <c r="X163" s="3"/>
      <c r="Y163" s="3"/>
    </row>
    <row r="164" spans="1:25" ht="12.75" customHeight="1">
      <c r="A164" s="34" t="s">
        <v>48</v>
      </c>
      <c r="E164" s="26">
        <v>24</v>
      </c>
      <c r="K164" s="38"/>
      <c r="L164" s="5"/>
      <c r="M164" s="5"/>
      <c r="O164" s="5">
        <f>E164/D163</f>
        <v>0.92307692307692313</v>
      </c>
      <c r="P164" s="74">
        <v>26</v>
      </c>
      <c r="Q164" s="25">
        <f t="shared" si="39"/>
        <v>0.89655172413793105</v>
      </c>
      <c r="R164" s="5">
        <f t="shared" si="40"/>
        <v>0.10344827586206895</v>
      </c>
      <c r="T164" s="26"/>
      <c r="X164" s="3"/>
      <c r="Y164" s="3"/>
    </row>
    <row r="165" spans="1:25" ht="12.75" customHeight="1">
      <c r="A165" s="34" t="s">
        <v>49</v>
      </c>
      <c r="F165" s="26">
        <v>24</v>
      </c>
      <c r="K165" s="38"/>
      <c r="L165" s="5"/>
      <c r="M165" s="5"/>
      <c r="O165" s="5">
        <f>F165/E164</f>
        <v>1</v>
      </c>
      <c r="P165" s="74">
        <v>30</v>
      </c>
      <c r="Q165" s="25">
        <f t="shared" si="39"/>
        <v>1.1538461538461537</v>
      </c>
      <c r="R165" s="5">
        <f t="shared" si="40"/>
        <v>-0.15384615384615374</v>
      </c>
      <c r="T165" s="26"/>
      <c r="X165" s="3"/>
      <c r="Y165" s="3"/>
    </row>
    <row r="166" spans="1:25" ht="12.75" customHeight="1">
      <c r="A166" s="34" t="s">
        <v>50</v>
      </c>
      <c r="G166" s="26">
        <v>24</v>
      </c>
      <c r="K166" s="38"/>
      <c r="L166" s="5"/>
      <c r="M166" s="5"/>
      <c r="O166" s="5">
        <f>G166/F165</f>
        <v>1</v>
      </c>
      <c r="P166" s="74">
        <v>30</v>
      </c>
      <c r="Q166" s="25">
        <f t="shared" si="39"/>
        <v>1</v>
      </c>
      <c r="R166" s="5">
        <f t="shared" si="40"/>
        <v>0</v>
      </c>
      <c r="T166" s="26"/>
      <c r="X166" s="3"/>
      <c r="Y166" s="3"/>
    </row>
    <row r="167" spans="1:25" ht="12.75" customHeight="1">
      <c r="A167" s="34" t="s">
        <v>51</v>
      </c>
      <c r="H167" s="26">
        <v>24</v>
      </c>
      <c r="K167" s="38"/>
      <c r="L167" s="5"/>
      <c r="M167" s="5"/>
      <c r="O167" s="5">
        <f>H167/G166</f>
        <v>1</v>
      </c>
      <c r="P167" s="74">
        <v>29</v>
      </c>
      <c r="Q167" s="25">
        <f t="shared" si="39"/>
        <v>0.96666666666666667</v>
      </c>
      <c r="R167" s="5">
        <f t="shared" si="40"/>
        <v>3.3333333333333326E-2</v>
      </c>
      <c r="T167" s="26"/>
      <c r="X167" s="3"/>
      <c r="Y167" s="3"/>
    </row>
    <row r="168" spans="1:25" ht="12.75" customHeight="1">
      <c r="A168" s="34" t="s">
        <v>52</v>
      </c>
      <c r="I168" s="26">
        <v>24</v>
      </c>
      <c r="K168" s="38"/>
      <c r="L168" s="5"/>
      <c r="M168" s="5"/>
      <c r="O168" s="5">
        <f>I168/H167</f>
        <v>1</v>
      </c>
      <c r="P168" s="74">
        <v>31</v>
      </c>
      <c r="Q168" s="25">
        <f t="shared" si="39"/>
        <v>1.0689655172413792</v>
      </c>
      <c r="R168" s="5">
        <f t="shared" si="40"/>
        <v>-6.8965517241379226E-2</v>
      </c>
      <c r="T168" s="26"/>
      <c r="X168" s="3"/>
      <c r="Y168" s="3"/>
    </row>
    <row r="169" spans="1:25" ht="12.75" customHeight="1">
      <c r="A169" s="34" t="s">
        <v>53</v>
      </c>
      <c r="J169" s="26">
        <v>24</v>
      </c>
      <c r="K169" s="38">
        <v>24</v>
      </c>
      <c r="L169" s="5"/>
      <c r="M169" s="5"/>
      <c r="O169" s="5">
        <f>J169/I168</f>
        <v>1</v>
      </c>
      <c r="P169" s="74">
        <v>31</v>
      </c>
      <c r="Q169" s="25">
        <f t="shared" si="39"/>
        <v>1</v>
      </c>
      <c r="R169" s="5">
        <f t="shared" si="40"/>
        <v>0</v>
      </c>
      <c r="T169" s="26"/>
      <c r="X169" s="3"/>
      <c r="Y169" s="3"/>
    </row>
    <row r="170" spans="1:25" ht="12.75" customHeight="1">
      <c r="A170" s="34" t="s">
        <v>64</v>
      </c>
      <c r="J170" s="26">
        <v>5</v>
      </c>
      <c r="K170" s="38">
        <v>5</v>
      </c>
      <c r="L170" s="5"/>
      <c r="M170" s="5"/>
      <c r="O170" s="5"/>
      <c r="P170" s="74">
        <v>7</v>
      </c>
      <c r="Q170" s="25"/>
      <c r="R170" s="5"/>
      <c r="T170" s="26"/>
      <c r="X170" s="3"/>
      <c r="Y170" s="3"/>
    </row>
    <row r="171" spans="1:25" ht="12.75" customHeight="1">
      <c r="A171" s="34" t="s">
        <v>66</v>
      </c>
      <c r="J171" s="26">
        <v>1</v>
      </c>
      <c r="K171" s="38"/>
      <c r="L171" s="5"/>
      <c r="M171" s="5"/>
      <c r="O171" s="5"/>
      <c r="P171" s="74">
        <v>1</v>
      </c>
      <c r="Q171" s="25"/>
      <c r="R171" s="5"/>
      <c r="T171" s="26"/>
      <c r="X171" s="3"/>
      <c r="Y171" s="3"/>
    </row>
    <row r="172" spans="1:25" ht="12.75" customHeight="1">
      <c r="K172" s="26">
        <f>SUM(K169:K170)</f>
        <v>29</v>
      </c>
      <c r="L172" s="5">
        <f>K169/B161</f>
        <v>0.72727272727272729</v>
      </c>
      <c r="M172" s="5">
        <f>K172/B161</f>
        <v>0.87878787878787878</v>
      </c>
      <c r="N172" s="5">
        <f>M172-L172</f>
        <v>0.15151515151515149</v>
      </c>
      <c r="O172" s="5"/>
      <c r="P172" s="6"/>
      <c r="Q172" s="6"/>
      <c r="R172" s="5"/>
      <c r="T172" s="26"/>
      <c r="X172" s="3"/>
      <c r="Y172" s="3"/>
    </row>
    <row r="173" spans="1:25" ht="12.75" customHeight="1">
      <c r="A173" s="52" t="s">
        <v>78</v>
      </c>
      <c r="L173" s="5"/>
      <c r="M173" s="5"/>
      <c r="O173" s="5"/>
      <c r="T173" s="26"/>
      <c r="X173" s="3"/>
      <c r="Y173" s="3"/>
    </row>
    <row r="174" spans="1:25" ht="25.5" customHeight="1">
      <c r="B174" s="243" t="s">
        <v>1</v>
      </c>
      <c r="C174" s="244"/>
      <c r="D174" s="244"/>
      <c r="E174" s="244"/>
      <c r="F174" s="244"/>
      <c r="G174" s="244"/>
      <c r="H174" s="244"/>
      <c r="I174" s="244"/>
      <c r="J174" s="244"/>
      <c r="L174" s="10" t="s">
        <v>2</v>
      </c>
      <c r="M174" s="10" t="s">
        <v>3</v>
      </c>
      <c r="N174" s="70" t="s">
        <v>4</v>
      </c>
      <c r="O174" s="10" t="s">
        <v>5</v>
      </c>
      <c r="P174" s="9" t="s">
        <v>6</v>
      </c>
      <c r="Q174" s="9" t="s">
        <v>7</v>
      </c>
      <c r="R174" s="10" t="s">
        <v>8</v>
      </c>
      <c r="T174" s="26"/>
      <c r="X174" s="3"/>
      <c r="Y174" s="3"/>
    </row>
    <row r="175" spans="1:25" ht="12.75" customHeight="1">
      <c r="A175" s="71" t="s">
        <v>9</v>
      </c>
      <c r="B175" s="72">
        <v>1</v>
      </c>
      <c r="C175" s="72">
        <v>2</v>
      </c>
      <c r="D175" s="72">
        <v>3</v>
      </c>
      <c r="E175" s="72">
        <v>4</v>
      </c>
      <c r="F175" s="72">
        <v>5</v>
      </c>
      <c r="G175" s="72">
        <v>6</v>
      </c>
      <c r="H175" s="72">
        <v>7</v>
      </c>
      <c r="I175" s="72">
        <v>8</v>
      </c>
      <c r="J175" s="72">
        <v>9</v>
      </c>
      <c r="K175" s="73" t="s">
        <v>10</v>
      </c>
      <c r="L175" s="5"/>
      <c r="M175" s="5"/>
      <c r="O175" s="5"/>
      <c r="P175" s="6"/>
      <c r="Q175" s="6"/>
      <c r="R175" s="5"/>
      <c r="T175" s="26"/>
      <c r="X175" s="3"/>
      <c r="Y175" s="3"/>
    </row>
    <row r="176" spans="1:25" ht="12.75" customHeight="1">
      <c r="A176" s="34" t="s">
        <v>42</v>
      </c>
      <c r="B176" s="26">
        <v>19</v>
      </c>
      <c r="K176" s="38"/>
      <c r="L176" s="5"/>
      <c r="M176" s="5"/>
      <c r="O176" s="5"/>
      <c r="P176" s="20">
        <f>B176</f>
        <v>19</v>
      </c>
      <c r="Q176" s="6"/>
      <c r="R176" s="5"/>
      <c r="T176" s="26"/>
      <c r="X176" s="3"/>
      <c r="Y176" s="3"/>
    </row>
    <row r="177" spans="1:25" ht="12.75" customHeight="1">
      <c r="A177" s="34" t="s">
        <v>43</v>
      </c>
      <c r="C177" s="26">
        <v>15</v>
      </c>
      <c r="K177" s="38"/>
      <c r="L177" s="5"/>
      <c r="M177" s="5"/>
      <c r="N177" s="5"/>
      <c r="O177" s="5">
        <f>C177/B176</f>
        <v>0.78947368421052633</v>
      </c>
      <c r="P177" s="74">
        <v>15</v>
      </c>
      <c r="Q177" s="25">
        <f t="shared" ref="Q177:Q184" si="41">P177/P176</f>
        <v>0.78947368421052633</v>
      </c>
      <c r="R177" s="5">
        <f t="shared" ref="R177:R184" si="42">100%-Q177</f>
        <v>0.21052631578947367</v>
      </c>
      <c r="T177" s="26"/>
      <c r="X177" s="3"/>
      <c r="Y177" s="3"/>
    </row>
    <row r="178" spans="1:25" ht="12.75" customHeight="1">
      <c r="A178" s="34" t="s">
        <v>48</v>
      </c>
      <c r="D178" s="26">
        <v>13</v>
      </c>
      <c r="K178" s="38"/>
      <c r="L178" s="5"/>
      <c r="M178" s="5"/>
      <c r="O178" s="5">
        <f>D178/C177</f>
        <v>0.8666666666666667</v>
      </c>
      <c r="P178" s="74">
        <v>13</v>
      </c>
      <c r="Q178" s="25">
        <f t="shared" si="41"/>
        <v>0.8666666666666667</v>
      </c>
      <c r="R178" s="5">
        <f t="shared" si="42"/>
        <v>0.1333333333333333</v>
      </c>
      <c r="T178" s="26"/>
      <c r="X178" s="3"/>
      <c r="Y178" s="3"/>
    </row>
    <row r="179" spans="1:25" ht="12.75" customHeight="1">
      <c r="A179" s="34" t="s">
        <v>49</v>
      </c>
      <c r="E179" s="26">
        <v>10</v>
      </c>
      <c r="K179" s="38"/>
      <c r="L179" s="5"/>
      <c r="M179" s="5"/>
      <c r="O179" s="5">
        <f>E179/D178</f>
        <v>0.76923076923076927</v>
      </c>
      <c r="P179" s="74">
        <v>10</v>
      </c>
      <c r="Q179" s="25">
        <f t="shared" si="41"/>
        <v>0.76923076923076927</v>
      </c>
      <c r="R179" s="5">
        <f t="shared" si="42"/>
        <v>0.23076923076923073</v>
      </c>
      <c r="T179" s="26"/>
      <c r="X179" s="3"/>
      <c r="Y179" s="3"/>
    </row>
    <row r="180" spans="1:25" ht="12.75" customHeight="1">
      <c r="A180" s="34" t="s">
        <v>50</v>
      </c>
      <c r="F180" s="26">
        <v>10</v>
      </c>
      <c r="K180" s="38"/>
      <c r="L180" s="5"/>
      <c r="M180" s="5"/>
      <c r="O180" s="5">
        <f>F180/E179</f>
        <v>1</v>
      </c>
      <c r="P180" s="74">
        <v>10</v>
      </c>
      <c r="Q180" s="25">
        <f t="shared" si="41"/>
        <v>1</v>
      </c>
      <c r="R180" s="5">
        <f t="shared" si="42"/>
        <v>0</v>
      </c>
      <c r="T180" s="26"/>
      <c r="X180" s="3"/>
      <c r="Y180" s="3"/>
    </row>
    <row r="181" spans="1:25" ht="12.75" customHeight="1">
      <c r="A181" s="34" t="s">
        <v>51</v>
      </c>
      <c r="G181" s="26">
        <v>10</v>
      </c>
      <c r="K181" s="38"/>
      <c r="L181" s="5"/>
      <c r="M181" s="5"/>
      <c r="O181" s="5">
        <f>G181/F180</f>
        <v>1</v>
      </c>
      <c r="P181" s="74">
        <v>10</v>
      </c>
      <c r="Q181" s="25">
        <f t="shared" si="41"/>
        <v>1</v>
      </c>
      <c r="R181" s="5">
        <f t="shared" si="42"/>
        <v>0</v>
      </c>
      <c r="T181" s="26"/>
      <c r="X181" s="3"/>
      <c r="Y181" s="3"/>
    </row>
    <row r="182" spans="1:25" ht="12.75" customHeight="1">
      <c r="A182" s="34" t="s">
        <v>52</v>
      </c>
      <c r="H182" s="26">
        <v>10</v>
      </c>
      <c r="K182" s="38"/>
      <c r="L182" s="5"/>
      <c r="M182" s="5"/>
      <c r="O182" s="5">
        <f>H182/G181</f>
        <v>1</v>
      </c>
      <c r="P182" s="74">
        <v>10</v>
      </c>
      <c r="Q182" s="25">
        <f t="shared" si="41"/>
        <v>1</v>
      </c>
      <c r="R182" s="5">
        <f t="shared" si="42"/>
        <v>0</v>
      </c>
      <c r="T182" s="26"/>
      <c r="X182" s="3"/>
      <c r="Y182" s="3"/>
    </row>
    <row r="183" spans="1:25" ht="12.75" customHeight="1">
      <c r="A183" s="34" t="s">
        <v>53</v>
      </c>
      <c r="I183" s="26">
        <v>10</v>
      </c>
      <c r="K183" s="38"/>
      <c r="L183" s="5"/>
      <c r="M183" s="5"/>
      <c r="O183" s="5">
        <f>I183/H182</f>
        <v>1</v>
      </c>
      <c r="P183" s="74">
        <v>10</v>
      </c>
      <c r="Q183" s="25">
        <f t="shared" si="41"/>
        <v>1</v>
      </c>
      <c r="R183" s="5">
        <f t="shared" si="42"/>
        <v>0</v>
      </c>
      <c r="T183" s="26"/>
      <c r="X183" s="3"/>
      <c r="Y183" s="3"/>
    </row>
    <row r="184" spans="1:25" ht="12.75" customHeight="1">
      <c r="A184" s="34" t="s">
        <v>64</v>
      </c>
      <c r="J184" s="26">
        <v>10</v>
      </c>
      <c r="K184" s="38">
        <v>12</v>
      </c>
      <c r="L184" s="5"/>
      <c r="M184" s="5"/>
      <c r="O184" s="5">
        <f>J184/I183</f>
        <v>1</v>
      </c>
      <c r="P184" s="74">
        <v>10</v>
      </c>
      <c r="Q184" s="25">
        <f t="shared" si="41"/>
        <v>1</v>
      </c>
      <c r="R184" s="5">
        <f t="shared" si="42"/>
        <v>0</v>
      </c>
      <c r="T184" s="26"/>
      <c r="X184" s="3"/>
      <c r="Y184" s="3"/>
    </row>
    <row r="185" spans="1:25" ht="12.75" customHeight="1">
      <c r="A185" s="34" t="s">
        <v>66</v>
      </c>
      <c r="J185" s="26">
        <v>2</v>
      </c>
      <c r="K185" s="38">
        <v>1</v>
      </c>
      <c r="L185" s="5"/>
      <c r="M185" s="5"/>
      <c r="O185" s="5"/>
      <c r="P185" s="74">
        <v>3</v>
      </c>
      <c r="Q185" s="25"/>
      <c r="R185" s="5"/>
      <c r="T185" s="26"/>
      <c r="X185" s="3"/>
      <c r="Y185" s="3"/>
    </row>
    <row r="186" spans="1:25" ht="12.75" customHeight="1">
      <c r="A186" s="34" t="s">
        <v>71</v>
      </c>
      <c r="J186" s="26">
        <v>2</v>
      </c>
      <c r="K186" s="38">
        <v>1</v>
      </c>
      <c r="L186" s="5"/>
      <c r="M186" s="5"/>
      <c r="O186" s="5"/>
      <c r="P186" s="74">
        <v>2</v>
      </c>
      <c r="Q186" s="25"/>
      <c r="R186" s="5"/>
      <c r="T186" s="26"/>
      <c r="X186" s="3"/>
      <c r="Y186" s="3"/>
    </row>
    <row r="187" spans="1:25" ht="12.75" customHeight="1">
      <c r="A187" s="34" t="s">
        <v>72</v>
      </c>
      <c r="J187" s="26">
        <v>1</v>
      </c>
      <c r="K187" s="38"/>
      <c r="L187" s="5"/>
      <c r="M187" s="5"/>
      <c r="O187" s="5"/>
      <c r="P187" s="74">
        <v>1</v>
      </c>
      <c r="Q187" s="25"/>
      <c r="R187" s="5"/>
      <c r="T187" s="26"/>
      <c r="X187" s="3"/>
      <c r="Y187" s="3"/>
    </row>
    <row r="188" spans="1:25" ht="12.75" customHeight="1">
      <c r="K188" s="26">
        <f>SUM(K184:K186)</f>
        <v>14</v>
      </c>
      <c r="L188" s="5">
        <f>K184/B176</f>
        <v>0.63157894736842102</v>
      </c>
      <c r="M188" s="5">
        <f>K188/B176</f>
        <v>0.73684210526315785</v>
      </c>
      <c r="N188" s="5">
        <f>M188-L188</f>
        <v>0.10526315789473684</v>
      </c>
      <c r="O188" s="5"/>
      <c r="P188" s="6"/>
      <c r="Q188" s="6"/>
      <c r="R188" s="5"/>
      <c r="T188" s="26"/>
      <c r="X188" s="3"/>
      <c r="Y188" s="3"/>
    </row>
    <row r="189" spans="1:25" ht="12.75" customHeight="1">
      <c r="A189" s="52" t="s">
        <v>79</v>
      </c>
      <c r="L189" s="5"/>
      <c r="M189" s="5"/>
      <c r="O189" s="5"/>
      <c r="T189" s="26"/>
      <c r="X189" s="3"/>
      <c r="Y189" s="3"/>
    </row>
    <row r="190" spans="1:25" ht="25.5" customHeight="1">
      <c r="B190" s="243" t="s">
        <v>1</v>
      </c>
      <c r="C190" s="244"/>
      <c r="D190" s="244"/>
      <c r="E190" s="244"/>
      <c r="F190" s="244"/>
      <c r="G190" s="244"/>
      <c r="H190" s="244"/>
      <c r="I190" s="244"/>
      <c r="J190" s="244"/>
      <c r="L190" s="10" t="s">
        <v>2</v>
      </c>
      <c r="M190" s="10" t="s">
        <v>3</v>
      </c>
      <c r="N190" s="70" t="s">
        <v>4</v>
      </c>
      <c r="O190" s="10" t="s">
        <v>5</v>
      </c>
      <c r="P190" s="9" t="s">
        <v>6</v>
      </c>
      <c r="Q190" s="9" t="s">
        <v>7</v>
      </c>
      <c r="R190" s="10" t="s">
        <v>8</v>
      </c>
      <c r="T190" s="26"/>
      <c r="X190" s="3"/>
      <c r="Y190" s="3"/>
    </row>
    <row r="191" spans="1:25" ht="12.75" customHeight="1">
      <c r="A191" s="71" t="s">
        <v>9</v>
      </c>
      <c r="B191" s="72">
        <v>1</v>
      </c>
      <c r="C191" s="72">
        <v>2</v>
      </c>
      <c r="D191" s="72">
        <v>3</v>
      </c>
      <c r="E191" s="72">
        <v>4</v>
      </c>
      <c r="F191" s="72">
        <v>5</v>
      </c>
      <c r="G191" s="72">
        <v>6</v>
      </c>
      <c r="H191" s="72">
        <v>7</v>
      </c>
      <c r="I191" s="72">
        <v>8</v>
      </c>
      <c r="J191" s="72">
        <v>9</v>
      </c>
      <c r="K191" s="73" t="s">
        <v>10</v>
      </c>
      <c r="L191" s="5"/>
      <c r="M191" s="5"/>
      <c r="O191" s="5"/>
      <c r="P191" s="6"/>
      <c r="Q191" s="6"/>
      <c r="R191" s="5"/>
      <c r="T191" s="26"/>
      <c r="X191" s="3"/>
      <c r="Y191" s="3"/>
    </row>
    <row r="192" spans="1:25" ht="12.75" customHeight="1">
      <c r="A192" s="34" t="s">
        <v>43</v>
      </c>
      <c r="B192" s="26">
        <v>66</v>
      </c>
      <c r="K192" s="38"/>
      <c r="L192" s="5"/>
      <c r="M192" s="5"/>
      <c r="O192" s="5"/>
      <c r="P192" s="20">
        <f>B192</f>
        <v>66</v>
      </c>
      <c r="Q192" s="6"/>
      <c r="R192" s="5"/>
      <c r="T192" s="26"/>
      <c r="X192" s="3"/>
      <c r="Y192" s="3"/>
    </row>
    <row r="193" spans="1:25" ht="12.75" customHeight="1">
      <c r="A193" s="34" t="s">
        <v>48</v>
      </c>
      <c r="C193" s="26">
        <v>53</v>
      </c>
      <c r="K193" s="38"/>
      <c r="L193" s="5"/>
      <c r="M193" s="5"/>
      <c r="O193" s="5">
        <f>C193/B192</f>
        <v>0.80303030303030298</v>
      </c>
      <c r="P193" s="74">
        <v>53</v>
      </c>
      <c r="Q193" s="25">
        <f t="shared" ref="Q193:Q200" si="43">P193/P192</f>
        <v>0.80303030303030298</v>
      </c>
      <c r="R193" s="5">
        <f t="shared" ref="R193:R200" si="44">100%-Q193</f>
        <v>0.19696969696969702</v>
      </c>
      <c r="T193" s="26"/>
      <c r="X193" s="3"/>
      <c r="Y193" s="3"/>
    </row>
    <row r="194" spans="1:25" ht="12.75" customHeight="1">
      <c r="A194" s="34" t="s">
        <v>49</v>
      </c>
      <c r="D194" s="26">
        <v>48</v>
      </c>
      <c r="K194" s="38"/>
      <c r="L194" s="5"/>
      <c r="M194" s="5"/>
      <c r="O194" s="5">
        <f>D194/C193</f>
        <v>0.90566037735849059</v>
      </c>
      <c r="P194" s="74">
        <v>52</v>
      </c>
      <c r="Q194" s="25">
        <f t="shared" si="43"/>
        <v>0.98113207547169812</v>
      </c>
      <c r="R194" s="5">
        <f t="shared" si="44"/>
        <v>1.8867924528301883E-2</v>
      </c>
      <c r="T194" s="26"/>
      <c r="X194" s="3"/>
      <c r="Y194" s="3"/>
    </row>
    <row r="195" spans="1:25" ht="12.75" customHeight="1">
      <c r="A195" s="34" t="s">
        <v>50</v>
      </c>
      <c r="E195" s="26">
        <v>47</v>
      </c>
      <c r="K195" s="38"/>
      <c r="L195" s="5"/>
      <c r="M195" s="5"/>
      <c r="O195" s="5">
        <f>E195/D194</f>
        <v>0.97916666666666663</v>
      </c>
      <c r="P195" s="74">
        <v>52</v>
      </c>
      <c r="Q195" s="25">
        <f t="shared" si="43"/>
        <v>1</v>
      </c>
      <c r="R195" s="5">
        <f t="shared" si="44"/>
        <v>0</v>
      </c>
      <c r="T195" s="26"/>
      <c r="X195" s="3"/>
      <c r="Y195" s="3"/>
    </row>
    <row r="196" spans="1:25" ht="12.75" customHeight="1">
      <c r="A196" s="34" t="s">
        <v>51</v>
      </c>
      <c r="F196" s="26">
        <v>47</v>
      </c>
      <c r="K196" s="38"/>
      <c r="L196" s="5"/>
      <c r="M196" s="5"/>
      <c r="O196" s="5">
        <f>F196/E195</f>
        <v>1</v>
      </c>
      <c r="P196" s="74">
        <v>51</v>
      </c>
      <c r="Q196" s="25">
        <f t="shared" si="43"/>
        <v>0.98076923076923073</v>
      </c>
      <c r="R196" s="5">
        <f t="shared" si="44"/>
        <v>1.9230769230769273E-2</v>
      </c>
      <c r="T196" s="26"/>
      <c r="X196" s="3"/>
      <c r="Y196" s="3"/>
    </row>
    <row r="197" spans="1:25" ht="12.75" customHeight="1">
      <c r="A197" s="34" t="s">
        <v>52</v>
      </c>
      <c r="G197" s="26">
        <v>47</v>
      </c>
      <c r="K197" s="38"/>
      <c r="L197" s="5"/>
      <c r="M197" s="5"/>
      <c r="O197" s="5">
        <f>G197/F196</f>
        <v>1</v>
      </c>
      <c r="P197" s="74">
        <v>51</v>
      </c>
      <c r="Q197" s="25">
        <f t="shared" si="43"/>
        <v>1</v>
      </c>
      <c r="R197" s="5">
        <f t="shared" si="44"/>
        <v>0</v>
      </c>
      <c r="T197" s="26"/>
      <c r="X197" s="3"/>
      <c r="Y197" s="3"/>
    </row>
    <row r="198" spans="1:25" ht="12.75" customHeight="1">
      <c r="A198" s="34" t="s">
        <v>53</v>
      </c>
      <c r="H198" s="26">
        <v>47</v>
      </c>
      <c r="K198" s="38"/>
      <c r="L198" s="5"/>
      <c r="M198" s="5"/>
      <c r="O198" s="5">
        <f>H198/G197</f>
        <v>1</v>
      </c>
      <c r="P198" s="74">
        <v>51</v>
      </c>
      <c r="Q198" s="25">
        <f t="shared" si="43"/>
        <v>1</v>
      </c>
      <c r="R198" s="5">
        <f t="shared" si="44"/>
        <v>0</v>
      </c>
      <c r="T198" s="26"/>
      <c r="X198" s="3"/>
      <c r="Y198" s="3"/>
    </row>
    <row r="199" spans="1:25" ht="12.75" customHeight="1">
      <c r="A199" s="34" t="s">
        <v>64</v>
      </c>
      <c r="I199" s="26">
        <v>47</v>
      </c>
      <c r="K199" s="38"/>
      <c r="L199" s="5"/>
      <c r="M199" s="5"/>
      <c r="O199" s="5">
        <f>I199/H198</f>
        <v>1</v>
      </c>
      <c r="P199" s="74">
        <v>51</v>
      </c>
      <c r="Q199" s="25">
        <f t="shared" si="43"/>
        <v>1</v>
      </c>
      <c r="R199" s="5">
        <f t="shared" si="44"/>
        <v>0</v>
      </c>
      <c r="T199" s="26"/>
      <c r="X199" s="3"/>
      <c r="Y199" s="3"/>
    </row>
    <row r="200" spans="1:25" ht="12.75" customHeight="1">
      <c r="A200" s="34" t="s">
        <v>66</v>
      </c>
      <c r="J200" s="26">
        <v>47</v>
      </c>
      <c r="K200" s="38">
        <v>46</v>
      </c>
      <c r="L200" s="5"/>
      <c r="M200" s="5"/>
      <c r="O200" s="5">
        <f>J200/I199</f>
        <v>1</v>
      </c>
      <c r="P200" s="74">
        <v>50</v>
      </c>
      <c r="Q200" s="25">
        <f t="shared" si="43"/>
        <v>0.98039215686274506</v>
      </c>
      <c r="R200" s="5">
        <f t="shared" si="44"/>
        <v>1.9607843137254943E-2</v>
      </c>
      <c r="T200" s="26"/>
      <c r="X200" s="3"/>
      <c r="Y200" s="3"/>
    </row>
    <row r="201" spans="1:25" ht="12.75" customHeight="1">
      <c r="A201" s="34" t="s">
        <v>71</v>
      </c>
      <c r="J201" s="26">
        <v>7</v>
      </c>
      <c r="K201" s="38">
        <v>5</v>
      </c>
      <c r="L201" s="5"/>
      <c r="M201" s="5"/>
      <c r="O201" s="5"/>
      <c r="P201" s="74">
        <v>9</v>
      </c>
      <c r="Q201" s="25"/>
      <c r="R201" s="5"/>
      <c r="T201" s="26"/>
      <c r="X201" s="3"/>
      <c r="Y201" s="3"/>
    </row>
    <row r="202" spans="1:25" ht="12.75" customHeight="1">
      <c r="A202" s="34" t="s">
        <v>72</v>
      </c>
      <c r="J202" s="26">
        <v>2</v>
      </c>
      <c r="K202" s="38">
        <v>2</v>
      </c>
      <c r="L202" s="5"/>
      <c r="M202" s="5"/>
      <c r="O202" s="5"/>
      <c r="P202" s="74">
        <v>3</v>
      </c>
      <c r="Q202" s="25"/>
      <c r="R202" s="5"/>
      <c r="T202" s="26"/>
      <c r="X202" s="3"/>
      <c r="Y202" s="3"/>
    </row>
    <row r="203" spans="1:25" ht="12.75" customHeight="1">
      <c r="A203" s="34" t="s">
        <v>75</v>
      </c>
      <c r="J203" s="26">
        <v>1</v>
      </c>
      <c r="K203" s="38"/>
      <c r="L203" s="5"/>
      <c r="M203" s="5"/>
      <c r="O203" s="5"/>
      <c r="P203" s="74">
        <v>1</v>
      </c>
      <c r="Q203" s="25"/>
      <c r="R203" s="5"/>
      <c r="T203" s="26"/>
      <c r="X203" s="3"/>
      <c r="Y203" s="3"/>
    </row>
    <row r="204" spans="1:25" ht="12.75" customHeight="1">
      <c r="K204" s="26">
        <f>SUM(K200:K202)</f>
        <v>53</v>
      </c>
      <c r="L204" s="5">
        <f>K200/B192</f>
        <v>0.69696969696969702</v>
      </c>
      <c r="M204" s="5">
        <f>K204/B192</f>
        <v>0.80303030303030298</v>
      </c>
      <c r="N204" s="5">
        <f>M204-L204</f>
        <v>0.10606060606060597</v>
      </c>
      <c r="O204" s="5"/>
      <c r="P204" s="6"/>
      <c r="Q204" s="6"/>
      <c r="R204" s="5"/>
      <c r="T204" s="26"/>
      <c r="X204" s="3"/>
      <c r="Y204" s="3"/>
    </row>
    <row r="205" spans="1:25" ht="12.75" customHeight="1">
      <c r="A205" s="52" t="s">
        <v>85</v>
      </c>
      <c r="L205" s="5"/>
      <c r="M205" s="5"/>
      <c r="O205" s="5"/>
      <c r="T205" s="26"/>
      <c r="X205" s="3"/>
      <c r="Y205" s="3"/>
    </row>
    <row r="206" spans="1:25" ht="25.5" customHeight="1">
      <c r="B206" s="243" t="s">
        <v>1</v>
      </c>
      <c r="C206" s="244"/>
      <c r="D206" s="244"/>
      <c r="E206" s="244"/>
      <c r="F206" s="244"/>
      <c r="G206" s="244"/>
      <c r="H206" s="244"/>
      <c r="I206" s="244"/>
      <c r="J206" s="244"/>
      <c r="L206" s="10" t="s">
        <v>2</v>
      </c>
      <c r="M206" s="10" t="s">
        <v>3</v>
      </c>
      <c r="N206" s="70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T206" s="26"/>
      <c r="X206" s="3"/>
      <c r="Y206" s="3"/>
    </row>
    <row r="207" spans="1:25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2">
        <v>9</v>
      </c>
      <c r="K207" s="73" t="s">
        <v>10</v>
      </c>
      <c r="L207" s="5"/>
      <c r="M207" s="5"/>
      <c r="O207" s="5"/>
      <c r="P207" s="6"/>
      <c r="Q207" s="6"/>
      <c r="R207" s="5"/>
      <c r="T207" s="26"/>
      <c r="X207" s="3"/>
      <c r="Y207" s="3"/>
    </row>
    <row r="208" spans="1:25" ht="12.75" customHeight="1">
      <c r="A208" s="34" t="s">
        <v>48</v>
      </c>
      <c r="B208" s="26">
        <v>26</v>
      </c>
      <c r="K208" s="38"/>
      <c r="L208" s="5"/>
      <c r="M208" s="5"/>
      <c r="O208" s="5"/>
      <c r="P208" s="20">
        <f>B208</f>
        <v>26</v>
      </c>
      <c r="Q208" s="6"/>
      <c r="R208" s="5"/>
      <c r="T208" s="26"/>
      <c r="X208" s="3"/>
      <c r="Y208" s="3"/>
    </row>
    <row r="209" spans="1:25" ht="12.75" customHeight="1">
      <c r="A209" s="34" t="s">
        <v>49</v>
      </c>
      <c r="C209" s="26">
        <v>24</v>
      </c>
      <c r="K209" s="38"/>
      <c r="L209" s="5"/>
      <c r="M209" s="5"/>
      <c r="O209" s="5">
        <f>C209/B208</f>
        <v>0.92307692307692313</v>
      </c>
      <c r="P209" s="74">
        <v>24</v>
      </c>
      <c r="Q209" s="25">
        <f t="shared" ref="Q209:Q216" si="45">P209/P208</f>
        <v>0.92307692307692313</v>
      </c>
      <c r="R209" s="5">
        <f t="shared" ref="R209:R216" si="46">100%-Q209</f>
        <v>7.6923076923076872E-2</v>
      </c>
      <c r="T209" s="26"/>
      <c r="X209" s="3"/>
      <c r="Y209" s="3"/>
    </row>
    <row r="210" spans="1:25" ht="12.75" customHeight="1">
      <c r="A210" s="34" t="s">
        <v>50</v>
      </c>
      <c r="D210" s="26">
        <v>20</v>
      </c>
      <c r="K210" s="38"/>
      <c r="L210" s="5"/>
      <c r="M210" s="5"/>
      <c r="O210" s="5">
        <f>D210/C209</f>
        <v>0.83333333333333337</v>
      </c>
      <c r="P210" s="74">
        <v>21</v>
      </c>
      <c r="Q210" s="25">
        <f t="shared" si="45"/>
        <v>0.875</v>
      </c>
      <c r="R210" s="5">
        <f t="shared" si="46"/>
        <v>0.125</v>
      </c>
      <c r="T210" s="26"/>
      <c r="X210" s="3"/>
      <c r="Y210" s="3"/>
    </row>
    <row r="211" spans="1:25" ht="12.75" customHeight="1">
      <c r="A211" s="34" t="s">
        <v>51</v>
      </c>
      <c r="E211" s="26">
        <v>18</v>
      </c>
      <c r="K211" s="38"/>
      <c r="L211" s="5"/>
      <c r="M211" s="5"/>
      <c r="O211" s="5">
        <f>E211/D210</f>
        <v>0.9</v>
      </c>
      <c r="P211" s="74">
        <v>21</v>
      </c>
      <c r="Q211" s="25">
        <f t="shared" si="45"/>
        <v>1</v>
      </c>
      <c r="R211" s="5">
        <f t="shared" si="46"/>
        <v>0</v>
      </c>
      <c r="T211" s="26"/>
      <c r="X211" s="3"/>
      <c r="Y211" s="3"/>
    </row>
    <row r="212" spans="1:25" ht="12.75" customHeight="1">
      <c r="A212" s="34" t="s">
        <v>52</v>
      </c>
      <c r="F212" s="26">
        <v>18</v>
      </c>
      <c r="K212" s="38"/>
      <c r="L212" s="5"/>
      <c r="M212" s="5"/>
      <c r="O212" s="5">
        <f>F212/E211</f>
        <v>1</v>
      </c>
      <c r="P212" s="74">
        <v>21</v>
      </c>
      <c r="Q212" s="25">
        <f t="shared" si="45"/>
        <v>1</v>
      </c>
      <c r="R212" s="5">
        <f t="shared" si="46"/>
        <v>0</v>
      </c>
      <c r="T212" s="26"/>
      <c r="X212" s="3"/>
      <c r="Y212" s="3"/>
    </row>
    <row r="213" spans="1:25" ht="12.75" customHeight="1">
      <c r="A213" s="34" t="s">
        <v>53</v>
      </c>
      <c r="G213" s="26">
        <v>18</v>
      </c>
      <c r="K213" s="38"/>
      <c r="L213" s="5"/>
      <c r="M213" s="5"/>
      <c r="O213" s="5">
        <f>G213/F212</f>
        <v>1</v>
      </c>
      <c r="P213" s="74">
        <v>21</v>
      </c>
      <c r="Q213" s="25">
        <f t="shared" si="45"/>
        <v>1</v>
      </c>
      <c r="R213" s="5">
        <f t="shared" si="46"/>
        <v>0</v>
      </c>
      <c r="T213" s="26"/>
      <c r="X213" s="3"/>
      <c r="Y213" s="3"/>
    </row>
    <row r="214" spans="1:25" ht="12.75" customHeight="1">
      <c r="A214" s="34" t="s">
        <v>64</v>
      </c>
      <c r="H214" s="26">
        <v>18</v>
      </c>
      <c r="K214" s="38"/>
      <c r="L214" s="5"/>
      <c r="M214" s="5"/>
      <c r="O214" s="5">
        <f>H214/G213</f>
        <v>1</v>
      </c>
      <c r="P214" s="74">
        <v>21</v>
      </c>
      <c r="Q214" s="25">
        <f t="shared" si="45"/>
        <v>1</v>
      </c>
      <c r="R214" s="5">
        <f t="shared" si="46"/>
        <v>0</v>
      </c>
      <c r="T214" s="26"/>
      <c r="X214" s="3"/>
      <c r="Y214" s="3"/>
    </row>
    <row r="215" spans="1:25" ht="12.75" customHeight="1">
      <c r="A215" s="34" t="s">
        <v>66</v>
      </c>
      <c r="I215" s="26">
        <v>18</v>
      </c>
      <c r="K215" s="38"/>
      <c r="L215" s="5"/>
      <c r="M215" s="5"/>
      <c r="O215" s="5">
        <f>I215/H214</f>
        <v>1</v>
      </c>
      <c r="P215" s="74">
        <v>21</v>
      </c>
      <c r="Q215" s="25">
        <f t="shared" si="45"/>
        <v>1</v>
      </c>
      <c r="R215" s="5">
        <f t="shared" si="46"/>
        <v>0</v>
      </c>
      <c r="T215" s="26"/>
      <c r="X215" s="3"/>
      <c r="Y215" s="3"/>
    </row>
    <row r="216" spans="1:25" ht="12.75" customHeight="1">
      <c r="A216" s="34" t="s">
        <v>71</v>
      </c>
      <c r="J216" s="26">
        <v>18</v>
      </c>
      <c r="K216" s="38">
        <v>18</v>
      </c>
      <c r="L216" s="5"/>
      <c r="M216" s="5"/>
      <c r="O216" s="5">
        <f>J216/I215</f>
        <v>1</v>
      </c>
      <c r="P216" s="74">
        <v>21</v>
      </c>
      <c r="Q216" s="25">
        <f t="shared" si="45"/>
        <v>1</v>
      </c>
      <c r="R216" s="5">
        <f t="shared" si="46"/>
        <v>0</v>
      </c>
      <c r="S216" s="26" t="s">
        <v>80</v>
      </c>
      <c r="T216" s="26">
        <v>24</v>
      </c>
      <c r="U216" s="26">
        <f>K221</f>
        <v>25</v>
      </c>
      <c r="V216" s="26" t="s">
        <v>10</v>
      </c>
      <c r="X216" s="3"/>
      <c r="Y216" s="3"/>
    </row>
    <row r="217" spans="1:25" ht="12.75" customHeight="1">
      <c r="A217" s="34" t="s">
        <v>72</v>
      </c>
      <c r="J217" s="26">
        <v>5</v>
      </c>
      <c r="K217" s="38">
        <v>5</v>
      </c>
      <c r="L217" s="5"/>
      <c r="M217" s="5"/>
      <c r="O217" s="5"/>
      <c r="P217" s="74">
        <v>6</v>
      </c>
      <c r="Q217" s="25"/>
      <c r="R217" s="5"/>
      <c r="S217" s="26" t="s">
        <v>81</v>
      </c>
      <c r="T217" s="25">
        <f>T216/B208</f>
        <v>0.92307692307692313</v>
      </c>
      <c r="U217" s="25">
        <f>T216/U216</f>
        <v>0.96</v>
      </c>
      <c r="V217" s="26" t="s">
        <v>82</v>
      </c>
      <c r="X217" s="3"/>
      <c r="Y217" s="3"/>
    </row>
    <row r="218" spans="1:25" ht="12.75" customHeight="1">
      <c r="A218" s="34" t="s">
        <v>75</v>
      </c>
      <c r="J218" s="26">
        <v>1</v>
      </c>
      <c r="K218" s="38"/>
      <c r="L218" s="5"/>
      <c r="M218" s="5"/>
      <c r="O218" s="5"/>
      <c r="P218" s="74">
        <v>2</v>
      </c>
      <c r="Q218" s="25"/>
      <c r="R218" s="5"/>
      <c r="T218" s="26"/>
      <c r="X218" s="3"/>
      <c r="Y218" s="3"/>
    </row>
    <row r="219" spans="1:25" ht="12.75" customHeight="1">
      <c r="A219" s="34" t="s">
        <v>77</v>
      </c>
      <c r="J219" s="26">
        <v>2</v>
      </c>
      <c r="K219" s="38">
        <v>1</v>
      </c>
      <c r="L219" s="5"/>
      <c r="M219" s="5"/>
      <c r="O219" s="5"/>
      <c r="P219" s="74">
        <v>2</v>
      </c>
      <c r="Q219" s="25"/>
      <c r="R219" s="5"/>
      <c r="T219" s="26"/>
      <c r="X219" s="3"/>
      <c r="Y219" s="3"/>
    </row>
    <row r="220" spans="1:25" ht="12.75" customHeight="1">
      <c r="A220" s="34" t="s">
        <v>90</v>
      </c>
      <c r="K220" s="38">
        <v>1</v>
      </c>
      <c r="L220" s="5"/>
      <c r="M220" s="5"/>
      <c r="O220" s="5"/>
      <c r="P220" s="74"/>
      <c r="Q220" s="25"/>
      <c r="R220" s="5"/>
      <c r="T220" s="26"/>
      <c r="X220" s="3"/>
      <c r="Y220" s="3"/>
    </row>
    <row r="221" spans="1:25" ht="12.75" customHeight="1">
      <c r="K221" s="26">
        <f>SUM(K216:K220)</f>
        <v>25</v>
      </c>
      <c r="L221" s="5">
        <f>K216/B208</f>
        <v>0.69230769230769229</v>
      </c>
      <c r="M221" s="5">
        <f>K221/B208</f>
        <v>0.96153846153846156</v>
      </c>
      <c r="N221" s="5">
        <f>M221-L221</f>
        <v>0.26923076923076927</v>
      </c>
      <c r="O221" s="5"/>
      <c r="P221" s="6"/>
      <c r="Q221" s="6"/>
      <c r="R221" s="5"/>
      <c r="T221" s="26"/>
      <c r="X221" s="3"/>
      <c r="Y221" s="3"/>
    </row>
    <row r="222" spans="1:25" ht="12.75" customHeight="1">
      <c r="A222" s="52" t="s">
        <v>86</v>
      </c>
      <c r="L222" s="5"/>
      <c r="M222" s="5"/>
      <c r="O222" s="5"/>
      <c r="T222" s="26"/>
      <c r="X222" s="3"/>
      <c r="Y222" s="3"/>
    </row>
    <row r="223" spans="1:25" ht="25.5" customHeight="1">
      <c r="B223" s="243" t="s">
        <v>1</v>
      </c>
      <c r="C223" s="244"/>
      <c r="D223" s="244"/>
      <c r="E223" s="244"/>
      <c r="F223" s="244"/>
      <c r="G223" s="244"/>
      <c r="H223" s="244"/>
      <c r="I223" s="244"/>
      <c r="J223" s="244"/>
      <c r="L223" s="10" t="s">
        <v>2</v>
      </c>
      <c r="M223" s="10" t="s">
        <v>3</v>
      </c>
      <c r="N223" s="70" t="s">
        <v>4</v>
      </c>
      <c r="O223" s="10" t="s">
        <v>5</v>
      </c>
      <c r="P223" s="9" t="s">
        <v>6</v>
      </c>
      <c r="Q223" s="9" t="s">
        <v>7</v>
      </c>
      <c r="R223" s="10" t="s">
        <v>8</v>
      </c>
      <c r="X223" s="3"/>
      <c r="Y223" s="3"/>
    </row>
    <row r="224" spans="1:25" ht="12.75" customHeight="1">
      <c r="A224" s="71" t="s">
        <v>9</v>
      </c>
      <c r="B224" s="72">
        <v>1</v>
      </c>
      <c r="C224" s="72">
        <v>2</v>
      </c>
      <c r="D224" s="72">
        <v>3</v>
      </c>
      <c r="E224" s="72">
        <v>4</v>
      </c>
      <c r="F224" s="72">
        <v>5</v>
      </c>
      <c r="G224" s="72">
        <v>6</v>
      </c>
      <c r="H224" s="72">
        <v>7</v>
      </c>
      <c r="I224" s="72">
        <v>8</v>
      </c>
      <c r="J224" s="72">
        <v>9</v>
      </c>
      <c r="K224" s="73" t="s">
        <v>10</v>
      </c>
      <c r="L224" s="5"/>
      <c r="M224" s="5"/>
      <c r="O224" s="5"/>
      <c r="P224" s="6"/>
      <c r="Q224" s="6"/>
      <c r="R224" s="5"/>
      <c r="X224" s="3"/>
      <c r="Y224" s="3"/>
    </row>
    <row r="225" spans="1:25" ht="12.75" customHeight="1">
      <c r="A225" s="34" t="s">
        <v>49</v>
      </c>
      <c r="B225" s="26">
        <v>49</v>
      </c>
      <c r="K225" s="38"/>
      <c r="L225" s="5"/>
      <c r="M225" s="5"/>
      <c r="O225" s="5"/>
      <c r="P225" s="20">
        <f>B225</f>
        <v>49</v>
      </c>
      <c r="Q225" s="6"/>
      <c r="R225" s="5"/>
      <c r="X225" s="3"/>
      <c r="Y225" s="3"/>
    </row>
    <row r="226" spans="1:25" ht="12.75" customHeight="1">
      <c r="A226" s="34" t="s">
        <v>50</v>
      </c>
      <c r="C226" s="26">
        <v>44</v>
      </c>
      <c r="K226" s="38"/>
      <c r="L226" s="5"/>
      <c r="M226" s="5"/>
      <c r="O226" s="5">
        <f>C226/B225</f>
        <v>0.89795918367346939</v>
      </c>
      <c r="P226" s="74">
        <v>44</v>
      </c>
      <c r="Q226" s="25">
        <f t="shared" ref="Q226:Q233" si="47">P226/P225</f>
        <v>0.89795918367346939</v>
      </c>
      <c r="R226" s="5">
        <f t="shared" ref="R226:R233" si="48">100%-Q226</f>
        <v>0.10204081632653061</v>
      </c>
      <c r="X226" s="3"/>
      <c r="Y226" s="3"/>
    </row>
    <row r="227" spans="1:25" ht="12.75" customHeight="1">
      <c r="A227" s="34" t="s">
        <v>51</v>
      </c>
      <c r="D227" s="26">
        <v>42</v>
      </c>
      <c r="K227" s="38"/>
      <c r="L227" s="5"/>
      <c r="M227" s="5"/>
      <c r="O227" s="5">
        <f>D227/C226</f>
        <v>0.95454545454545459</v>
      </c>
      <c r="P227" s="74">
        <v>43</v>
      </c>
      <c r="Q227" s="25">
        <f t="shared" si="47"/>
        <v>0.97727272727272729</v>
      </c>
      <c r="R227" s="5">
        <f t="shared" si="48"/>
        <v>2.2727272727272707E-2</v>
      </c>
      <c r="X227" s="3"/>
      <c r="Y227" s="3"/>
    </row>
    <row r="228" spans="1:25" ht="12.75" customHeight="1">
      <c r="A228" s="34" t="s">
        <v>52</v>
      </c>
      <c r="E228" s="26">
        <v>37</v>
      </c>
      <c r="K228" s="38"/>
      <c r="L228" s="5"/>
      <c r="M228" s="5"/>
      <c r="O228" s="5">
        <f>E228/D227</f>
        <v>0.88095238095238093</v>
      </c>
      <c r="P228" s="74">
        <v>42</v>
      </c>
      <c r="Q228" s="25">
        <f t="shared" si="47"/>
        <v>0.97674418604651159</v>
      </c>
      <c r="R228" s="5">
        <f t="shared" si="48"/>
        <v>2.3255813953488413E-2</v>
      </c>
      <c r="X228" s="3"/>
      <c r="Y228" s="3"/>
    </row>
    <row r="229" spans="1:25" ht="12.75" customHeight="1">
      <c r="A229" s="34" t="s">
        <v>53</v>
      </c>
      <c r="F229" s="26">
        <v>37</v>
      </c>
      <c r="K229" s="38"/>
      <c r="L229" s="5"/>
      <c r="M229" s="5"/>
      <c r="O229" s="5">
        <f>F229/E228</f>
        <v>1</v>
      </c>
      <c r="P229" s="74">
        <v>42</v>
      </c>
      <c r="Q229" s="25">
        <f t="shared" si="47"/>
        <v>1</v>
      </c>
      <c r="R229" s="5">
        <f t="shared" si="48"/>
        <v>0</v>
      </c>
      <c r="X229" s="3"/>
      <c r="Y229" s="3"/>
    </row>
    <row r="230" spans="1:25" ht="12.75" customHeight="1">
      <c r="A230" s="34" t="s">
        <v>64</v>
      </c>
      <c r="G230" s="26">
        <v>37</v>
      </c>
      <c r="K230" s="38"/>
      <c r="L230" s="5"/>
      <c r="M230" s="5"/>
      <c r="O230" s="5">
        <f>G230/F229</f>
        <v>1</v>
      </c>
      <c r="P230" s="74">
        <v>42</v>
      </c>
      <c r="Q230" s="25">
        <f t="shared" si="47"/>
        <v>1</v>
      </c>
      <c r="R230" s="5">
        <f t="shared" si="48"/>
        <v>0</v>
      </c>
      <c r="X230" s="3"/>
      <c r="Y230" s="3"/>
    </row>
    <row r="231" spans="1:25" ht="12.75" customHeight="1">
      <c r="A231" s="34" t="s">
        <v>66</v>
      </c>
      <c r="H231" s="26">
        <v>37</v>
      </c>
      <c r="K231" s="38"/>
      <c r="L231" s="5"/>
      <c r="M231" s="5"/>
      <c r="O231" s="5">
        <f>H231/G230</f>
        <v>1</v>
      </c>
      <c r="P231" s="74">
        <v>42</v>
      </c>
      <c r="Q231" s="25">
        <f t="shared" si="47"/>
        <v>1</v>
      </c>
      <c r="R231" s="5">
        <f t="shared" si="48"/>
        <v>0</v>
      </c>
      <c r="X231" s="3"/>
      <c r="Y231" s="3"/>
    </row>
    <row r="232" spans="1:25" ht="12.75" customHeight="1">
      <c r="A232" s="34" t="s">
        <v>71</v>
      </c>
      <c r="I232" s="26">
        <v>37</v>
      </c>
      <c r="K232" s="38"/>
      <c r="L232" s="5"/>
      <c r="M232" s="5"/>
      <c r="O232" s="5">
        <f>I232/H231</f>
        <v>1</v>
      </c>
      <c r="P232" s="74">
        <v>41</v>
      </c>
      <c r="Q232" s="25">
        <f t="shared" si="47"/>
        <v>0.97619047619047616</v>
      </c>
      <c r="R232" s="5">
        <f t="shared" si="48"/>
        <v>2.3809523809523836E-2</v>
      </c>
      <c r="X232" s="3"/>
      <c r="Y232" s="3"/>
    </row>
    <row r="233" spans="1:25" ht="12.75" customHeight="1">
      <c r="A233" s="34" t="s">
        <v>72</v>
      </c>
      <c r="J233" s="26">
        <v>37</v>
      </c>
      <c r="K233" s="38">
        <v>41</v>
      </c>
      <c r="L233" s="5"/>
      <c r="M233" s="5"/>
      <c r="O233" s="5">
        <f>J233/I232</f>
        <v>1</v>
      </c>
      <c r="P233" s="74">
        <v>41</v>
      </c>
      <c r="Q233" s="25">
        <f t="shared" si="47"/>
        <v>1</v>
      </c>
      <c r="R233" s="5">
        <f t="shared" si="48"/>
        <v>0</v>
      </c>
      <c r="S233" s="26" t="s">
        <v>80</v>
      </c>
      <c r="T233" s="26">
        <v>44</v>
      </c>
      <c r="U233" s="26">
        <f>K238</f>
        <v>44</v>
      </c>
      <c r="V233" s="26" t="s">
        <v>10</v>
      </c>
      <c r="X233" s="3"/>
      <c r="Y233" s="3"/>
    </row>
    <row r="234" spans="1:25" ht="12.75" customHeight="1">
      <c r="A234" s="34" t="s">
        <v>75</v>
      </c>
      <c r="J234" s="26">
        <v>2</v>
      </c>
      <c r="K234" s="38">
        <v>1</v>
      </c>
      <c r="L234" s="5"/>
      <c r="M234" s="5"/>
      <c r="O234" s="5"/>
      <c r="P234" s="74">
        <v>3</v>
      </c>
      <c r="Q234" s="25"/>
      <c r="R234" s="5"/>
      <c r="S234" s="26" t="s">
        <v>81</v>
      </c>
      <c r="T234" s="25">
        <f>T233/B225</f>
        <v>0.89795918367346939</v>
      </c>
      <c r="U234" s="25">
        <f>T233/U233</f>
        <v>1</v>
      </c>
      <c r="V234" s="26" t="s">
        <v>82</v>
      </c>
      <c r="X234" s="3"/>
      <c r="Y234" s="3"/>
    </row>
    <row r="235" spans="1:25" ht="12.75" customHeight="1">
      <c r="A235" s="34" t="s">
        <v>77</v>
      </c>
      <c r="J235" s="26">
        <v>1</v>
      </c>
      <c r="K235" s="38">
        <v>1</v>
      </c>
      <c r="L235" s="5"/>
      <c r="M235" s="5"/>
      <c r="O235" s="5"/>
      <c r="P235" s="74">
        <v>2</v>
      </c>
      <c r="Q235" s="25"/>
      <c r="R235" s="5"/>
      <c r="X235" s="3"/>
      <c r="Y235" s="3"/>
    </row>
    <row r="236" spans="1:25" ht="12.75" customHeight="1">
      <c r="A236" s="34" t="s">
        <v>83</v>
      </c>
      <c r="J236" s="26">
        <v>1</v>
      </c>
      <c r="K236" s="38"/>
      <c r="L236" s="5"/>
      <c r="M236" s="5"/>
      <c r="O236" s="5"/>
      <c r="P236" s="74">
        <v>1</v>
      </c>
      <c r="Q236" s="25"/>
      <c r="R236" s="5"/>
      <c r="X236" s="3"/>
      <c r="Y236" s="3"/>
    </row>
    <row r="237" spans="1:25" ht="12.75" customHeight="1">
      <c r="A237" s="34" t="s">
        <v>84</v>
      </c>
      <c r="J237" s="26">
        <v>1</v>
      </c>
      <c r="K237" s="38">
        <v>1</v>
      </c>
      <c r="L237" s="5"/>
      <c r="M237" s="5"/>
      <c r="O237" s="5"/>
      <c r="P237" s="74">
        <v>1</v>
      </c>
      <c r="Q237" s="25"/>
      <c r="R237" s="5"/>
      <c r="X237" s="3"/>
      <c r="Y237" s="3"/>
    </row>
    <row r="238" spans="1:25" ht="12.75" customHeight="1">
      <c r="K238" s="26">
        <f>SUM(K233:K237)</f>
        <v>44</v>
      </c>
      <c r="L238" s="5">
        <f>K233/B225</f>
        <v>0.83673469387755106</v>
      </c>
      <c r="M238" s="5">
        <f>K238/B225</f>
        <v>0.89795918367346939</v>
      </c>
      <c r="N238" s="5">
        <f>M238-L238</f>
        <v>6.1224489795918324E-2</v>
      </c>
      <c r="O238" s="5"/>
      <c r="P238" s="6"/>
      <c r="Q238" s="6"/>
      <c r="R238" s="5"/>
      <c r="X238" s="3"/>
      <c r="Y238" s="3"/>
    </row>
    <row r="239" spans="1:25" ht="12.75" customHeight="1">
      <c r="A239" s="52" t="s">
        <v>88</v>
      </c>
      <c r="L239" s="5"/>
      <c r="M239" s="5"/>
      <c r="O239" s="5"/>
      <c r="X239" s="3"/>
      <c r="Y239" s="3"/>
    </row>
    <row r="240" spans="1:25" ht="25.5" customHeight="1">
      <c r="B240" s="243" t="s">
        <v>1</v>
      </c>
      <c r="C240" s="244"/>
      <c r="D240" s="244"/>
      <c r="E240" s="244"/>
      <c r="F240" s="244"/>
      <c r="G240" s="244"/>
      <c r="H240" s="244"/>
      <c r="I240" s="244"/>
      <c r="J240" s="244"/>
      <c r="L240" s="10" t="s">
        <v>2</v>
      </c>
      <c r="M240" s="10" t="s">
        <v>3</v>
      </c>
      <c r="N240" s="70" t="s">
        <v>4</v>
      </c>
      <c r="O240" s="10" t="s">
        <v>5</v>
      </c>
      <c r="P240" s="9" t="s">
        <v>6</v>
      </c>
      <c r="Q240" s="9" t="s">
        <v>7</v>
      </c>
      <c r="R240" s="10" t="s">
        <v>8</v>
      </c>
      <c r="X240" s="3"/>
      <c r="Y240" s="3"/>
    </row>
    <row r="241" spans="1:25" ht="12.75" customHeight="1">
      <c r="A241" s="71" t="s">
        <v>9</v>
      </c>
      <c r="B241" s="72">
        <v>1</v>
      </c>
      <c r="C241" s="72">
        <v>2</v>
      </c>
      <c r="D241" s="72">
        <v>3</v>
      </c>
      <c r="E241" s="72">
        <v>4</v>
      </c>
      <c r="F241" s="72">
        <v>5</v>
      </c>
      <c r="G241" s="72">
        <v>6</v>
      </c>
      <c r="H241" s="72">
        <v>7</v>
      </c>
      <c r="I241" s="72">
        <v>8</v>
      </c>
      <c r="J241" s="72">
        <v>9</v>
      </c>
      <c r="K241" s="73" t="s">
        <v>10</v>
      </c>
      <c r="L241" s="5"/>
      <c r="M241" s="5"/>
      <c r="O241" s="5"/>
      <c r="P241" s="6"/>
      <c r="Q241" s="6"/>
      <c r="R241" s="5"/>
      <c r="X241" s="3"/>
      <c r="Y241" s="3"/>
    </row>
    <row r="242" spans="1:25" ht="12.75" customHeight="1">
      <c r="A242" s="34" t="s">
        <v>50</v>
      </c>
      <c r="B242" s="26">
        <v>25</v>
      </c>
      <c r="K242" s="38"/>
      <c r="L242" s="5"/>
      <c r="M242" s="5"/>
      <c r="O242" s="5"/>
      <c r="P242" s="20">
        <f>B242</f>
        <v>25</v>
      </c>
      <c r="Q242" s="6"/>
      <c r="R242" s="5"/>
      <c r="X242" s="3"/>
      <c r="Y242" s="3"/>
    </row>
    <row r="243" spans="1:25" ht="12.75" customHeight="1">
      <c r="A243" s="34" t="s">
        <v>51</v>
      </c>
      <c r="C243" s="26">
        <v>24</v>
      </c>
      <c r="K243" s="38"/>
      <c r="L243" s="5"/>
      <c r="M243" s="5"/>
      <c r="O243" s="5">
        <f>C243/B242</f>
        <v>0.96</v>
      </c>
      <c r="P243" s="74">
        <v>24</v>
      </c>
      <c r="Q243" s="25">
        <f t="shared" ref="Q243:Q250" si="49">P243/P242</f>
        <v>0.96</v>
      </c>
      <c r="R243" s="5">
        <f t="shared" ref="R243:R250" si="50">100%-Q243</f>
        <v>4.0000000000000036E-2</v>
      </c>
      <c r="X243" s="3"/>
      <c r="Y243" s="3"/>
    </row>
    <row r="244" spans="1:25" ht="12.75" customHeight="1">
      <c r="A244" s="34" t="s">
        <v>52</v>
      </c>
      <c r="D244" s="26">
        <v>22</v>
      </c>
      <c r="K244" s="38"/>
      <c r="L244" s="5"/>
      <c r="M244" s="5"/>
      <c r="O244" s="5">
        <f>D244/C243</f>
        <v>0.91666666666666663</v>
      </c>
      <c r="P244" s="74">
        <v>22</v>
      </c>
      <c r="Q244" s="25">
        <f t="shared" si="49"/>
        <v>0.91666666666666663</v>
      </c>
      <c r="R244" s="5">
        <f t="shared" si="50"/>
        <v>8.333333333333337E-2</v>
      </c>
      <c r="X244" s="3"/>
      <c r="Y244" s="3"/>
    </row>
    <row r="245" spans="1:25" ht="12.75" customHeight="1">
      <c r="A245" s="34" t="s">
        <v>53</v>
      </c>
      <c r="E245" s="26">
        <v>21</v>
      </c>
      <c r="K245" s="38"/>
      <c r="L245" s="5"/>
      <c r="M245" s="5"/>
      <c r="O245" s="5">
        <f>E245/D244</f>
        <v>0.95454545454545459</v>
      </c>
      <c r="P245" s="74">
        <v>21</v>
      </c>
      <c r="Q245" s="25">
        <f t="shared" si="49"/>
        <v>0.95454545454545459</v>
      </c>
      <c r="R245" s="5">
        <f t="shared" si="50"/>
        <v>4.5454545454545414E-2</v>
      </c>
      <c r="X245" s="3"/>
      <c r="Y245" s="3"/>
    </row>
    <row r="246" spans="1:25" ht="12.75" customHeight="1">
      <c r="A246" s="34" t="s">
        <v>64</v>
      </c>
      <c r="F246" s="26">
        <v>17</v>
      </c>
      <c r="K246" s="38"/>
      <c r="L246" s="5"/>
      <c r="M246" s="5"/>
      <c r="O246" s="5">
        <f>F246/E245</f>
        <v>0.80952380952380953</v>
      </c>
      <c r="P246" s="74">
        <v>20</v>
      </c>
      <c r="Q246" s="25">
        <f t="shared" si="49"/>
        <v>0.95238095238095233</v>
      </c>
      <c r="R246" s="5">
        <f t="shared" si="50"/>
        <v>4.7619047619047672E-2</v>
      </c>
      <c r="X246" s="3"/>
      <c r="Y246" s="3"/>
    </row>
    <row r="247" spans="1:25" ht="12.75" customHeight="1">
      <c r="A247" s="34" t="s">
        <v>66</v>
      </c>
      <c r="G247" s="26">
        <v>17</v>
      </c>
      <c r="K247" s="38"/>
      <c r="L247" s="5"/>
      <c r="M247" s="5"/>
      <c r="O247" s="5">
        <f>G247/F246</f>
        <v>1</v>
      </c>
      <c r="P247" s="74">
        <v>20</v>
      </c>
      <c r="Q247" s="25">
        <f t="shared" si="49"/>
        <v>1</v>
      </c>
      <c r="R247" s="5">
        <f t="shared" si="50"/>
        <v>0</v>
      </c>
      <c r="X247" s="3"/>
      <c r="Y247" s="3"/>
    </row>
    <row r="248" spans="1:25" ht="12.75" customHeight="1">
      <c r="A248" s="34" t="s">
        <v>71</v>
      </c>
      <c r="H248" s="26">
        <v>17</v>
      </c>
      <c r="K248" s="38"/>
      <c r="L248" s="5"/>
      <c r="M248" s="5"/>
      <c r="O248" s="5">
        <f>H248/G247</f>
        <v>1</v>
      </c>
      <c r="P248" s="74">
        <v>19</v>
      </c>
      <c r="Q248" s="25">
        <f t="shared" si="49"/>
        <v>0.95</v>
      </c>
      <c r="R248" s="5">
        <f t="shared" si="50"/>
        <v>5.0000000000000044E-2</v>
      </c>
      <c r="X248" s="3"/>
      <c r="Y248" s="3"/>
    </row>
    <row r="249" spans="1:25" ht="12.75" customHeight="1">
      <c r="A249" s="34" t="s">
        <v>72</v>
      </c>
      <c r="I249" s="26">
        <v>16</v>
      </c>
      <c r="K249" s="38"/>
      <c r="L249" s="5"/>
      <c r="M249" s="5"/>
      <c r="O249" s="5">
        <f>I249/H248</f>
        <v>0.94117647058823528</v>
      </c>
      <c r="P249" s="74">
        <v>20</v>
      </c>
      <c r="Q249" s="25">
        <f t="shared" si="49"/>
        <v>1.0526315789473684</v>
      </c>
      <c r="R249" s="5">
        <f t="shared" si="50"/>
        <v>-5.2631578947368363E-2</v>
      </c>
      <c r="X249" s="3"/>
      <c r="Y249" s="3"/>
    </row>
    <row r="250" spans="1:25" ht="12.75" customHeight="1">
      <c r="A250" s="34" t="s">
        <v>75</v>
      </c>
      <c r="J250" s="26">
        <v>16</v>
      </c>
      <c r="K250" s="38">
        <v>15</v>
      </c>
      <c r="L250" s="5"/>
      <c r="M250" s="5"/>
      <c r="O250" s="5">
        <f>J250/I249</f>
        <v>1</v>
      </c>
      <c r="P250" s="74">
        <v>19</v>
      </c>
      <c r="Q250" s="25">
        <f t="shared" si="49"/>
        <v>0.95</v>
      </c>
      <c r="R250" s="5">
        <f t="shared" si="50"/>
        <v>5.0000000000000044E-2</v>
      </c>
      <c r="S250" s="26" t="s">
        <v>80</v>
      </c>
      <c r="T250" s="26">
        <v>18</v>
      </c>
      <c r="U250" s="26">
        <f>SUM(K250:K252)</f>
        <v>18</v>
      </c>
      <c r="V250" s="26" t="s">
        <v>10</v>
      </c>
      <c r="X250" s="3"/>
      <c r="Y250" s="3"/>
    </row>
    <row r="251" spans="1:25" ht="12.75" customHeight="1">
      <c r="A251" s="34" t="s">
        <v>77</v>
      </c>
      <c r="J251" s="26">
        <v>1</v>
      </c>
      <c r="K251" s="38">
        <v>2</v>
      </c>
      <c r="L251" s="5"/>
      <c r="M251" s="5"/>
      <c r="O251" s="5"/>
      <c r="P251" s="74">
        <v>4</v>
      </c>
      <c r="Q251" s="25"/>
      <c r="R251" s="5"/>
      <c r="S251" s="26" t="s">
        <v>81</v>
      </c>
      <c r="T251" s="25">
        <f>T250/B242</f>
        <v>0.72</v>
      </c>
      <c r="U251" s="25">
        <f>T250/U250</f>
        <v>1</v>
      </c>
      <c r="V251" s="26" t="s">
        <v>82</v>
      </c>
      <c r="X251" s="3"/>
      <c r="Y251" s="3"/>
    </row>
    <row r="252" spans="1:25" ht="12.75" customHeight="1">
      <c r="A252" s="34" t="s">
        <v>83</v>
      </c>
      <c r="J252" s="26">
        <v>1</v>
      </c>
      <c r="K252" s="38">
        <v>1</v>
      </c>
      <c r="L252" s="5"/>
      <c r="M252" s="5"/>
      <c r="O252" s="5"/>
      <c r="P252" s="74">
        <v>2</v>
      </c>
      <c r="Q252" s="25"/>
      <c r="R252" s="5"/>
      <c r="X252" s="3"/>
      <c r="Y252" s="3"/>
    </row>
    <row r="253" spans="1:25" ht="12.75" customHeight="1">
      <c r="A253" s="34" t="s">
        <v>84</v>
      </c>
      <c r="K253" s="38"/>
      <c r="L253" s="5"/>
      <c r="M253" s="5"/>
      <c r="O253" s="5"/>
      <c r="P253" s="74"/>
      <c r="Q253" s="25"/>
      <c r="R253" s="5"/>
      <c r="X253" s="3"/>
      <c r="Y253" s="3"/>
    </row>
    <row r="254" spans="1:25" ht="12.75" customHeight="1">
      <c r="K254" s="26">
        <f>SUM(K250:K252)</f>
        <v>18</v>
      </c>
      <c r="L254" s="5">
        <f>K250/B242</f>
        <v>0.6</v>
      </c>
      <c r="M254" s="5">
        <f>K254/B242</f>
        <v>0.72</v>
      </c>
      <c r="N254" s="5">
        <f>M254-L254</f>
        <v>0.12</v>
      </c>
      <c r="O254" s="5"/>
      <c r="P254" s="6"/>
      <c r="Q254" s="6"/>
      <c r="R254" s="5"/>
      <c r="X254" s="3"/>
      <c r="Y254" s="3"/>
    </row>
    <row r="255" spans="1:25" ht="12.75" customHeight="1">
      <c r="A255" s="52" t="s">
        <v>93</v>
      </c>
      <c r="L255" s="5"/>
      <c r="M255" s="5"/>
      <c r="O255" s="5"/>
      <c r="X255" s="3"/>
      <c r="Y255" s="3"/>
    </row>
    <row r="256" spans="1:25" ht="25.5" customHeight="1">
      <c r="B256" s="243" t="s">
        <v>1</v>
      </c>
      <c r="C256" s="244"/>
      <c r="D256" s="244"/>
      <c r="E256" s="244"/>
      <c r="F256" s="244"/>
      <c r="G256" s="244"/>
      <c r="H256" s="244"/>
      <c r="I256" s="244"/>
      <c r="J256" s="244"/>
      <c r="L256" s="10" t="s">
        <v>2</v>
      </c>
      <c r="M256" s="10" t="s">
        <v>3</v>
      </c>
      <c r="N256" s="70" t="s">
        <v>4</v>
      </c>
      <c r="O256" s="10" t="s">
        <v>5</v>
      </c>
      <c r="P256" s="9" t="s">
        <v>6</v>
      </c>
      <c r="Q256" s="9" t="s">
        <v>7</v>
      </c>
      <c r="R256" s="10" t="s">
        <v>8</v>
      </c>
      <c r="X256" s="3"/>
      <c r="Y256" s="3"/>
    </row>
    <row r="257" spans="1:25" ht="12.75" customHeight="1">
      <c r="A257" s="71" t="s">
        <v>9</v>
      </c>
      <c r="B257" s="72">
        <v>1</v>
      </c>
      <c r="C257" s="72">
        <v>2</v>
      </c>
      <c r="D257" s="72">
        <v>3</v>
      </c>
      <c r="E257" s="72">
        <v>4</v>
      </c>
      <c r="F257" s="72">
        <v>5</v>
      </c>
      <c r="G257" s="72">
        <v>6</v>
      </c>
      <c r="H257" s="72">
        <v>7</v>
      </c>
      <c r="I257" s="72">
        <v>8</v>
      </c>
      <c r="J257" s="72">
        <v>9</v>
      </c>
      <c r="K257" s="73" t="s">
        <v>10</v>
      </c>
      <c r="L257" s="5"/>
      <c r="M257" s="5"/>
      <c r="O257" s="5"/>
      <c r="P257" s="6"/>
      <c r="Q257" s="6"/>
      <c r="R257" s="5"/>
      <c r="X257" s="3"/>
      <c r="Y257" s="3"/>
    </row>
    <row r="258" spans="1:25" ht="12.75" customHeight="1">
      <c r="A258" s="34" t="s">
        <v>51</v>
      </c>
      <c r="B258" s="26">
        <v>47</v>
      </c>
      <c r="K258" s="38"/>
      <c r="L258" s="5"/>
      <c r="M258" s="5"/>
      <c r="O258" s="5"/>
      <c r="P258" s="20">
        <f>B258</f>
        <v>47</v>
      </c>
      <c r="Q258" s="6"/>
      <c r="R258" s="5"/>
      <c r="X258" s="3"/>
      <c r="Y258" s="3"/>
    </row>
    <row r="259" spans="1:25" ht="12.75" customHeight="1">
      <c r="A259" s="34" t="s">
        <v>52</v>
      </c>
      <c r="C259" s="26">
        <v>39</v>
      </c>
      <c r="K259" s="38"/>
      <c r="L259" s="5"/>
      <c r="M259" s="5"/>
      <c r="O259" s="5">
        <f>C259/B258</f>
        <v>0.82978723404255317</v>
      </c>
      <c r="P259" s="74">
        <v>39</v>
      </c>
      <c r="Q259" s="25">
        <f t="shared" ref="Q259:Q266" si="51">P259/P258</f>
        <v>0.82978723404255317</v>
      </c>
      <c r="R259" s="5">
        <f t="shared" ref="R259:R266" si="52">100%-Q259</f>
        <v>0.17021276595744683</v>
      </c>
      <c r="X259" s="3"/>
      <c r="Y259" s="3"/>
    </row>
    <row r="260" spans="1:25" ht="12.75" customHeight="1">
      <c r="A260" s="34" t="s">
        <v>53</v>
      </c>
      <c r="D260" s="26">
        <v>38</v>
      </c>
      <c r="K260" s="38"/>
      <c r="L260" s="5"/>
      <c r="M260" s="5"/>
      <c r="O260" s="5">
        <f>D260/C259</f>
        <v>0.97435897435897434</v>
      </c>
      <c r="P260" s="74">
        <v>37</v>
      </c>
      <c r="Q260" s="25">
        <f t="shared" si="51"/>
        <v>0.94871794871794868</v>
      </c>
      <c r="R260" s="5">
        <f t="shared" si="52"/>
        <v>5.1282051282051322E-2</v>
      </c>
      <c r="X260" s="3"/>
      <c r="Y260" s="3"/>
    </row>
    <row r="261" spans="1:25" ht="12.75" customHeight="1">
      <c r="A261" s="34" t="s">
        <v>64</v>
      </c>
      <c r="E261" s="26">
        <v>38</v>
      </c>
      <c r="K261" s="38"/>
      <c r="L261" s="5"/>
      <c r="M261" s="5"/>
      <c r="O261" s="5">
        <f>E261/D260</f>
        <v>1</v>
      </c>
      <c r="P261" s="74">
        <v>38</v>
      </c>
      <c r="Q261" s="25">
        <f t="shared" si="51"/>
        <v>1.027027027027027</v>
      </c>
      <c r="R261" s="5">
        <f t="shared" si="52"/>
        <v>-2.7027027027026973E-2</v>
      </c>
      <c r="X261" s="3"/>
      <c r="Y261" s="3"/>
    </row>
    <row r="262" spans="1:25" ht="12.75" customHeight="1">
      <c r="A262" s="26">
        <v>1002</v>
      </c>
      <c r="F262" s="26">
        <v>38</v>
      </c>
      <c r="K262" s="38"/>
      <c r="L262" s="5"/>
      <c r="M262" s="5"/>
      <c r="O262" s="5">
        <f>F262/E261</f>
        <v>1</v>
      </c>
      <c r="P262" s="74">
        <v>38</v>
      </c>
      <c r="Q262" s="25">
        <f t="shared" si="51"/>
        <v>1</v>
      </c>
      <c r="R262" s="5">
        <f t="shared" si="52"/>
        <v>0</v>
      </c>
      <c r="X262" s="3"/>
      <c r="Y262" s="3"/>
    </row>
    <row r="263" spans="1:25" ht="12.75" customHeight="1">
      <c r="A263" s="26">
        <v>1101</v>
      </c>
      <c r="G263" s="26">
        <v>38</v>
      </c>
      <c r="K263" s="38"/>
      <c r="L263" s="5"/>
      <c r="M263" s="5"/>
      <c r="O263" s="5">
        <f>G263/F262</f>
        <v>1</v>
      </c>
      <c r="P263" s="74">
        <v>39</v>
      </c>
      <c r="Q263" s="25">
        <f t="shared" si="51"/>
        <v>1.0263157894736843</v>
      </c>
      <c r="R263" s="5">
        <f t="shared" si="52"/>
        <v>-2.6315789473684292E-2</v>
      </c>
      <c r="X263" s="3"/>
      <c r="Y263" s="3"/>
    </row>
    <row r="264" spans="1:25" ht="12.75" customHeight="1">
      <c r="A264" s="34" t="s">
        <v>72</v>
      </c>
      <c r="H264" s="26">
        <v>38</v>
      </c>
      <c r="K264" s="38"/>
      <c r="L264" s="5"/>
      <c r="M264" s="5"/>
      <c r="O264" s="5">
        <f>H264/G263</f>
        <v>1</v>
      </c>
      <c r="P264" s="74">
        <v>38</v>
      </c>
      <c r="Q264" s="25">
        <f t="shared" si="51"/>
        <v>0.97435897435897434</v>
      </c>
      <c r="R264" s="5">
        <f t="shared" si="52"/>
        <v>2.5641025641025661E-2</v>
      </c>
      <c r="X264" s="3"/>
      <c r="Y264" s="3"/>
    </row>
    <row r="265" spans="1:25" ht="12.75" customHeight="1">
      <c r="A265" s="34" t="s">
        <v>75</v>
      </c>
      <c r="I265" s="26">
        <v>38</v>
      </c>
      <c r="K265" s="38"/>
      <c r="L265" s="5"/>
      <c r="M265" s="5"/>
      <c r="O265" s="5">
        <f>I265/H264</f>
        <v>1</v>
      </c>
      <c r="P265" s="74">
        <v>38</v>
      </c>
      <c r="Q265" s="25">
        <f t="shared" si="51"/>
        <v>1</v>
      </c>
      <c r="R265" s="5">
        <f t="shared" si="52"/>
        <v>0</v>
      </c>
      <c r="X265" s="3"/>
      <c r="Y265" s="3"/>
    </row>
    <row r="266" spans="1:25" ht="12.75" customHeight="1">
      <c r="A266" s="34" t="s">
        <v>77</v>
      </c>
      <c r="J266" s="26">
        <v>38</v>
      </c>
      <c r="K266" s="38">
        <v>38</v>
      </c>
      <c r="L266" s="5"/>
      <c r="M266" s="5"/>
      <c r="O266" s="5">
        <f>J266/I265</f>
        <v>1</v>
      </c>
      <c r="P266" s="74">
        <v>38</v>
      </c>
      <c r="Q266" s="25">
        <f t="shared" si="51"/>
        <v>1</v>
      </c>
      <c r="R266" s="5">
        <f t="shared" si="52"/>
        <v>0</v>
      </c>
      <c r="S266" s="26" t="s">
        <v>80</v>
      </c>
      <c r="T266" s="26">
        <v>38</v>
      </c>
      <c r="U266" s="26">
        <f>SUM(K266:K268)</f>
        <v>41</v>
      </c>
      <c r="V266" s="26" t="s">
        <v>10</v>
      </c>
      <c r="X266" s="3"/>
      <c r="Y266" s="3"/>
    </row>
    <row r="267" spans="1:25" ht="12.75" customHeight="1">
      <c r="A267" s="34" t="s">
        <v>83</v>
      </c>
      <c r="J267" s="26">
        <v>3</v>
      </c>
      <c r="K267" s="38">
        <v>2</v>
      </c>
      <c r="L267" s="5"/>
      <c r="M267" s="5"/>
      <c r="O267" s="5"/>
      <c r="P267" s="74">
        <v>3</v>
      </c>
      <c r="Q267" s="25"/>
      <c r="R267" s="5"/>
      <c r="S267" s="26" t="s">
        <v>81</v>
      </c>
      <c r="T267" s="25">
        <f>T266/B258</f>
        <v>0.80851063829787229</v>
      </c>
      <c r="U267" s="25">
        <f>T266/U266</f>
        <v>0.92682926829268297</v>
      </c>
      <c r="V267" s="26" t="s">
        <v>82</v>
      </c>
      <c r="X267" s="3"/>
      <c r="Y267" s="3"/>
    </row>
    <row r="268" spans="1:25" ht="12.75" customHeight="1">
      <c r="A268" s="34" t="s">
        <v>84</v>
      </c>
      <c r="J268" s="26">
        <v>1</v>
      </c>
      <c r="K268" s="38">
        <v>1</v>
      </c>
      <c r="L268" s="5"/>
      <c r="M268" s="5"/>
      <c r="O268" s="5"/>
      <c r="P268" s="74">
        <v>1</v>
      </c>
      <c r="Q268" s="25"/>
      <c r="R268" s="5"/>
      <c r="X268" s="3"/>
      <c r="Y268" s="3"/>
    </row>
    <row r="269" spans="1:25" ht="12.75" customHeight="1">
      <c r="K269" s="26">
        <f>SUM(K266:K268)</f>
        <v>41</v>
      </c>
      <c r="L269" s="5">
        <f>K266/B258</f>
        <v>0.80851063829787229</v>
      </c>
      <c r="M269" s="5">
        <f>K269/B258</f>
        <v>0.87234042553191493</v>
      </c>
      <c r="N269" s="5">
        <f>M269-L269</f>
        <v>6.3829787234042645E-2</v>
      </c>
      <c r="O269" s="5"/>
      <c r="P269" s="6"/>
      <c r="Q269" s="6"/>
      <c r="R269" s="5"/>
      <c r="X269" s="3"/>
      <c r="Y269" s="3"/>
    </row>
    <row r="270" spans="1:25" ht="12.75" customHeight="1">
      <c r="A270" s="52" t="s">
        <v>94</v>
      </c>
      <c r="L270" s="5"/>
      <c r="M270" s="5"/>
      <c r="O270" s="5"/>
      <c r="X270" s="3"/>
      <c r="Y270" s="3"/>
    </row>
    <row r="271" spans="1:25" ht="25.5" customHeight="1">
      <c r="B271" s="243" t="s">
        <v>1</v>
      </c>
      <c r="C271" s="244"/>
      <c r="D271" s="244"/>
      <c r="E271" s="244"/>
      <c r="F271" s="244"/>
      <c r="G271" s="244"/>
      <c r="H271" s="244"/>
      <c r="I271" s="244"/>
      <c r="J271" s="244"/>
      <c r="L271" s="10" t="s">
        <v>2</v>
      </c>
      <c r="M271" s="10" t="s">
        <v>3</v>
      </c>
      <c r="N271" s="70" t="s">
        <v>4</v>
      </c>
      <c r="O271" s="10" t="s">
        <v>5</v>
      </c>
      <c r="P271" s="9" t="s">
        <v>6</v>
      </c>
      <c r="Q271" s="9" t="s">
        <v>7</v>
      </c>
      <c r="R271" s="10" t="s">
        <v>8</v>
      </c>
      <c r="X271" s="3"/>
      <c r="Y271" s="3"/>
    </row>
    <row r="272" spans="1:25" ht="12.75" customHeight="1">
      <c r="A272" s="71" t="s">
        <v>9</v>
      </c>
      <c r="B272" s="72">
        <v>1</v>
      </c>
      <c r="C272" s="72">
        <v>2</v>
      </c>
      <c r="D272" s="72">
        <v>3</v>
      </c>
      <c r="E272" s="72">
        <v>4</v>
      </c>
      <c r="F272" s="72">
        <v>5</v>
      </c>
      <c r="G272" s="72">
        <v>6</v>
      </c>
      <c r="H272" s="72">
        <v>7</v>
      </c>
      <c r="I272" s="72">
        <v>8</v>
      </c>
      <c r="J272" s="72">
        <v>9</v>
      </c>
      <c r="K272" s="73" t="s">
        <v>10</v>
      </c>
      <c r="L272" s="5"/>
      <c r="M272" s="5"/>
      <c r="O272" s="5"/>
      <c r="P272" s="6"/>
      <c r="Q272" s="6"/>
      <c r="R272" s="5"/>
      <c r="X272" s="3"/>
      <c r="Y272" s="3"/>
    </row>
    <row r="273" spans="1:25" ht="12.75" customHeight="1">
      <c r="A273" s="34" t="s">
        <v>52</v>
      </c>
      <c r="B273" s="26">
        <v>51</v>
      </c>
      <c r="K273" s="38"/>
      <c r="L273" s="5"/>
      <c r="M273" s="5"/>
      <c r="O273" s="5"/>
      <c r="P273" s="20">
        <f>B273</f>
        <v>51</v>
      </c>
      <c r="Q273" s="6"/>
      <c r="R273" s="5"/>
      <c r="X273" s="3"/>
      <c r="Y273" s="3"/>
    </row>
    <row r="274" spans="1:25" ht="12.75" customHeight="1">
      <c r="A274" s="34" t="s">
        <v>53</v>
      </c>
      <c r="C274" s="26">
        <v>47</v>
      </c>
      <c r="K274" s="38"/>
      <c r="L274" s="5"/>
      <c r="M274" s="5"/>
      <c r="O274" s="5">
        <f>C274/B273</f>
        <v>0.92156862745098034</v>
      </c>
      <c r="P274" s="74">
        <v>47</v>
      </c>
      <c r="Q274" s="25">
        <f t="shared" ref="Q274:Q281" si="53">P274/P273</f>
        <v>0.92156862745098034</v>
      </c>
      <c r="R274" s="5">
        <f t="shared" ref="R274:R281" si="54">100%-Q274</f>
        <v>7.8431372549019662E-2</v>
      </c>
      <c r="X274" s="3"/>
      <c r="Y274" s="3"/>
    </row>
    <row r="275" spans="1:25" ht="12.75" customHeight="1">
      <c r="A275" s="34" t="s">
        <v>64</v>
      </c>
      <c r="D275" s="26">
        <v>43</v>
      </c>
      <c r="K275" s="38"/>
      <c r="L275" s="5"/>
      <c r="M275" s="5"/>
      <c r="O275" s="5">
        <f>D275/C274</f>
        <v>0.91489361702127658</v>
      </c>
      <c r="P275" s="74">
        <v>47</v>
      </c>
      <c r="Q275" s="25">
        <f t="shared" si="53"/>
        <v>1</v>
      </c>
      <c r="R275" s="5">
        <f t="shared" si="54"/>
        <v>0</v>
      </c>
      <c r="X275" s="3"/>
      <c r="Y275" s="3"/>
    </row>
    <row r="276" spans="1:25" ht="12.75" customHeight="1">
      <c r="A276" s="26">
        <v>1002</v>
      </c>
      <c r="E276" s="26">
        <v>42</v>
      </c>
      <c r="K276" s="38"/>
      <c r="L276" s="5"/>
      <c r="M276" s="5"/>
      <c r="O276" s="5">
        <f>E276/D275</f>
        <v>0.97674418604651159</v>
      </c>
      <c r="P276" s="74">
        <v>47</v>
      </c>
      <c r="Q276" s="25">
        <f t="shared" si="53"/>
        <v>1</v>
      </c>
      <c r="R276" s="5">
        <f t="shared" si="54"/>
        <v>0</v>
      </c>
      <c r="X276" s="3"/>
      <c r="Y276" s="3"/>
    </row>
    <row r="277" spans="1:25" ht="12.75" customHeight="1">
      <c r="A277" s="26">
        <v>1101</v>
      </c>
      <c r="F277" s="26">
        <v>40</v>
      </c>
      <c r="K277" s="38"/>
      <c r="L277" s="5"/>
      <c r="M277" s="5"/>
      <c r="O277" s="5">
        <f>F277/E276</f>
        <v>0.95238095238095233</v>
      </c>
      <c r="P277" s="74">
        <v>42</v>
      </c>
      <c r="Q277" s="25">
        <f t="shared" si="53"/>
        <v>0.8936170212765957</v>
      </c>
      <c r="R277" s="5">
        <f t="shared" si="54"/>
        <v>0.1063829787234043</v>
      </c>
      <c r="X277" s="3"/>
      <c r="Y277" s="3"/>
    </row>
    <row r="278" spans="1:25" ht="12.75" customHeight="1">
      <c r="A278" s="34" t="s">
        <v>72</v>
      </c>
      <c r="G278" s="26">
        <v>13</v>
      </c>
      <c r="K278" s="38"/>
      <c r="L278" s="5"/>
      <c r="M278" s="5"/>
      <c r="O278" s="5">
        <f>G278/F277</f>
        <v>0.32500000000000001</v>
      </c>
      <c r="P278" s="74">
        <v>15</v>
      </c>
      <c r="Q278" s="25">
        <f t="shared" si="53"/>
        <v>0.35714285714285715</v>
      </c>
      <c r="R278" s="5">
        <f t="shared" si="54"/>
        <v>0.64285714285714279</v>
      </c>
      <c r="X278" s="3"/>
      <c r="Y278" s="3"/>
    </row>
    <row r="279" spans="1:25" ht="12.75" customHeight="1">
      <c r="A279" s="34" t="s">
        <v>75</v>
      </c>
      <c r="H279" s="26">
        <v>13</v>
      </c>
      <c r="K279" s="38"/>
      <c r="L279" s="5"/>
      <c r="M279" s="5"/>
      <c r="O279" s="5">
        <f>H279/G278</f>
        <v>1</v>
      </c>
      <c r="P279" s="74">
        <v>15</v>
      </c>
      <c r="Q279" s="25">
        <f t="shared" si="53"/>
        <v>1</v>
      </c>
      <c r="R279" s="5">
        <f t="shared" si="54"/>
        <v>0</v>
      </c>
      <c r="X279" s="3"/>
      <c r="Y279" s="3"/>
    </row>
    <row r="280" spans="1:25" ht="12.75" customHeight="1">
      <c r="A280" s="34" t="s">
        <v>77</v>
      </c>
      <c r="I280" s="26">
        <v>12</v>
      </c>
      <c r="K280" s="38"/>
      <c r="L280" s="5"/>
      <c r="M280" s="5"/>
      <c r="O280" s="5">
        <f>I280/H279</f>
        <v>0.92307692307692313</v>
      </c>
      <c r="P280" s="74">
        <v>14</v>
      </c>
      <c r="Q280" s="25">
        <f t="shared" si="53"/>
        <v>0.93333333333333335</v>
      </c>
      <c r="R280" s="5">
        <f t="shared" si="54"/>
        <v>6.6666666666666652E-2</v>
      </c>
      <c r="X280" s="3"/>
      <c r="Y280" s="3"/>
    </row>
    <row r="281" spans="1:25" ht="12.75" customHeight="1">
      <c r="A281" s="34" t="s">
        <v>83</v>
      </c>
      <c r="J281" s="26">
        <v>12</v>
      </c>
      <c r="K281" s="38">
        <v>10</v>
      </c>
      <c r="L281" s="5"/>
      <c r="M281" s="5"/>
      <c r="O281" s="5">
        <f>J281/I280</f>
        <v>1</v>
      </c>
      <c r="P281" s="74">
        <v>15</v>
      </c>
      <c r="Q281" s="25">
        <f t="shared" si="53"/>
        <v>1.0714285714285714</v>
      </c>
      <c r="R281" s="5">
        <f t="shared" si="54"/>
        <v>-7.1428571428571397E-2</v>
      </c>
      <c r="S281" s="138" t="s">
        <v>80</v>
      </c>
      <c r="T281" s="138">
        <v>14</v>
      </c>
      <c r="U281" s="38">
        <f>SUM(K280:K283)</f>
        <v>14</v>
      </c>
      <c r="V281" s="38" t="s">
        <v>10</v>
      </c>
      <c r="X281" s="3"/>
      <c r="Y281" s="3"/>
    </row>
    <row r="282" spans="1:25" ht="12.75" customHeight="1">
      <c r="A282" s="34" t="s">
        <v>84</v>
      </c>
      <c r="J282" s="26">
        <v>3</v>
      </c>
      <c r="K282" s="38">
        <v>3</v>
      </c>
      <c r="L282" s="5"/>
      <c r="M282" s="5"/>
      <c r="O282" s="5"/>
      <c r="P282" s="74">
        <v>5</v>
      </c>
      <c r="Q282" s="25"/>
      <c r="R282" s="5"/>
      <c r="S282" s="138" t="s">
        <v>81</v>
      </c>
      <c r="T282" s="139">
        <f>T281/B273</f>
        <v>0.27450980392156865</v>
      </c>
      <c r="U282" s="170">
        <f>T281/U281</f>
        <v>1</v>
      </c>
      <c r="V282" s="38" t="s">
        <v>82</v>
      </c>
      <c r="X282" s="3"/>
      <c r="Y282" s="3"/>
    </row>
    <row r="283" spans="1:25" ht="12.75" customHeight="1">
      <c r="A283" s="34" t="s">
        <v>87</v>
      </c>
      <c r="J283" s="26">
        <v>1</v>
      </c>
      <c r="K283" s="38">
        <v>1</v>
      </c>
      <c r="L283" s="5"/>
      <c r="M283" s="5"/>
      <c r="O283" s="5"/>
      <c r="P283" s="74">
        <v>2</v>
      </c>
      <c r="Q283" s="25"/>
      <c r="R283" s="5"/>
      <c r="X283" s="3"/>
      <c r="Y283" s="3"/>
    </row>
    <row r="284" spans="1:25" ht="12.75" customHeight="1">
      <c r="A284" s="34" t="s">
        <v>89</v>
      </c>
      <c r="J284" s="26">
        <v>1</v>
      </c>
      <c r="K284" s="38"/>
      <c r="L284" s="5"/>
      <c r="M284" s="5"/>
      <c r="O284" s="5"/>
      <c r="P284" s="74">
        <v>1</v>
      </c>
      <c r="Q284" s="25"/>
      <c r="R284" s="5"/>
      <c r="X284" s="3"/>
      <c r="Y284" s="3"/>
    </row>
    <row r="285" spans="1:25" ht="12.75" customHeight="1">
      <c r="K285" s="26">
        <f>SUM(K280:K283)</f>
        <v>14</v>
      </c>
      <c r="L285" s="5">
        <f>SUM(K280:K281)/B273</f>
        <v>0.19607843137254902</v>
      </c>
      <c r="M285" s="5">
        <f>K285/B273</f>
        <v>0.27450980392156865</v>
      </c>
      <c r="N285" s="5">
        <f>M285-L285</f>
        <v>7.8431372549019635E-2</v>
      </c>
      <c r="O285" s="5"/>
      <c r="P285" s="6"/>
      <c r="Q285" s="6"/>
      <c r="R285" s="5"/>
      <c r="X285" s="3"/>
      <c r="Y285" s="3"/>
    </row>
    <row r="286" spans="1:25" ht="12.75" customHeight="1">
      <c r="A286" s="52" t="s">
        <v>95</v>
      </c>
      <c r="L286" s="5"/>
      <c r="M286" s="5"/>
      <c r="O286" s="5"/>
      <c r="X286" s="3"/>
      <c r="Y286" s="3"/>
    </row>
    <row r="287" spans="1:25" ht="25.5" customHeight="1">
      <c r="B287" s="243" t="s">
        <v>1</v>
      </c>
      <c r="C287" s="244"/>
      <c r="D287" s="244"/>
      <c r="E287" s="244"/>
      <c r="F287" s="244"/>
      <c r="G287" s="244"/>
      <c r="H287" s="244"/>
      <c r="I287" s="244"/>
      <c r="J287" s="244"/>
      <c r="L287" s="10" t="s">
        <v>2</v>
      </c>
      <c r="M287" s="10" t="s">
        <v>3</v>
      </c>
      <c r="N287" s="70" t="s">
        <v>4</v>
      </c>
      <c r="O287" s="10" t="s">
        <v>5</v>
      </c>
      <c r="P287" s="9" t="s">
        <v>6</v>
      </c>
      <c r="Q287" s="9" t="s">
        <v>7</v>
      </c>
      <c r="R287" s="10" t="s">
        <v>8</v>
      </c>
      <c r="X287" s="3"/>
      <c r="Y287" s="3"/>
    </row>
    <row r="288" spans="1:25" ht="12.75" customHeight="1">
      <c r="A288" s="71" t="s">
        <v>9</v>
      </c>
      <c r="B288" s="72">
        <v>1</v>
      </c>
      <c r="C288" s="72">
        <v>2</v>
      </c>
      <c r="D288" s="72">
        <v>3</v>
      </c>
      <c r="E288" s="72">
        <v>4</v>
      </c>
      <c r="F288" s="72">
        <v>5</v>
      </c>
      <c r="G288" s="72">
        <v>6</v>
      </c>
      <c r="H288" s="72">
        <v>7</v>
      </c>
      <c r="I288" s="72">
        <v>8</v>
      </c>
      <c r="J288" s="72">
        <v>9</v>
      </c>
      <c r="K288" s="73" t="s">
        <v>10</v>
      </c>
      <c r="L288" s="5"/>
      <c r="M288" s="5"/>
      <c r="O288" s="5"/>
      <c r="P288" s="6"/>
      <c r="Q288" s="6"/>
      <c r="R288" s="5"/>
      <c r="X288" s="3"/>
      <c r="Y288" s="3"/>
    </row>
    <row r="289" spans="1:29" ht="12.75" customHeight="1">
      <c r="A289" s="34" t="s">
        <v>53</v>
      </c>
      <c r="B289" s="26">
        <v>38</v>
      </c>
      <c r="K289" s="38"/>
      <c r="L289" s="5"/>
      <c r="M289" s="5"/>
      <c r="O289" s="5"/>
      <c r="P289" s="20">
        <f>B289</f>
        <v>38</v>
      </c>
      <c r="Q289" s="6"/>
      <c r="R289" s="5"/>
      <c r="X289" s="3"/>
      <c r="Y289" s="3"/>
    </row>
    <row r="290" spans="1:29" ht="12.75" customHeight="1">
      <c r="A290" s="34" t="s">
        <v>64</v>
      </c>
      <c r="C290" s="26">
        <v>36</v>
      </c>
      <c r="K290" s="38"/>
      <c r="L290" s="5"/>
      <c r="M290" s="5"/>
      <c r="O290" s="5">
        <f>C290/B289</f>
        <v>0.94736842105263153</v>
      </c>
      <c r="P290" s="74">
        <v>36</v>
      </c>
      <c r="Q290" s="25">
        <f t="shared" ref="Q290:Q297" si="55">P290/P289</f>
        <v>0.94736842105263153</v>
      </c>
      <c r="R290" s="5">
        <f t="shared" ref="R290:R297" si="56">100%-Q290</f>
        <v>5.2631578947368474E-2</v>
      </c>
      <c r="X290" s="3"/>
      <c r="Y290" s="3"/>
    </row>
    <row r="291" spans="1:29" ht="12.75" customHeight="1">
      <c r="A291" s="26">
        <v>1002</v>
      </c>
      <c r="D291" s="26">
        <v>35</v>
      </c>
      <c r="K291" s="38"/>
      <c r="L291" s="5"/>
      <c r="M291" s="5"/>
      <c r="O291" s="5">
        <f>D291/C290</f>
        <v>0.97222222222222221</v>
      </c>
      <c r="P291" s="74">
        <v>35</v>
      </c>
      <c r="Q291" s="25">
        <f t="shared" si="55"/>
        <v>0.97222222222222221</v>
      </c>
      <c r="R291" s="5">
        <f t="shared" si="56"/>
        <v>2.777777777777779E-2</v>
      </c>
      <c r="X291" s="3"/>
      <c r="Y291" s="3"/>
    </row>
    <row r="292" spans="1:29" ht="12.75" customHeight="1">
      <c r="A292" s="26">
        <v>1101</v>
      </c>
      <c r="E292" s="26">
        <v>35</v>
      </c>
      <c r="K292" s="38"/>
      <c r="L292" s="5"/>
      <c r="M292" s="5"/>
      <c r="O292" s="5">
        <f>E292/D291</f>
        <v>1</v>
      </c>
      <c r="P292" s="74">
        <v>35</v>
      </c>
      <c r="Q292" s="25">
        <f t="shared" si="55"/>
        <v>1</v>
      </c>
      <c r="R292" s="5">
        <f t="shared" si="56"/>
        <v>0</v>
      </c>
      <c r="X292" s="3"/>
      <c r="Y292" s="3"/>
    </row>
    <row r="293" spans="1:29" ht="12.75" customHeight="1">
      <c r="A293" s="34" t="s">
        <v>72</v>
      </c>
      <c r="F293" s="26">
        <v>32</v>
      </c>
      <c r="K293" s="38"/>
      <c r="L293" s="5"/>
      <c r="M293" s="5"/>
      <c r="O293" s="5">
        <f>F293/E292</f>
        <v>0.91428571428571426</v>
      </c>
      <c r="P293" s="74">
        <v>33</v>
      </c>
      <c r="Q293" s="25">
        <f t="shared" si="55"/>
        <v>0.94285714285714284</v>
      </c>
      <c r="R293" s="5">
        <f t="shared" si="56"/>
        <v>5.7142857142857162E-2</v>
      </c>
      <c r="X293" s="3"/>
      <c r="Y293" s="3"/>
    </row>
    <row r="294" spans="1:29" ht="12.75" customHeight="1">
      <c r="A294" s="34" t="s">
        <v>75</v>
      </c>
      <c r="G294" s="26">
        <v>29</v>
      </c>
      <c r="K294" s="38"/>
      <c r="L294" s="5"/>
      <c r="M294" s="5"/>
      <c r="O294" s="5">
        <f>G294/F293</f>
        <v>0.90625</v>
      </c>
      <c r="P294" s="74">
        <v>31</v>
      </c>
      <c r="Q294" s="25">
        <f t="shared" si="55"/>
        <v>0.93939393939393945</v>
      </c>
      <c r="R294" s="5">
        <f t="shared" si="56"/>
        <v>6.0606060606060552E-2</v>
      </c>
      <c r="X294" s="3"/>
      <c r="Y294" s="3"/>
    </row>
    <row r="295" spans="1:29" ht="12.75" customHeight="1">
      <c r="A295" s="34" t="s">
        <v>77</v>
      </c>
      <c r="H295" s="26">
        <v>29</v>
      </c>
      <c r="K295" s="38"/>
      <c r="L295" s="5"/>
      <c r="M295" s="5"/>
      <c r="O295" s="5">
        <f>H295/G294</f>
        <v>1</v>
      </c>
      <c r="P295" s="74">
        <v>31</v>
      </c>
      <c r="Q295" s="25">
        <f t="shared" si="55"/>
        <v>1</v>
      </c>
      <c r="R295" s="5">
        <f t="shared" si="56"/>
        <v>0</v>
      </c>
      <c r="X295" s="3"/>
      <c r="Y295" s="3"/>
    </row>
    <row r="296" spans="1:29" ht="12.75" customHeight="1">
      <c r="A296" s="34" t="s">
        <v>83</v>
      </c>
      <c r="I296" s="26">
        <v>29</v>
      </c>
      <c r="K296" s="38"/>
      <c r="L296" s="5"/>
      <c r="M296" s="5"/>
      <c r="O296" s="5">
        <f>I296/H295</f>
        <v>1</v>
      </c>
      <c r="P296" s="74">
        <v>31</v>
      </c>
      <c r="Q296" s="25">
        <f t="shared" si="55"/>
        <v>1</v>
      </c>
      <c r="R296" s="5">
        <f t="shared" si="56"/>
        <v>0</v>
      </c>
      <c r="X296" s="3"/>
      <c r="Y296" s="3"/>
    </row>
    <row r="297" spans="1:29" ht="12.75" customHeight="1">
      <c r="A297" s="34" t="s">
        <v>84</v>
      </c>
      <c r="J297" s="26">
        <v>26</v>
      </c>
      <c r="K297" s="38">
        <v>20</v>
      </c>
      <c r="L297" s="5"/>
      <c r="M297" s="5"/>
      <c r="O297" s="5">
        <f>J297/I296</f>
        <v>0.89655172413793105</v>
      </c>
      <c r="P297" s="74">
        <v>31</v>
      </c>
      <c r="Q297" s="25">
        <f t="shared" si="55"/>
        <v>1</v>
      </c>
      <c r="R297" s="5">
        <f t="shared" si="56"/>
        <v>0</v>
      </c>
      <c r="S297" s="76" t="s">
        <v>80</v>
      </c>
      <c r="T297" s="76">
        <v>31</v>
      </c>
      <c r="U297" s="76">
        <f>SUM(K297:K299)</f>
        <v>31</v>
      </c>
      <c r="V297" s="76" t="s">
        <v>10</v>
      </c>
      <c r="X297" s="3"/>
      <c r="Y297" s="3"/>
    </row>
    <row r="298" spans="1:29" ht="12.75" customHeight="1">
      <c r="A298" s="34" t="s">
        <v>87</v>
      </c>
      <c r="J298" s="26">
        <v>11</v>
      </c>
      <c r="K298" s="38">
        <v>11</v>
      </c>
      <c r="L298" s="5"/>
      <c r="M298" s="5"/>
      <c r="O298" s="5"/>
      <c r="P298" s="74">
        <v>11</v>
      </c>
      <c r="Q298" s="25"/>
      <c r="R298" s="5"/>
      <c r="S298" s="76" t="s">
        <v>81</v>
      </c>
      <c r="T298" s="144">
        <f>T297/B289</f>
        <v>0.81578947368421051</v>
      </c>
      <c r="U298" s="144">
        <f>T297/U297</f>
        <v>1</v>
      </c>
      <c r="V298" s="76" t="s">
        <v>82</v>
      </c>
      <c r="X298" s="3"/>
      <c r="Y298" s="3"/>
    </row>
    <row r="299" spans="1:29" ht="12.75" customHeight="1">
      <c r="A299" s="34" t="s">
        <v>89</v>
      </c>
      <c r="K299" s="38"/>
      <c r="L299" s="5"/>
      <c r="M299" s="5"/>
      <c r="O299" s="5"/>
      <c r="P299" s="74"/>
      <c r="Q299" s="25"/>
      <c r="R299" s="5"/>
      <c r="X299" s="3"/>
      <c r="Y299" s="3"/>
      <c r="AB299" s="77" t="s">
        <v>52</v>
      </c>
      <c r="AC299" s="26">
        <v>37</v>
      </c>
    </row>
    <row r="300" spans="1:29" ht="12.75" customHeight="1">
      <c r="K300" s="26">
        <f>SUM(K297:K298)</f>
        <v>31</v>
      </c>
      <c r="L300" s="5">
        <f>K297/B289</f>
        <v>0.52631578947368418</v>
      </c>
      <c r="M300" s="5">
        <f>K300/B289</f>
        <v>0.81578947368421051</v>
      </c>
      <c r="N300" s="5">
        <f>M300-L300</f>
        <v>0.28947368421052633</v>
      </c>
      <c r="O300" s="5"/>
      <c r="P300" s="6"/>
      <c r="Q300" s="6"/>
      <c r="R300" s="5"/>
      <c r="X300" s="3"/>
      <c r="Y300" s="3"/>
      <c r="AB300" s="77" t="s">
        <v>53</v>
      </c>
      <c r="AC300" s="26">
        <v>29</v>
      </c>
    </row>
    <row r="301" spans="1:29" ht="12.75" customHeight="1">
      <c r="L301" s="5"/>
      <c r="M301" s="5"/>
      <c r="N301" s="5"/>
      <c r="O301" s="5"/>
      <c r="P301" s="6"/>
      <c r="Q301" s="6"/>
      <c r="R301" s="5"/>
      <c r="S301" s="5"/>
      <c r="T301" s="5"/>
      <c r="U301" s="5"/>
      <c r="V301" s="5"/>
      <c r="X301" s="3"/>
      <c r="Y301" s="3"/>
    </row>
    <row r="302" spans="1:29" ht="12.75" customHeight="1">
      <c r="L302" s="5"/>
      <c r="M302" s="5"/>
      <c r="N302" s="5"/>
      <c r="O302" s="5"/>
      <c r="P302" s="6"/>
      <c r="Q302" s="6"/>
      <c r="R302" s="5"/>
      <c r="S302" s="5"/>
      <c r="T302" s="5"/>
      <c r="U302" s="5"/>
      <c r="V302" s="5"/>
      <c r="X302" s="3"/>
      <c r="Y302" s="3"/>
    </row>
    <row r="303" spans="1:29" ht="26.25" customHeight="1">
      <c r="B303" s="250" t="s">
        <v>96</v>
      </c>
      <c r="C303" s="242"/>
      <c r="D303" s="242"/>
      <c r="E303" s="242"/>
      <c r="F303" s="242"/>
      <c r="G303" s="242"/>
      <c r="H303" s="242"/>
      <c r="I303" s="242"/>
      <c r="J303" s="242"/>
      <c r="K303" s="145" t="s">
        <v>64</v>
      </c>
      <c r="L303" s="5"/>
      <c r="M303" s="5"/>
      <c r="N303" s="26"/>
      <c r="O303" s="5"/>
      <c r="P303" s="26"/>
      <c r="Q303" s="26"/>
      <c r="R303" s="26"/>
      <c r="T303" s="5"/>
      <c r="U303" s="5"/>
      <c r="V303" s="5"/>
      <c r="X303" s="3"/>
      <c r="Y303" s="3"/>
    </row>
    <row r="304" spans="1:29" ht="20.25" customHeight="1">
      <c r="A304" s="234" t="s">
        <v>9</v>
      </c>
      <c r="B304" s="235" t="s">
        <v>97</v>
      </c>
      <c r="C304" s="232"/>
      <c r="D304" s="232"/>
      <c r="E304" s="232"/>
      <c r="F304" s="232"/>
      <c r="G304" s="232"/>
      <c r="H304" s="232"/>
      <c r="I304" s="232"/>
      <c r="J304" s="233"/>
      <c r="K304" s="236" t="s">
        <v>10</v>
      </c>
      <c r="L304" s="229" t="s">
        <v>2</v>
      </c>
      <c r="M304" s="229" t="s">
        <v>3</v>
      </c>
      <c r="N304" s="237" t="s">
        <v>4</v>
      </c>
      <c r="O304" s="229" t="s">
        <v>5</v>
      </c>
      <c r="P304" s="238" t="s">
        <v>6</v>
      </c>
      <c r="Q304" s="238" t="s">
        <v>7</v>
      </c>
      <c r="R304" s="229" t="s">
        <v>8</v>
      </c>
      <c r="T304" s="5"/>
      <c r="U304" s="5"/>
      <c r="V304" s="5"/>
      <c r="X304" s="3"/>
      <c r="Y304" s="3"/>
    </row>
    <row r="305" spans="1:25" ht="15.75" customHeight="1">
      <c r="A305" s="230"/>
      <c r="B305" s="82" t="s">
        <v>98</v>
      </c>
      <c r="C305" s="82" t="s">
        <v>99</v>
      </c>
      <c r="D305" s="82" t="s">
        <v>100</v>
      </c>
      <c r="E305" s="82" t="s">
        <v>101</v>
      </c>
      <c r="F305" s="82" t="s">
        <v>102</v>
      </c>
      <c r="G305" s="82" t="s">
        <v>103</v>
      </c>
      <c r="H305" s="82" t="s">
        <v>104</v>
      </c>
      <c r="I305" s="82" t="s">
        <v>105</v>
      </c>
      <c r="J305" s="82" t="s">
        <v>106</v>
      </c>
      <c r="K305" s="230"/>
      <c r="L305" s="230"/>
      <c r="M305" s="230"/>
      <c r="N305" s="230"/>
      <c r="O305" s="230"/>
      <c r="P305" s="230"/>
      <c r="Q305" s="230"/>
      <c r="R305" s="230"/>
      <c r="T305" s="5"/>
      <c r="U305" s="5"/>
      <c r="V305" s="5"/>
      <c r="X305" s="3"/>
      <c r="Y305" s="3"/>
    </row>
    <row r="306" spans="1:25" ht="15.75" customHeight="1">
      <c r="A306" s="82">
        <v>1001</v>
      </c>
      <c r="B306" s="83">
        <v>37</v>
      </c>
      <c r="C306" s="83"/>
      <c r="D306" s="83"/>
      <c r="E306" s="83"/>
      <c r="F306" s="161"/>
      <c r="G306" s="161"/>
      <c r="H306" s="161"/>
      <c r="I306" s="161"/>
      <c r="J306" s="161"/>
      <c r="K306" s="162"/>
      <c r="L306" s="154"/>
      <c r="M306" s="55"/>
      <c r="N306" s="56"/>
      <c r="O306" s="146"/>
      <c r="P306" s="89">
        <f>B306</f>
        <v>37</v>
      </c>
      <c r="Q306" s="147"/>
      <c r="R306" s="146"/>
      <c r="T306" s="5"/>
      <c r="U306" s="5"/>
      <c r="V306" s="5"/>
      <c r="X306" s="3"/>
      <c r="Y306" s="3"/>
    </row>
    <row r="307" spans="1:25" ht="15.75" customHeight="1">
      <c r="A307" s="82">
        <v>1002</v>
      </c>
      <c r="B307" s="83"/>
      <c r="C307" s="83">
        <v>33</v>
      </c>
      <c r="D307" s="83"/>
      <c r="E307" s="83"/>
      <c r="F307" s="161"/>
      <c r="G307" s="161"/>
      <c r="H307" s="161"/>
      <c r="I307" s="161"/>
      <c r="J307" s="161"/>
      <c r="K307" s="162"/>
      <c r="L307" s="155"/>
      <c r="M307" s="5"/>
      <c r="N307" s="156"/>
      <c r="O307" s="94">
        <f>IF(C307=0,"",C307/B306)</f>
        <v>0.89189189189189189</v>
      </c>
      <c r="P307" s="95">
        <v>33</v>
      </c>
      <c r="Q307" s="96">
        <f t="shared" ref="Q307:Q314" si="57">IF(P307=0,"",P307/P306)</f>
        <v>0.89189189189189189</v>
      </c>
      <c r="R307" s="96">
        <f t="shared" ref="R307:R314" si="58">IF(P307=0,"",100%-Q307)</f>
        <v>0.10810810810810811</v>
      </c>
      <c r="T307" s="5"/>
      <c r="U307" s="5"/>
      <c r="V307" s="5"/>
      <c r="X307" s="3"/>
      <c r="Y307" s="3"/>
    </row>
    <row r="308" spans="1:25" ht="15.75" customHeight="1">
      <c r="A308" s="82">
        <v>1101</v>
      </c>
      <c r="B308" s="83"/>
      <c r="C308" s="83"/>
      <c r="D308" s="83">
        <v>32</v>
      </c>
      <c r="E308" s="83"/>
      <c r="F308" s="161"/>
      <c r="G308" s="161"/>
      <c r="H308" s="161"/>
      <c r="I308" s="161"/>
      <c r="J308" s="161"/>
      <c r="K308" s="162"/>
      <c r="L308" s="155"/>
      <c r="M308" s="5"/>
      <c r="N308" s="156"/>
      <c r="O308" s="94">
        <f>IF(D308=0,"",D308/C307)</f>
        <v>0.96969696969696972</v>
      </c>
      <c r="P308" s="95">
        <v>32</v>
      </c>
      <c r="Q308" s="96">
        <f t="shared" si="57"/>
        <v>0.96969696969696972</v>
      </c>
      <c r="R308" s="96">
        <f t="shared" si="58"/>
        <v>3.0303030303030276E-2</v>
      </c>
      <c r="S308" s="11">
        <f>P308/P306</f>
        <v>0.86486486486486491</v>
      </c>
      <c r="T308" s="5"/>
      <c r="U308" s="5"/>
      <c r="V308" s="5"/>
      <c r="X308" s="3"/>
      <c r="Y308" s="3"/>
    </row>
    <row r="309" spans="1:25" ht="15.75" customHeight="1">
      <c r="A309" s="82">
        <v>1102</v>
      </c>
      <c r="B309" s="83"/>
      <c r="C309" s="83"/>
      <c r="D309" s="83"/>
      <c r="E309" s="83">
        <v>30</v>
      </c>
      <c r="F309" s="161"/>
      <c r="G309" s="161"/>
      <c r="H309" s="161"/>
      <c r="I309" s="161"/>
      <c r="J309" s="161"/>
      <c r="K309" s="162"/>
      <c r="L309" s="155"/>
      <c r="M309" s="5"/>
      <c r="N309" s="156"/>
      <c r="O309" s="94">
        <f>IF(E309=0,"",E309/D308)</f>
        <v>0.9375</v>
      </c>
      <c r="P309" s="95">
        <v>32</v>
      </c>
      <c r="Q309" s="96">
        <f t="shared" si="57"/>
        <v>1</v>
      </c>
      <c r="R309" s="96">
        <f t="shared" si="58"/>
        <v>0</v>
      </c>
      <c r="T309" s="5"/>
      <c r="U309" s="5"/>
      <c r="V309" s="5"/>
      <c r="X309" s="3"/>
      <c r="Y309" s="3"/>
    </row>
    <row r="310" spans="1:25" ht="15.75" customHeight="1">
      <c r="A310" s="82">
        <v>1201</v>
      </c>
      <c r="B310" s="161"/>
      <c r="C310" s="161"/>
      <c r="D310" s="161"/>
      <c r="E310" s="161"/>
      <c r="F310" s="161">
        <v>29</v>
      </c>
      <c r="G310" s="161"/>
      <c r="H310" s="161"/>
      <c r="I310" s="161"/>
      <c r="J310" s="161"/>
      <c r="K310" s="162"/>
      <c r="L310" s="155"/>
      <c r="M310" s="5"/>
      <c r="N310" s="156"/>
      <c r="O310" s="94">
        <f>IF(F310=0,"",F310/E309)</f>
        <v>0.96666666666666667</v>
      </c>
      <c r="P310" s="95">
        <v>31</v>
      </c>
      <c r="Q310" s="96">
        <f t="shared" si="57"/>
        <v>0.96875</v>
      </c>
      <c r="R310" s="96">
        <f t="shared" si="58"/>
        <v>3.125E-2</v>
      </c>
      <c r="T310" s="5"/>
      <c r="U310" s="5"/>
      <c r="V310" s="5"/>
      <c r="X310" s="3"/>
      <c r="Y310" s="3"/>
    </row>
    <row r="311" spans="1:25" ht="15.75" customHeight="1">
      <c r="A311" s="82">
        <v>1202</v>
      </c>
      <c r="B311" s="161"/>
      <c r="C311" s="161"/>
      <c r="D311" s="161"/>
      <c r="E311" s="161"/>
      <c r="F311" s="161"/>
      <c r="G311" s="161">
        <v>28</v>
      </c>
      <c r="H311" s="161"/>
      <c r="I311" s="161"/>
      <c r="J311" s="161"/>
      <c r="K311" s="162"/>
      <c r="L311" s="155"/>
      <c r="M311" s="5"/>
      <c r="N311" s="156"/>
      <c r="O311" s="94">
        <f>IF(G311=0,"",G311/F310)</f>
        <v>0.96551724137931039</v>
      </c>
      <c r="P311" s="95">
        <v>29</v>
      </c>
      <c r="Q311" s="96">
        <f t="shared" si="57"/>
        <v>0.93548387096774188</v>
      </c>
      <c r="R311" s="96">
        <f t="shared" si="58"/>
        <v>6.4516129032258118E-2</v>
      </c>
      <c r="T311" s="5"/>
      <c r="U311" s="5"/>
      <c r="V311" s="5"/>
      <c r="X311" s="3"/>
      <c r="Y311" s="3"/>
    </row>
    <row r="312" spans="1:25" ht="15.75" customHeight="1">
      <c r="A312" s="82">
        <v>1301</v>
      </c>
      <c r="B312" s="161"/>
      <c r="C312" s="161"/>
      <c r="D312" s="161"/>
      <c r="E312" s="161"/>
      <c r="F312" s="161"/>
      <c r="G312" s="161"/>
      <c r="H312" s="161">
        <v>28</v>
      </c>
      <c r="I312" s="161"/>
      <c r="J312" s="161"/>
      <c r="K312" s="162"/>
      <c r="L312" s="155"/>
      <c r="M312" s="5"/>
      <c r="N312" s="156"/>
      <c r="O312" s="94">
        <f>IF(H312=0,"",H312/G311)</f>
        <v>1</v>
      </c>
      <c r="P312" s="95">
        <v>29</v>
      </c>
      <c r="Q312" s="96">
        <f t="shared" si="57"/>
        <v>1</v>
      </c>
      <c r="R312" s="96">
        <f t="shared" si="58"/>
        <v>0</v>
      </c>
      <c r="T312" s="5"/>
      <c r="U312" s="5"/>
      <c r="V312" s="5"/>
      <c r="X312" s="3"/>
      <c r="Y312" s="3"/>
    </row>
    <row r="313" spans="1:25" ht="15.75" customHeight="1">
      <c r="A313" s="82">
        <v>1302</v>
      </c>
      <c r="B313" s="161"/>
      <c r="C313" s="161"/>
      <c r="D313" s="161"/>
      <c r="E313" s="161"/>
      <c r="F313" s="161"/>
      <c r="G313" s="161"/>
      <c r="H313" s="161"/>
      <c r="I313" s="161">
        <v>27</v>
      </c>
      <c r="J313" s="161"/>
      <c r="K313" s="162"/>
      <c r="L313" s="155"/>
      <c r="M313" s="5"/>
      <c r="N313" s="156"/>
      <c r="O313" s="94">
        <f>IF(I313=0,"",I313/H312)</f>
        <v>0.9642857142857143</v>
      </c>
      <c r="P313" s="95">
        <v>28</v>
      </c>
      <c r="Q313" s="96">
        <f t="shared" si="57"/>
        <v>0.96551724137931039</v>
      </c>
      <c r="R313" s="96">
        <f t="shared" si="58"/>
        <v>3.4482758620689613E-2</v>
      </c>
      <c r="T313" s="5"/>
      <c r="U313" s="5"/>
      <c r="V313" s="5"/>
      <c r="X313" s="3"/>
      <c r="Y313" s="3"/>
    </row>
    <row r="314" spans="1:25" ht="15.75" customHeight="1">
      <c r="A314" s="82">
        <v>1401</v>
      </c>
      <c r="B314" s="161"/>
      <c r="C314" s="161"/>
      <c r="D314" s="161"/>
      <c r="E314" s="161"/>
      <c r="F314" s="161"/>
      <c r="G314" s="161"/>
      <c r="H314" s="161"/>
      <c r="I314" s="161"/>
      <c r="J314" s="161">
        <v>27</v>
      </c>
      <c r="K314" s="162">
        <v>26</v>
      </c>
      <c r="L314" s="155"/>
      <c r="M314" s="5"/>
      <c r="N314" s="156"/>
      <c r="O314" s="148">
        <f>IF(J314=0,"",J314/I313)</f>
        <v>1</v>
      </c>
      <c r="P314" s="95">
        <v>28</v>
      </c>
      <c r="Q314" s="149">
        <f t="shared" si="57"/>
        <v>1</v>
      </c>
      <c r="R314" s="149">
        <f t="shared" si="58"/>
        <v>0</v>
      </c>
      <c r="T314" s="5"/>
      <c r="U314" s="5"/>
      <c r="V314" s="5"/>
      <c r="X314" s="3"/>
      <c r="Y314" s="3"/>
    </row>
    <row r="315" spans="1:25" ht="15.75" customHeight="1">
      <c r="A315" s="82">
        <v>1402</v>
      </c>
      <c r="B315" s="161"/>
      <c r="C315" s="161"/>
      <c r="D315" s="161"/>
      <c r="E315" s="161"/>
      <c r="F315" s="161"/>
      <c r="G315" s="161"/>
      <c r="H315" s="161"/>
      <c r="I315" s="161"/>
      <c r="J315" s="161">
        <v>1</v>
      </c>
      <c r="K315" s="162">
        <v>1</v>
      </c>
      <c r="L315" s="155"/>
      <c r="M315" s="5"/>
      <c r="N315" s="26"/>
      <c r="O315" s="157"/>
      <c r="P315" s="158">
        <v>1</v>
      </c>
      <c r="Q315" s="159"/>
      <c r="R315" s="160"/>
      <c r="T315" s="5"/>
      <c r="U315" s="5"/>
      <c r="V315" s="5"/>
      <c r="X315" s="3"/>
      <c r="Y315" s="3"/>
    </row>
    <row r="316" spans="1:25" ht="15.75" customHeight="1">
      <c r="A316" s="82">
        <v>1501</v>
      </c>
      <c r="B316" s="161"/>
      <c r="C316" s="161"/>
      <c r="D316" s="161"/>
      <c r="E316" s="161"/>
      <c r="F316" s="161"/>
      <c r="G316" s="161"/>
      <c r="H316" s="161"/>
      <c r="I316" s="161"/>
      <c r="J316" s="161">
        <v>1</v>
      </c>
      <c r="K316" s="162">
        <v>1</v>
      </c>
      <c r="L316" s="155"/>
      <c r="M316" s="5"/>
      <c r="N316" s="26"/>
      <c r="O316" s="140"/>
      <c r="P316" s="163">
        <v>1</v>
      </c>
      <c r="Q316" s="164"/>
      <c r="R316" s="140"/>
      <c r="T316" s="5"/>
      <c r="U316" s="5"/>
      <c r="V316" s="5"/>
      <c r="X316" s="3"/>
      <c r="Y316" s="3"/>
    </row>
    <row r="317" spans="1:25" ht="15.75" customHeight="1">
      <c r="A317" s="82">
        <v>1502</v>
      </c>
      <c r="B317" s="161"/>
      <c r="C317" s="161"/>
      <c r="D317" s="161"/>
      <c r="E317" s="161"/>
      <c r="F317" s="161"/>
      <c r="G317" s="161"/>
      <c r="H317" s="161"/>
      <c r="I317" s="161"/>
      <c r="J317" s="161"/>
      <c r="K317" s="162"/>
      <c r="L317" s="155"/>
      <c r="M317" s="5"/>
      <c r="N317" s="26"/>
      <c r="O317" s="140"/>
      <c r="P317" s="163"/>
      <c r="Q317" s="164"/>
      <c r="R317" s="140"/>
      <c r="T317" s="5"/>
      <c r="U317" s="5"/>
      <c r="V317" s="5"/>
      <c r="X317" s="3"/>
      <c r="Y317" s="3"/>
    </row>
    <row r="318" spans="1:25" ht="15.75" customHeight="1">
      <c r="A318" s="82">
        <v>1601</v>
      </c>
      <c r="B318" s="161"/>
      <c r="C318" s="161"/>
      <c r="D318" s="161"/>
      <c r="E318" s="161"/>
      <c r="F318" s="161"/>
      <c r="G318" s="161"/>
      <c r="H318" s="161"/>
      <c r="I318" s="161"/>
      <c r="J318" s="161"/>
      <c r="K318" s="162"/>
      <c r="L318" s="155"/>
      <c r="M318" s="5"/>
      <c r="N318" s="26"/>
      <c r="O318" s="140"/>
      <c r="P318" s="163"/>
      <c r="Q318" s="164"/>
      <c r="R318" s="140"/>
      <c r="T318" s="5"/>
      <c r="U318" s="5"/>
      <c r="V318" s="5"/>
      <c r="X318" s="3"/>
      <c r="Y318" s="3"/>
    </row>
    <row r="319" spans="1:25" ht="15.75" customHeight="1">
      <c r="A319" s="82">
        <v>1602</v>
      </c>
      <c r="B319" s="161"/>
      <c r="C319" s="161"/>
      <c r="D319" s="161"/>
      <c r="E319" s="161"/>
      <c r="F319" s="161"/>
      <c r="G319" s="161"/>
      <c r="H319" s="161"/>
      <c r="I319" s="161"/>
      <c r="J319" s="161"/>
      <c r="K319" s="162"/>
      <c r="L319" s="155"/>
      <c r="M319" s="5"/>
      <c r="N319" s="26"/>
      <c r="O319" s="105"/>
      <c r="P319" s="124"/>
      <c r="Q319" s="106"/>
      <c r="R319" s="107"/>
      <c r="T319" s="5"/>
      <c r="U319" s="5"/>
      <c r="V319" s="5"/>
      <c r="X319" s="3"/>
      <c r="Y319" s="3"/>
    </row>
    <row r="320" spans="1:25" ht="15.75" customHeight="1">
      <c r="A320" s="82">
        <v>1701</v>
      </c>
      <c r="B320" s="161"/>
      <c r="C320" s="161"/>
      <c r="D320" s="161"/>
      <c r="E320" s="161"/>
      <c r="F320" s="161"/>
      <c r="G320" s="161"/>
      <c r="H320" s="161"/>
      <c r="I320" s="161"/>
      <c r="J320" s="161"/>
      <c r="K320" s="162"/>
      <c r="L320" s="155"/>
      <c r="M320" s="5"/>
      <c r="N320" s="26"/>
      <c r="O320" s="108" t="s">
        <v>80</v>
      </c>
      <c r="P320" s="109">
        <v>25</v>
      </c>
      <c r="Q320" s="110">
        <f>IF(SUM(K309:K316)=0,"",SUM(K309:K316))</f>
        <v>28</v>
      </c>
      <c r="R320" s="111" t="s">
        <v>10</v>
      </c>
      <c r="T320" s="5"/>
      <c r="U320" s="5"/>
      <c r="V320" s="5"/>
      <c r="X320" s="3"/>
      <c r="Y320" s="3"/>
    </row>
    <row r="321" spans="1:25" ht="15.75" customHeight="1">
      <c r="A321" s="82">
        <v>1702</v>
      </c>
      <c r="B321" s="161"/>
      <c r="C321" s="161"/>
      <c r="D321" s="161"/>
      <c r="E321" s="161"/>
      <c r="F321" s="161"/>
      <c r="G321" s="161"/>
      <c r="H321" s="161"/>
      <c r="I321" s="161"/>
      <c r="J321" s="161"/>
      <c r="K321" s="162"/>
      <c r="L321" s="155"/>
      <c r="M321" s="5"/>
      <c r="N321" s="26"/>
      <c r="O321" s="112" t="s">
        <v>81</v>
      </c>
      <c r="P321" s="113">
        <f>IF(P320/B306=0,"",P320/B306)</f>
        <v>0.67567567567567566</v>
      </c>
      <c r="Q321" s="114">
        <f>IF(P320/Q320=0,"",P320/Q320)</f>
        <v>0.8928571428571429</v>
      </c>
      <c r="R321" s="115" t="s">
        <v>82</v>
      </c>
      <c r="T321" s="5"/>
      <c r="U321" s="5"/>
      <c r="V321" s="5"/>
      <c r="X321" s="3"/>
      <c r="Y321" s="3"/>
    </row>
    <row r="322" spans="1:25" ht="15.75" customHeight="1">
      <c r="A322" s="82">
        <v>1801</v>
      </c>
      <c r="B322" s="161"/>
      <c r="C322" s="161"/>
      <c r="D322" s="161"/>
      <c r="E322" s="161"/>
      <c r="F322" s="161"/>
      <c r="G322" s="161"/>
      <c r="H322" s="161"/>
      <c r="I322" s="161"/>
      <c r="J322" s="161"/>
      <c r="K322" s="162"/>
      <c r="L322" s="166"/>
      <c r="M322" s="119"/>
      <c r="N322" s="120"/>
      <c r="O322" s="119"/>
      <c r="P322" s="120"/>
      <c r="Q322" s="120"/>
      <c r="R322" s="121"/>
      <c r="T322" s="5"/>
      <c r="U322" s="5"/>
      <c r="V322" s="5"/>
      <c r="X322" s="3"/>
      <c r="Y322" s="3"/>
    </row>
    <row r="323" spans="1:25" ht="18" customHeight="1">
      <c r="A323" s="34"/>
      <c r="B323" s="26"/>
      <c r="C323" s="26"/>
      <c r="D323" s="231" t="s">
        <v>108</v>
      </c>
      <c r="E323" s="232"/>
      <c r="F323" s="232"/>
      <c r="G323" s="232"/>
      <c r="H323" s="232"/>
      <c r="I323" s="232"/>
      <c r="J323" s="233"/>
      <c r="K323" s="122">
        <f>SUM(K306:K319)</f>
        <v>28</v>
      </c>
      <c r="L323" s="123">
        <f>IF(K314=0,"",K314/B306)</f>
        <v>0.70270270270270274</v>
      </c>
      <c r="M323" s="123">
        <f>IF(K323=0,"",K323/B306)</f>
        <v>0.7567567567567568</v>
      </c>
      <c r="N323" s="123">
        <f>IF(K314=0,"",M323-L323)</f>
        <v>5.4054054054054057E-2</v>
      </c>
      <c r="O323" s="5"/>
      <c r="P323" s="26"/>
      <c r="Q323" s="25"/>
      <c r="R323" s="5"/>
      <c r="T323" s="5"/>
      <c r="U323" s="5"/>
      <c r="V323" s="5"/>
      <c r="X323" s="3"/>
      <c r="Y323" s="3"/>
    </row>
    <row r="324" spans="1:25" ht="12.75" customHeight="1">
      <c r="L324" s="5"/>
      <c r="M324" s="5"/>
      <c r="N324" s="5"/>
      <c r="O324" s="5"/>
      <c r="P324" s="6"/>
      <c r="Q324" s="6"/>
      <c r="R324" s="5"/>
      <c r="S324" s="5"/>
      <c r="T324" s="5"/>
      <c r="U324" s="5"/>
      <c r="V324" s="5"/>
      <c r="X324" s="3"/>
      <c r="Y324" s="3"/>
    </row>
    <row r="325" spans="1:25" ht="12.75" customHeight="1">
      <c r="L325" s="5"/>
      <c r="M325" s="5"/>
      <c r="N325" s="5"/>
      <c r="O325" s="5"/>
      <c r="P325" s="6"/>
      <c r="Q325" s="6"/>
      <c r="R325" s="5"/>
      <c r="T325" s="3"/>
      <c r="X325" s="3"/>
      <c r="Y325" s="3"/>
    </row>
    <row r="326" spans="1:25" ht="26.25" customHeight="1">
      <c r="B326" s="250" t="s">
        <v>96</v>
      </c>
      <c r="C326" s="242"/>
      <c r="D326" s="242"/>
      <c r="E326" s="242"/>
      <c r="F326" s="242"/>
      <c r="G326" s="242"/>
      <c r="H326" s="242"/>
      <c r="I326" s="242"/>
      <c r="J326" s="242"/>
      <c r="K326" s="145" t="s">
        <v>66</v>
      </c>
      <c r="L326" s="5"/>
      <c r="M326" s="5"/>
      <c r="N326" s="26"/>
      <c r="O326" s="5"/>
      <c r="P326" s="26"/>
      <c r="Q326" s="26"/>
      <c r="R326" s="26"/>
      <c r="T326" s="3"/>
      <c r="X326" s="3"/>
      <c r="Y326" s="3"/>
    </row>
    <row r="327" spans="1:25" ht="20.25" customHeight="1">
      <c r="A327" s="234" t="s">
        <v>9</v>
      </c>
      <c r="B327" s="235" t="s">
        <v>97</v>
      </c>
      <c r="C327" s="232"/>
      <c r="D327" s="232"/>
      <c r="E327" s="232"/>
      <c r="F327" s="232"/>
      <c r="G327" s="232"/>
      <c r="H327" s="232"/>
      <c r="I327" s="232"/>
      <c r="J327" s="233"/>
      <c r="K327" s="236" t="s">
        <v>10</v>
      </c>
      <c r="L327" s="229" t="s">
        <v>2</v>
      </c>
      <c r="M327" s="229" t="s">
        <v>3</v>
      </c>
      <c r="N327" s="237" t="s">
        <v>4</v>
      </c>
      <c r="O327" s="229" t="s">
        <v>5</v>
      </c>
      <c r="P327" s="238" t="s">
        <v>6</v>
      </c>
      <c r="Q327" s="238" t="s">
        <v>7</v>
      </c>
      <c r="R327" s="229" t="s">
        <v>8</v>
      </c>
      <c r="T327" s="3"/>
      <c r="X327" s="3"/>
      <c r="Y327" s="3"/>
    </row>
    <row r="328" spans="1:25" ht="15.75" customHeight="1">
      <c r="A328" s="230"/>
      <c r="B328" s="82" t="s">
        <v>98</v>
      </c>
      <c r="C328" s="82" t="s">
        <v>99</v>
      </c>
      <c r="D328" s="82" t="s">
        <v>100</v>
      </c>
      <c r="E328" s="82" t="s">
        <v>101</v>
      </c>
      <c r="F328" s="82" t="s">
        <v>102</v>
      </c>
      <c r="G328" s="82" t="s">
        <v>103</v>
      </c>
      <c r="H328" s="82" t="s">
        <v>104</v>
      </c>
      <c r="I328" s="82" t="s">
        <v>105</v>
      </c>
      <c r="J328" s="82" t="s">
        <v>106</v>
      </c>
      <c r="K328" s="230"/>
      <c r="L328" s="230"/>
      <c r="M328" s="230"/>
      <c r="N328" s="230"/>
      <c r="O328" s="230"/>
      <c r="P328" s="230"/>
      <c r="Q328" s="230"/>
      <c r="R328" s="230"/>
      <c r="T328" s="3"/>
      <c r="X328" s="3"/>
      <c r="Y328" s="3"/>
    </row>
    <row r="329" spans="1:25" ht="15.75" customHeight="1">
      <c r="A329" s="82">
        <v>1002</v>
      </c>
      <c r="B329" s="83">
        <v>37</v>
      </c>
      <c r="C329" s="83"/>
      <c r="D329" s="83"/>
      <c r="E329" s="83"/>
      <c r="F329" s="161"/>
      <c r="G329" s="161"/>
      <c r="H329" s="161"/>
      <c r="I329" s="161"/>
      <c r="J329" s="161"/>
      <c r="K329" s="162"/>
      <c r="L329" s="154"/>
      <c r="M329" s="55"/>
      <c r="N329" s="56"/>
      <c r="O329" s="146"/>
      <c r="P329" s="89">
        <f>B329</f>
        <v>37</v>
      </c>
      <c r="Q329" s="147"/>
      <c r="R329" s="146"/>
      <c r="T329" s="3"/>
      <c r="X329" s="3"/>
      <c r="Y329" s="3"/>
    </row>
    <row r="330" spans="1:25" ht="15.75" customHeight="1">
      <c r="A330" s="82">
        <v>1101</v>
      </c>
      <c r="B330" s="83"/>
      <c r="C330" s="83">
        <v>32</v>
      </c>
      <c r="D330" s="83"/>
      <c r="E330" s="83"/>
      <c r="F330" s="161"/>
      <c r="G330" s="161"/>
      <c r="H330" s="161"/>
      <c r="I330" s="161"/>
      <c r="J330" s="161"/>
      <c r="K330" s="162"/>
      <c r="L330" s="155"/>
      <c r="M330" s="5"/>
      <c r="N330" s="156"/>
      <c r="O330" s="94">
        <f>IF(C330=0,"",C330/B329)</f>
        <v>0.86486486486486491</v>
      </c>
      <c r="P330" s="95">
        <v>32</v>
      </c>
      <c r="Q330" s="96">
        <f t="shared" ref="Q330:Q337" si="59">IF(P330=0,"",P330/P329)</f>
        <v>0.86486486486486491</v>
      </c>
      <c r="R330" s="96">
        <f t="shared" ref="R330:R337" si="60">IF(P330=0,"",100%-Q330)</f>
        <v>0.13513513513513509</v>
      </c>
      <c r="T330" s="3"/>
      <c r="X330" s="3"/>
      <c r="Y330" s="3"/>
    </row>
    <row r="331" spans="1:25" ht="15.75" customHeight="1">
      <c r="A331" s="82">
        <v>1102</v>
      </c>
      <c r="B331" s="83"/>
      <c r="C331" s="83"/>
      <c r="D331" s="83">
        <v>31</v>
      </c>
      <c r="E331" s="83"/>
      <c r="F331" s="161"/>
      <c r="G331" s="161"/>
      <c r="H331" s="161"/>
      <c r="I331" s="161"/>
      <c r="J331" s="161"/>
      <c r="K331" s="162"/>
      <c r="L331" s="155"/>
      <c r="M331" s="5"/>
      <c r="N331" s="156"/>
      <c r="O331" s="94">
        <f>IF(D331=0,"",D331/C330)</f>
        <v>0.96875</v>
      </c>
      <c r="P331" s="95">
        <v>31</v>
      </c>
      <c r="Q331" s="96">
        <f t="shared" si="59"/>
        <v>0.96875</v>
      </c>
      <c r="R331" s="96">
        <f t="shared" si="60"/>
        <v>3.125E-2</v>
      </c>
      <c r="S331" s="11">
        <f>P331/P329</f>
        <v>0.83783783783783783</v>
      </c>
      <c r="T331" s="3"/>
      <c r="X331" s="3"/>
      <c r="Y331" s="3"/>
    </row>
    <row r="332" spans="1:25" ht="15.75" customHeight="1">
      <c r="A332" s="82">
        <v>1201</v>
      </c>
      <c r="B332" s="83"/>
      <c r="C332" s="83"/>
      <c r="D332" s="83"/>
      <c r="E332" s="83">
        <v>31</v>
      </c>
      <c r="F332" s="161"/>
      <c r="G332" s="161"/>
      <c r="H332" s="161"/>
      <c r="I332" s="161"/>
      <c r="J332" s="161"/>
      <c r="K332" s="162"/>
      <c r="L332" s="155"/>
      <c r="M332" s="5"/>
      <c r="N332" s="156"/>
      <c r="O332" s="94">
        <f>IF(E332=0,"",E332/D331)</f>
        <v>1</v>
      </c>
      <c r="P332" s="95">
        <v>31</v>
      </c>
      <c r="Q332" s="96">
        <f t="shared" si="59"/>
        <v>1</v>
      </c>
      <c r="R332" s="96">
        <f t="shared" si="60"/>
        <v>0</v>
      </c>
      <c r="T332" s="3"/>
      <c r="X332" s="3"/>
      <c r="Y332" s="3"/>
    </row>
    <row r="333" spans="1:25" ht="15.75" customHeight="1">
      <c r="A333" s="82">
        <v>1202</v>
      </c>
      <c r="B333" s="161"/>
      <c r="C333" s="161"/>
      <c r="D333" s="161"/>
      <c r="E333" s="161"/>
      <c r="F333" s="161">
        <v>30</v>
      </c>
      <c r="G333" s="161"/>
      <c r="H333" s="161"/>
      <c r="I333" s="161"/>
      <c r="J333" s="161"/>
      <c r="K333" s="162"/>
      <c r="L333" s="155"/>
      <c r="M333" s="5"/>
      <c r="N333" s="156"/>
      <c r="O333" s="94">
        <f>IF(F333=0,"",F333/E332)</f>
        <v>0.967741935483871</v>
      </c>
      <c r="P333" s="95">
        <v>30</v>
      </c>
      <c r="Q333" s="96">
        <f t="shared" si="59"/>
        <v>0.967741935483871</v>
      </c>
      <c r="R333" s="96">
        <f t="shared" si="60"/>
        <v>3.2258064516129004E-2</v>
      </c>
      <c r="T333" s="3"/>
      <c r="X333" s="3"/>
      <c r="Y333" s="3"/>
    </row>
    <row r="334" spans="1:25" ht="15.75" customHeight="1">
      <c r="A334" s="82">
        <v>1301</v>
      </c>
      <c r="B334" s="161"/>
      <c r="C334" s="161"/>
      <c r="D334" s="161"/>
      <c r="E334" s="161"/>
      <c r="F334" s="161"/>
      <c r="G334" s="161">
        <v>29</v>
      </c>
      <c r="H334" s="161"/>
      <c r="I334" s="161"/>
      <c r="J334" s="161"/>
      <c r="K334" s="162"/>
      <c r="L334" s="155"/>
      <c r="M334" s="5"/>
      <c r="N334" s="156"/>
      <c r="O334" s="94">
        <f>IF(G334=0,"",G334/F333)</f>
        <v>0.96666666666666667</v>
      </c>
      <c r="P334" s="95">
        <v>29</v>
      </c>
      <c r="Q334" s="96">
        <f t="shared" si="59"/>
        <v>0.96666666666666667</v>
      </c>
      <c r="R334" s="96">
        <f t="shared" si="60"/>
        <v>3.3333333333333326E-2</v>
      </c>
      <c r="T334" s="3"/>
      <c r="X334" s="3"/>
      <c r="Y334" s="3"/>
    </row>
    <row r="335" spans="1:25" ht="15.75" customHeight="1">
      <c r="A335" s="82">
        <v>1302</v>
      </c>
      <c r="B335" s="161"/>
      <c r="C335" s="161"/>
      <c r="D335" s="161"/>
      <c r="E335" s="161"/>
      <c r="F335" s="161"/>
      <c r="G335" s="161"/>
      <c r="H335" s="161">
        <v>29</v>
      </c>
      <c r="I335" s="161"/>
      <c r="J335" s="161"/>
      <c r="K335" s="162"/>
      <c r="L335" s="155"/>
      <c r="M335" s="5"/>
      <c r="N335" s="156"/>
      <c r="O335" s="94">
        <f>IF(H335=0,"",H335/G334)</f>
        <v>1</v>
      </c>
      <c r="P335" s="95">
        <v>29</v>
      </c>
      <c r="Q335" s="96">
        <f t="shared" si="59"/>
        <v>1</v>
      </c>
      <c r="R335" s="96">
        <f t="shared" si="60"/>
        <v>0</v>
      </c>
      <c r="T335" s="3"/>
      <c r="X335" s="3"/>
      <c r="Y335" s="3"/>
    </row>
    <row r="336" spans="1:25" ht="15.75" customHeight="1">
      <c r="A336" s="82">
        <v>1401</v>
      </c>
      <c r="B336" s="161"/>
      <c r="C336" s="161"/>
      <c r="D336" s="161"/>
      <c r="E336" s="161"/>
      <c r="F336" s="161"/>
      <c r="G336" s="161"/>
      <c r="H336" s="161"/>
      <c r="I336" s="161">
        <v>29</v>
      </c>
      <c r="J336" s="161"/>
      <c r="K336" s="162"/>
      <c r="L336" s="155"/>
      <c r="M336" s="5"/>
      <c r="N336" s="156"/>
      <c r="O336" s="94">
        <f>IF(I336=0,"",I336/H335)</f>
        <v>1</v>
      </c>
      <c r="P336" s="95">
        <v>29</v>
      </c>
      <c r="Q336" s="96">
        <f t="shared" si="59"/>
        <v>1</v>
      </c>
      <c r="R336" s="96">
        <f t="shared" si="60"/>
        <v>0</v>
      </c>
      <c r="T336" s="3"/>
      <c r="X336" s="3"/>
      <c r="Y336" s="3"/>
    </row>
    <row r="337" spans="1:25" ht="15.75" customHeight="1">
      <c r="A337" s="82">
        <v>1402</v>
      </c>
      <c r="B337" s="161"/>
      <c r="C337" s="161"/>
      <c r="D337" s="161"/>
      <c r="E337" s="161"/>
      <c r="F337" s="161"/>
      <c r="G337" s="161"/>
      <c r="H337" s="161"/>
      <c r="I337" s="161"/>
      <c r="J337" s="161">
        <v>29</v>
      </c>
      <c r="K337" s="162">
        <v>29</v>
      </c>
      <c r="L337" s="155"/>
      <c r="M337" s="5"/>
      <c r="N337" s="156"/>
      <c r="O337" s="148">
        <f>IF(J337=0,"",J337/I336)</f>
        <v>1</v>
      </c>
      <c r="P337" s="95">
        <v>29</v>
      </c>
      <c r="Q337" s="149">
        <f t="shared" si="59"/>
        <v>1</v>
      </c>
      <c r="R337" s="149">
        <f t="shared" si="60"/>
        <v>0</v>
      </c>
      <c r="T337" s="3"/>
      <c r="X337" s="3"/>
      <c r="Y337" s="3"/>
    </row>
    <row r="338" spans="1:25" ht="15.75" customHeight="1">
      <c r="A338" s="82">
        <v>1501</v>
      </c>
      <c r="B338" s="161"/>
      <c r="C338" s="161"/>
      <c r="D338" s="161"/>
      <c r="E338" s="161"/>
      <c r="F338" s="161"/>
      <c r="G338" s="161"/>
      <c r="H338" s="161"/>
      <c r="I338" s="161"/>
      <c r="J338" s="161">
        <v>1</v>
      </c>
      <c r="K338" s="162"/>
      <c r="L338" s="155"/>
      <c r="M338" s="5"/>
      <c r="N338" s="26"/>
      <c r="O338" s="157"/>
      <c r="P338" s="158">
        <v>1</v>
      </c>
      <c r="Q338" s="159"/>
      <c r="R338" s="160"/>
      <c r="T338" s="3"/>
      <c r="X338" s="3"/>
      <c r="Y338" s="3"/>
    </row>
    <row r="339" spans="1:25" ht="15.75" customHeight="1">
      <c r="A339" s="82">
        <v>1502</v>
      </c>
      <c r="B339" s="161"/>
      <c r="C339" s="161"/>
      <c r="D339" s="161"/>
      <c r="E339" s="161"/>
      <c r="F339" s="161"/>
      <c r="G339" s="161"/>
      <c r="H339" s="161"/>
      <c r="I339" s="161"/>
      <c r="J339" s="161">
        <v>1</v>
      </c>
      <c r="K339" s="162">
        <v>1</v>
      </c>
      <c r="L339" s="155"/>
      <c r="M339" s="5"/>
      <c r="N339" s="26"/>
      <c r="O339" s="140"/>
      <c r="P339" s="163">
        <v>1</v>
      </c>
      <c r="Q339" s="164"/>
      <c r="R339" s="140"/>
      <c r="T339" s="3"/>
      <c r="X339" s="3"/>
      <c r="Y339" s="3"/>
    </row>
    <row r="340" spans="1:25" ht="15.75" customHeight="1">
      <c r="A340" s="82">
        <v>1601</v>
      </c>
      <c r="B340" s="161"/>
      <c r="C340" s="161"/>
      <c r="D340" s="161"/>
      <c r="E340" s="161"/>
      <c r="F340" s="161"/>
      <c r="G340" s="161"/>
      <c r="H340" s="161"/>
      <c r="I340" s="161"/>
      <c r="J340" s="161"/>
      <c r="K340" s="162"/>
      <c r="L340" s="155"/>
      <c r="M340" s="5"/>
      <c r="N340" s="26"/>
      <c r="O340" s="140"/>
      <c r="P340" s="163"/>
      <c r="Q340" s="164"/>
      <c r="R340" s="140"/>
      <c r="T340" s="3"/>
      <c r="X340" s="3"/>
      <c r="Y340" s="3"/>
    </row>
    <row r="341" spans="1:25" ht="15.75" customHeight="1">
      <c r="A341" s="82">
        <v>1602</v>
      </c>
      <c r="B341" s="161"/>
      <c r="C341" s="161"/>
      <c r="D341" s="161"/>
      <c r="E341" s="161"/>
      <c r="F341" s="161"/>
      <c r="G341" s="161"/>
      <c r="H341" s="161"/>
      <c r="I341" s="161"/>
      <c r="J341" s="161"/>
      <c r="K341" s="162"/>
      <c r="L341" s="155"/>
      <c r="M341" s="5"/>
      <c r="N341" s="26"/>
      <c r="O341" s="140"/>
      <c r="P341" s="163"/>
      <c r="Q341" s="164"/>
      <c r="R341" s="140"/>
      <c r="T341" s="3"/>
      <c r="X341" s="3"/>
      <c r="Y341" s="3"/>
    </row>
    <row r="342" spans="1:25" ht="15.75" customHeight="1">
      <c r="A342" s="82">
        <v>1701</v>
      </c>
      <c r="B342" s="161"/>
      <c r="C342" s="161"/>
      <c r="D342" s="161"/>
      <c r="E342" s="161"/>
      <c r="F342" s="161"/>
      <c r="G342" s="161"/>
      <c r="H342" s="161"/>
      <c r="I342" s="161"/>
      <c r="J342" s="161"/>
      <c r="K342" s="162"/>
      <c r="L342" s="155"/>
      <c r="M342" s="5"/>
      <c r="N342" s="26"/>
      <c r="O342" s="105"/>
      <c r="P342" s="124"/>
      <c r="Q342" s="106"/>
      <c r="R342" s="107"/>
      <c r="T342" s="3"/>
      <c r="X342" s="3"/>
      <c r="Y342" s="3"/>
    </row>
    <row r="343" spans="1:25" ht="15.75" customHeight="1">
      <c r="A343" s="82">
        <v>1702</v>
      </c>
      <c r="B343" s="161"/>
      <c r="C343" s="161"/>
      <c r="D343" s="161"/>
      <c r="E343" s="161"/>
      <c r="F343" s="161"/>
      <c r="G343" s="161"/>
      <c r="H343" s="161"/>
      <c r="I343" s="161"/>
      <c r="J343" s="161"/>
      <c r="K343" s="162"/>
      <c r="L343" s="155"/>
      <c r="M343" s="5"/>
      <c r="N343" s="26"/>
      <c r="O343" s="108" t="s">
        <v>80</v>
      </c>
      <c r="P343" s="109">
        <v>30</v>
      </c>
      <c r="Q343" s="110">
        <f>IF(SUM(K332:K339)=0,"",SUM(K332:K339))</f>
        <v>30</v>
      </c>
      <c r="R343" s="111" t="s">
        <v>10</v>
      </c>
      <c r="T343" s="3"/>
      <c r="X343" s="3"/>
      <c r="Y343" s="3"/>
    </row>
    <row r="344" spans="1:25" ht="15.75" customHeight="1">
      <c r="A344" s="82">
        <v>1801</v>
      </c>
      <c r="B344" s="161"/>
      <c r="C344" s="161"/>
      <c r="D344" s="161"/>
      <c r="E344" s="161"/>
      <c r="F344" s="161"/>
      <c r="G344" s="161"/>
      <c r="H344" s="161"/>
      <c r="I344" s="161"/>
      <c r="J344" s="161"/>
      <c r="K344" s="162"/>
      <c r="L344" s="155"/>
      <c r="M344" s="5"/>
      <c r="N344" s="26"/>
      <c r="O344" s="112" t="s">
        <v>81</v>
      </c>
      <c r="P344" s="113">
        <f>IF(P343/B329=0,"",P343/B329)</f>
        <v>0.81081081081081086</v>
      </c>
      <c r="Q344" s="114">
        <f>IF(P343/Q343=0,"",P343/Q343)</f>
        <v>1</v>
      </c>
      <c r="R344" s="115" t="s">
        <v>82</v>
      </c>
      <c r="T344" s="3"/>
      <c r="X344" s="3"/>
      <c r="Y344" s="3"/>
    </row>
    <row r="345" spans="1:25" ht="15.75" customHeight="1">
      <c r="A345" s="82">
        <v>1802</v>
      </c>
      <c r="B345" s="161"/>
      <c r="C345" s="161"/>
      <c r="D345" s="161"/>
      <c r="E345" s="161"/>
      <c r="F345" s="161"/>
      <c r="G345" s="161"/>
      <c r="H345" s="161"/>
      <c r="I345" s="161"/>
      <c r="J345" s="161"/>
      <c r="K345" s="162"/>
      <c r="L345" s="166"/>
      <c r="M345" s="119"/>
      <c r="N345" s="120"/>
      <c r="O345" s="119"/>
      <c r="P345" s="120"/>
      <c r="Q345" s="120"/>
      <c r="R345" s="121"/>
      <c r="T345" s="3"/>
      <c r="X345" s="3"/>
      <c r="Y345" s="3"/>
    </row>
    <row r="346" spans="1:25" ht="18" customHeight="1">
      <c r="A346" s="34"/>
      <c r="B346" s="26"/>
      <c r="C346" s="26"/>
      <c r="D346" s="231" t="s">
        <v>108</v>
      </c>
      <c r="E346" s="232"/>
      <c r="F346" s="232"/>
      <c r="G346" s="232"/>
      <c r="H346" s="232"/>
      <c r="I346" s="232"/>
      <c r="J346" s="233"/>
      <c r="K346" s="122">
        <f>SUM(K329:K342)</f>
        <v>30</v>
      </c>
      <c r="L346" s="123">
        <f>IF(K337=0,"",K337/B329)</f>
        <v>0.78378378378378377</v>
      </c>
      <c r="M346" s="123">
        <f>IF(K346=0,"",K346/B329)</f>
        <v>0.81081081081081086</v>
      </c>
      <c r="N346" s="123">
        <f>IF(K337=0,"",M346-L346)</f>
        <v>2.7027027027027084E-2</v>
      </c>
      <c r="O346" s="5"/>
      <c r="P346" s="26"/>
      <c r="Q346" s="25"/>
      <c r="R346" s="5"/>
      <c r="T346" s="3"/>
      <c r="X346" s="3"/>
      <c r="Y346" s="3"/>
    </row>
    <row r="347" spans="1:25" ht="12.75" customHeight="1">
      <c r="L347" s="5"/>
      <c r="M347" s="5"/>
      <c r="N347" s="5"/>
      <c r="O347" s="5"/>
      <c r="P347" s="6"/>
      <c r="Q347" s="6"/>
      <c r="R347" s="5"/>
      <c r="T347" s="3"/>
      <c r="X347" s="3"/>
      <c r="Y347" s="3"/>
    </row>
    <row r="348" spans="1:25" ht="12.75" customHeight="1">
      <c r="L348" s="5"/>
      <c r="M348" s="5"/>
      <c r="O348" s="5"/>
      <c r="P348" s="6"/>
      <c r="Q348" s="6"/>
      <c r="R348" s="5"/>
      <c r="X348" s="3"/>
      <c r="Y348" s="3"/>
    </row>
    <row r="349" spans="1:25" ht="26.25" customHeight="1">
      <c r="B349" s="250" t="s">
        <v>96</v>
      </c>
      <c r="C349" s="242"/>
      <c r="D349" s="242"/>
      <c r="E349" s="242"/>
      <c r="F349" s="242"/>
      <c r="G349" s="242"/>
      <c r="H349" s="242"/>
      <c r="I349" s="242"/>
      <c r="J349" s="242"/>
      <c r="K349" s="145" t="s">
        <v>71</v>
      </c>
      <c r="L349" s="5"/>
      <c r="M349" s="5"/>
      <c r="N349" s="26"/>
      <c r="O349" s="5"/>
      <c r="P349" s="26"/>
      <c r="Q349" s="26"/>
      <c r="R349" s="26"/>
      <c r="X349" s="3"/>
      <c r="Y349" s="3"/>
    </row>
    <row r="350" spans="1:25" ht="20.25" customHeight="1">
      <c r="A350" s="234" t="s">
        <v>9</v>
      </c>
      <c r="B350" s="235" t="s">
        <v>97</v>
      </c>
      <c r="C350" s="232"/>
      <c r="D350" s="232"/>
      <c r="E350" s="232"/>
      <c r="F350" s="232"/>
      <c r="G350" s="232"/>
      <c r="H350" s="232"/>
      <c r="I350" s="232"/>
      <c r="J350" s="233"/>
      <c r="K350" s="236" t="s">
        <v>10</v>
      </c>
      <c r="L350" s="229" t="s">
        <v>2</v>
      </c>
      <c r="M350" s="229" t="s">
        <v>3</v>
      </c>
      <c r="N350" s="237" t="s">
        <v>4</v>
      </c>
      <c r="O350" s="229" t="s">
        <v>5</v>
      </c>
      <c r="P350" s="238" t="s">
        <v>6</v>
      </c>
      <c r="Q350" s="238" t="s">
        <v>7</v>
      </c>
      <c r="R350" s="229" t="s">
        <v>8</v>
      </c>
      <c r="X350" s="3"/>
      <c r="Y350" s="3"/>
    </row>
    <row r="351" spans="1:25" ht="15.75" customHeight="1">
      <c r="A351" s="230"/>
      <c r="B351" s="82" t="s">
        <v>98</v>
      </c>
      <c r="C351" s="82" t="s">
        <v>99</v>
      </c>
      <c r="D351" s="82" t="s">
        <v>100</v>
      </c>
      <c r="E351" s="82" t="s">
        <v>101</v>
      </c>
      <c r="F351" s="82" t="s">
        <v>102</v>
      </c>
      <c r="G351" s="82" t="s">
        <v>103</v>
      </c>
      <c r="H351" s="82" t="s">
        <v>104</v>
      </c>
      <c r="I351" s="82" t="s">
        <v>105</v>
      </c>
      <c r="J351" s="82" t="s">
        <v>106</v>
      </c>
      <c r="K351" s="230"/>
      <c r="L351" s="230"/>
      <c r="M351" s="230"/>
      <c r="N351" s="230"/>
      <c r="O351" s="230"/>
      <c r="P351" s="230"/>
      <c r="Q351" s="230"/>
      <c r="R351" s="230"/>
      <c r="X351" s="3"/>
      <c r="Y351" s="3"/>
    </row>
    <row r="352" spans="1:25" ht="15.75" customHeight="1">
      <c r="A352" s="82">
        <v>1101</v>
      </c>
      <c r="B352" s="83">
        <v>40</v>
      </c>
      <c r="C352" s="83"/>
      <c r="D352" s="83"/>
      <c r="E352" s="83"/>
      <c r="F352" s="161"/>
      <c r="G352" s="161"/>
      <c r="H352" s="161"/>
      <c r="I352" s="161"/>
      <c r="J352" s="161"/>
      <c r="K352" s="162"/>
      <c r="L352" s="154"/>
      <c r="M352" s="55"/>
      <c r="N352" s="56"/>
      <c r="O352" s="146"/>
      <c r="P352" s="89">
        <f>B352</f>
        <v>40</v>
      </c>
      <c r="Q352" s="147"/>
      <c r="R352" s="146"/>
      <c r="X352" s="3"/>
      <c r="Y352" s="3"/>
    </row>
    <row r="353" spans="1:25" ht="15.75" customHeight="1">
      <c r="A353" s="82">
        <v>1102</v>
      </c>
      <c r="B353" s="83"/>
      <c r="C353" s="83">
        <v>35</v>
      </c>
      <c r="D353" s="83"/>
      <c r="E353" s="83"/>
      <c r="F353" s="161"/>
      <c r="G353" s="161"/>
      <c r="H353" s="161"/>
      <c r="I353" s="161"/>
      <c r="J353" s="161"/>
      <c r="K353" s="162"/>
      <c r="L353" s="155"/>
      <c r="M353" s="5"/>
      <c r="N353" s="156"/>
      <c r="O353" s="94">
        <f>IF(C353=0,"",C353/B352)</f>
        <v>0.875</v>
      </c>
      <c r="P353" s="95">
        <v>35</v>
      </c>
      <c r="Q353" s="96">
        <f t="shared" ref="Q353:Q360" si="61">IF(P353=0,"",P353/P352)</f>
        <v>0.875</v>
      </c>
      <c r="R353" s="96">
        <f t="shared" ref="R353:R360" si="62">IF(P353=0,"",100%-Q353)</f>
        <v>0.125</v>
      </c>
      <c r="X353" s="3"/>
      <c r="Y353" s="3"/>
    </row>
    <row r="354" spans="1:25" ht="15.75" customHeight="1">
      <c r="A354" s="82">
        <v>1201</v>
      </c>
      <c r="B354" s="83"/>
      <c r="C354" s="83"/>
      <c r="D354" s="83">
        <v>33</v>
      </c>
      <c r="E354" s="83"/>
      <c r="F354" s="161"/>
      <c r="G354" s="161"/>
      <c r="H354" s="161"/>
      <c r="I354" s="161"/>
      <c r="J354" s="161"/>
      <c r="K354" s="162"/>
      <c r="L354" s="155"/>
      <c r="M354" s="5"/>
      <c r="N354" s="156"/>
      <c r="O354" s="94">
        <f>IF(D354=0,"",D354/C353)</f>
        <v>0.94285714285714284</v>
      </c>
      <c r="P354" s="95">
        <v>33</v>
      </c>
      <c r="Q354" s="96">
        <f t="shared" si="61"/>
        <v>0.94285714285714284</v>
      </c>
      <c r="R354" s="96">
        <f t="shared" si="62"/>
        <v>5.7142857142857162E-2</v>
      </c>
      <c r="S354" s="11">
        <f>P354/P352</f>
        <v>0.82499999999999996</v>
      </c>
      <c r="X354" s="3"/>
      <c r="Y354" s="3"/>
    </row>
    <row r="355" spans="1:25" ht="15.75" customHeight="1">
      <c r="A355" s="82">
        <v>1202</v>
      </c>
      <c r="B355" s="83"/>
      <c r="C355" s="83"/>
      <c r="D355" s="83"/>
      <c r="E355" s="83">
        <v>32</v>
      </c>
      <c r="F355" s="161"/>
      <c r="G355" s="161"/>
      <c r="H355" s="161"/>
      <c r="I355" s="161"/>
      <c r="J355" s="161"/>
      <c r="K355" s="162"/>
      <c r="L355" s="155"/>
      <c r="M355" s="5"/>
      <c r="N355" s="156"/>
      <c r="O355" s="94">
        <f>IF(E355=0,"",E355/D354)</f>
        <v>0.96969696969696972</v>
      </c>
      <c r="P355" s="95">
        <v>33</v>
      </c>
      <c r="Q355" s="96">
        <f t="shared" si="61"/>
        <v>1</v>
      </c>
      <c r="R355" s="96">
        <f t="shared" si="62"/>
        <v>0</v>
      </c>
      <c r="X355" s="3"/>
      <c r="Y355" s="3"/>
    </row>
    <row r="356" spans="1:25" ht="15.75" customHeight="1">
      <c r="A356" s="82">
        <v>1301</v>
      </c>
      <c r="B356" s="161"/>
      <c r="C356" s="161"/>
      <c r="D356" s="161"/>
      <c r="E356" s="161"/>
      <c r="F356" s="161">
        <v>28</v>
      </c>
      <c r="G356" s="161"/>
      <c r="H356" s="161"/>
      <c r="I356" s="161"/>
      <c r="J356" s="161"/>
      <c r="K356" s="162"/>
      <c r="L356" s="155"/>
      <c r="M356" s="5"/>
      <c r="N356" s="156"/>
      <c r="O356" s="94">
        <f>IF(F356=0,"",F356/E355)</f>
        <v>0.875</v>
      </c>
      <c r="P356" s="95">
        <v>31</v>
      </c>
      <c r="Q356" s="96">
        <f t="shared" si="61"/>
        <v>0.93939393939393945</v>
      </c>
      <c r="R356" s="96">
        <f t="shared" si="62"/>
        <v>6.0606060606060552E-2</v>
      </c>
      <c r="X356" s="3"/>
      <c r="Y356" s="3"/>
    </row>
    <row r="357" spans="1:25" ht="15.75" customHeight="1">
      <c r="A357" s="82">
        <v>1302</v>
      </c>
      <c r="B357" s="161"/>
      <c r="C357" s="161"/>
      <c r="D357" s="161"/>
      <c r="E357" s="161"/>
      <c r="F357" s="161"/>
      <c r="G357" s="161">
        <v>27</v>
      </c>
      <c r="H357" s="161"/>
      <c r="I357" s="161"/>
      <c r="J357" s="161"/>
      <c r="K357" s="162"/>
      <c r="L357" s="155"/>
      <c r="M357" s="5"/>
      <c r="N357" s="156"/>
      <c r="O357" s="94">
        <f>IF(G357=0,"",G357/F356)</f>
        <v>0.9642857142857143</v>
      </c>
      <c r="P357" s="95">
        <v>31</v>
      </c>
      <c r="Q357" s="96">
        <f t="shared" si="61"/>
        <v>1</v>
      </c>
      <c r="R357" s="96">
        <f t="shared" si="62"/>
        <v>0</v>
      </c>
      <c r="X357" s="3"/>
      <c r="Y357" s="3"/>
    </row>
    <row r="358" spans="1:25" ht="15.75" customHeight="1">
      <c r="A358" s="82">
        <v>1401</v>
      </c>
      <c r="B358" s="161"/>
      <c r="C358" s="161"/>
      <c r="D358" s="161"/>
      <c r="E358" s="161"/>
      <c r="F358" s="161"/>
      <c r="G358" s="161"/>
      <c r="H358" s="161">
        <v>27</v>
      </c>
      <c r="I358" s="161"/>
      <c r="J358" s="161"/>
      <c r="K358" s="162"/>
      <c r="L358" s="155"/>
      <c r="M358" s="5"/>
      <c r="N358" s="156"/>
      <c r="O358" s="94">
        <f>IF(H358=0,"",H358/G357)</f>
        <v>1</v>
      </c>
      <c r="P358" s="95">
        <v>31</v>
      </c>
      <c r="Q358" s="96">
        <f t="shared" si="61"/>
        <v>1</v>
      </c>
      <c r="R358" s="96">
        <f t="shared" si="62"/>
        <v>0</v>
      </c>
      <c r="X358" s="3"/>
      <c r="Y358" s="3"/>
    </row>
    <row r="359" spans="1:25" ht="15.75" customHeight="1">
      <c r="A359" s="82">
        <v>1402</v>
      </c>
      <c r="B359" s="161"/>
      <c r="C359" s="161"/>
      <c r="D359" s="161"/>
      <c r="E359" s="161"/>
      <c r="F359" s="161"/>
      <c r="G359" s="161"/>
      <c r="H359" s="161"/>
      <c r="I359" s="161">
        <v>26</v>
      </c>
      <c r="J359" s="161"/>
      <c r="K359" s="162"/>
      <c r="L359" s="155"/>
      <c r="M359" s="5"/>
      <c r="N359" s="156"/>
      <c r="O359" s="94">
        <f>IF(I359=0,"",I359/H358)</f>
        <v>0.96296296296296291</v>
      </c>
      <c r="P359" s="95">
        <v>31</v>
      </c>
      <c r="Q359" s="96">
        <f t="shared" si="61"/>
        <v>1</v>
      </c>
      <c r="R359" s="96">
        <f t="shared" si="62"/>
        <v>0</v>
      </c>
      <c r="X359" s="3"/>
      <c r="Y359" s="3"/>
    </row>
    <row r="360" spans="1:25" ht="15.75" customHeight="1">
      <c r="A360" s="82">
        <v>1501</v>
      </c>
      <c r="B360" s="161"/>
      <c r="C360" s="161"/>
      <c r="D360" s="161"/>
      <c r="E360" s="161"/>
      <c r="F360" s="161"/>
      <c r="G360" s="161"/>
      <c r="H360" s="161"/>
      <c r="I360" s="161"/>
      <c r="J360" s="161">
        <v>25</v>
      </c>
      <c r="K360" s="162">
        <v>25</v>
      </c>
      <c r="L360" s="155"/>
      <c r="M360" s="5"/>
      <c r="N360" s="156"/>
      <c r="O360" s="148">
        <f>IF(J360=0,"",J360/I359)</f>
        <v>0.96153846153846156</v>
      </c>
      <c r="P360" s="95">
        <v>31</v>
      </c>
      <c r="Q360" s="149">
        <f t="shared" si="61"/>
        <v>1</v>
      </c>
      <c r="R360" s="149">
        <f t="shared" si="62"/>
        <v>0</v>
      </c>
      <c r="X360" s="3"/>
      <c r="Y360" s="3"/>
    </row>
    <row r="361" spans="1:25" ht="15.75" customHeight="1">
      <c r="A361" s="82">
        <v>1502</v>
      </c>
      <c r="B361" s="161"/>
      <c r="C361" s="161"/>
      <c r="D361" s="161"/>
      <c r="E361" s="161"/>
      <c r="F361" s="161"/>
      <c r="G361" s="161"/>
      <c r="H361" s="161"/>
      <c r="I361" s="161"/>
      <c r="J361" s="161">
        <v>4</v>
      </c>
      <c r="K361" s="162">
        <v>3</v>
      </c>
      <c r="L361" s="155"/>
      <c r="M361" s="5"/>
      <c r="N361" s="26"/>
      <c r="O361" s="157"/>
      <c r="P361" s="158">
        <v>6</v>
      </c>
      <c r="Q361" s="159"/>
      <c r="R361" s="160"/>
      <c r="X361" s="3"/>
      <c r="Y361" s="3"/>
    </row>
    <row r="362" spans="1:25" ht="15.75" customHeight="1">
      <c r="A362" s="82">
        <v>1601</v>
      </c>
      <c r="B362" s="161"/>
      <c r="C362" s="161"/>
      <c r="D362" s="161"/>
      <c r="E362" s="161"/>
      <c r="F362" s="161"/>
      <c r="G362" s="161"/>
      <c r="H362" s="161"/>
      <c r="I362" s="161"/>
      <c r="J362" s="161">
        <v>3</v>
      </c>
      <c r="K362" s="162">
        <v>2</v>
      </c>
      <c r="L362" s="155"/>
      <c r="M362" s="5"/>
      <c r="N362" s="26"/>
      <c r="O362" s="140"/>
      <c r="P362" s="163">
        <v>3</v>
      </c>
      <c r="Q362" s="164"/>
      <c r="R362" s="140"/>
      <c r="X362" s="3"/>
      <c r="Y362" s="3"/>
    </row>
    <row r="363" spans="1:25" ht="15.75" customHeight="1">
      <c r="A363" s="82">
        <v>1602</v>
      </c>
      <c r="B363" s="161"/>
      <c r="C363" s="161"/>
      <c r="D363" s="161"/>
      <c r="E363" s="161"/>
      <c r="F363" s="161"/>
      <c r="G363" s="161"/>
      <c r="H363" s="161"/>
      <c r="I363" s="161"/>
      <c r="J363" s="161">
        <v>1</v>
      </c>
      <c r="K363" s="162">
        <v>1</v>
      </c>
      <c r="L363" s="155"/>
      <c r="M363" s="5"/>
      <c r="N363" s="26"/>
      <c r="O363" s="140"/>
      <c r="P363" s="163">
        <v>1</v>
      </c>
      <c r="Q363" s="164"/>
      <c r="R363" s="140"/>
      <c r="X363" s="3"/>
      <c r="Y363" s="3"/>
    </row>
    <row r="364" spans="1:25" ht="15.75" customHeight="1">
      <c r="A364" s="82">
        <v>1701</v>
      </c>
      <c r="B364" s="161"/>
      <c r="C364" s="161"/>
      <c r="D364" s="161"/>
      <c r="E364" s="161"/>
      <c r="F364" s="161"/>
      <c r="G364" s="161"/>
      <c r="H364" s="161"/>
      <c r="I364" s="161"/>
      <c r="J364" s="161"/>
      <c r="K364" s="162"/>
      <c r="L364" s="155"/>
      <c r="M364" s="5"/>
      <c r="N364" s="26"/>
      <c r="O364" s="140"/>
      <c r="P364" s="163"/>
      <c r="Q364" s="164"/>
      <c r="R364" s="140"/>
      <c r="X364" s="3"/>
      <c r="Y364" s="3"/>
    </row>
    <row r="365" spans="1:25" ht="15.75" customHeight="1">
      <c r="A365" s="82">
        <v>1702</v>
      </c>
      <c r="B365" s="161"/>
      <c r="C365" s="161"/>
      <c r="D365" s="161"/>
      <c r="E365" s="161"/>
      <c r="F365" s="161"/>
      <c r="G365" s="161"/>
      <c r="H365" s="161"/>
      <c r="I365" s="161"/>
      <c r="J365" s="161"/>
      <c r="K365" s="162"/>
      <c r="L365" s="155"/>
      <c r="M365" s="5"/>
      <c r="N365" s="26"/>
      <c r="O365" s="105"/>
      <c r="P365" s="124"/>
      <c r="Q365" s="106"/>
      <c r="R365" s="107"/>
      <c r="X365" s="3"/>
      <c r="Y365" s="3"/>
    </row>
    <row r="366" spans="1:25" ht="15.75" customHeight="1">
      <c r="A366" s="82">
        <v>1801</v>
      </c>
      <c r="B366" s="161"/>
      <c r="C366" s="161"/>
      <c r="D366" s="161"/>
      <c r="E366" s="161"/>
      <c r="F366" s="161"/>
      <c r="G366" s="161"/>
      <c r="H366" s="161"/>
      <c r="I366" s="161"/>
      <c r="J366" s="161"/>
      <c r="K366" s="162"/>
      <c r="L366" s="155"/>
      <c r="M366" s="5"/>
      <c r="N366" s="26"/>
      <c r="O366" s="108" t="s">
        <v>80</v>
      </c>
      <c r="P366" s="109">
        <v>30</v>
      </c>
      <c r="Q366" s="110">
        <f>K369</f>
        <v>31</v>
      </c>
      <c r="R366" s="111" t="s">
        <v>10</v>
      </c>
      <c r="X366" s="3"/>
      <c r="Y366" s="3"/>
    </row>
    <row r="367" spans="1:25" ht="15.75" customHeight="1">
      <c r="A367" s="82">
        <v>1802</v>
      </c>
      <c r="B367" s="161"/>
      <c r="C367" s="161"/>
      <c r="D367" s="161"/>
      <c r="E367" s="161"/>
      <c r="F367" s="161"/>
      <c r="G367" s="161"/>
      <c r="H367" s="161"/>
      <c r="I367" s="161"/>
      <c r="J367" s="161"/>
      <c r="K367" s="162"/>
      <c r="L367" s="155"/>
      <c r="M367" s="5"/>
      <c r="N367" s="26"/>
      <c r="O367" s="112" t="s">
        <v>81</v>
      </c>
      <c r="P367" s="113">
        <f>IF(P366/B352=0,"",P366/B352)</f>
        <v>0.75</v>
      </c>
      <c r="Q367" s="114">
        <f>IF(P366/Q366=0,"",P366/Q366)</f>
        <v>0.967741935483871</v>
      </c>
      <c r="R367" s="115" t="s">
        <v>82</v>
      </c>
      <c r="X367" s="3"/>
      <c r="Y367" s="3"/>
    </row>
    <row r="368" spans="1:25" ht="15.75" customHeight="1">
      <c r="A368" s="82">
        <v>1901</v>
      </c>
      <c r="B368" s="161"/>
      <c r="C368" s="161"/>
      <c r="D368" s="161"/>
      <c r="E368" s="161"/>
      <c r="F368" s="161"/>
      <c r="G368" s="161"/>
      <c r="H368" s="161"/>
      <c r="I368" s="161"/>
      <c r="J368" s="161"/>
      <c r="K368" s="162"/>
      <c r="L368" s="166"/>
      <c r="M368" s="119"/>
      <c r="N368" s="120"/>
      <c r="O368" s="119"/>
      <c r="P368" s="120"/>
      <c r="Q368" s="120"/>
      <c r="R368" s="121"/>
      <c r="X368" s="3"/>
      <c r="Y368" s="3"/>
    </row>
    <row r="369" spans="1:25" ht="18" customHeight="1">
      <c r="A369" s="34"/>
      <c r="B369" s="26"/>
      <c r="C369" s="26"/>
      <c r="D369" s="231" t="s">
        <v>108</v>
      </c>
      <c r="E369" s="232"/>
      <c r="F369" s="232"/>
      <c r="G369" s="232"/>
      <c r="H369" s="232"/>
      <c r="I369" s="232"/>
      <c r="J369" s="233"/>
      <c r="K369" s="122">
        <f>SUM(K352:K365)</f>
        <v>31</v>
      </c>
      <c r="L369" s="123">
        <f>IF(K360=0,"",K360/B352)</f>
        <v>0.625</v>
      </c>
      <c r="M369" s="123">
        <f>IF(K369=0,"",K369/B352)</f>
        <v>0.77500000000000002</v>
      </c>
      <c r="N369" s="123">
        <f>IF(K360=0,"",M369-L369)</f>
        <v>0.15000000000000002</v>
      </c>
      <c r="O369" s="5"/>
      <c r="P369" s="26"/>
      <c r="Q369" s="25"/>
      <c r="R369" s="5"/>
      <c r="X369" s="3"/>
      <c r="Y369" s="3"/>
    </row>
    <row r="370" spans="1:25" ht="12.75" customHeight="1">
      <c r="L370" s="5"/>
      <c r="M370" s="5"/>
      <c r="O370" s="5"/>
      <c r="P370" s="6"/>
      <c r="Q370" s="6"/>
      <c r="R370" s="5"/>
      <c r="X370" s="3"/>
      <c r="Y370" s="3"/>
    </row>
    <row r="371" spans="1:25" ht="12.75" customHeight="1">
      <c r="L371" s="5"/>
      <c r="M371" s="5"/>
      <c r="N371" s="5"/>
      <c r="O371" s="5"/>
      <c r="P371" s="6"/>
      <c r="Q371" s="6"/>
      <c r="R371" s="5"/>
      <c r="X371" s="3"/>
      <c r="Y371" s="3"/>
    </row>
    <row r="372" spans="1:25" ht="26.25" customHeight="1">
      <c r="B372" s="250" t="s">
        <v>96</v>
      </c>
      <c r="C372" s="242"/>
      <c r="D372" s="242"/>
      <c r="E372" s="242"/>
      <c r="F372" s="242"/>
      <c r="G372" s="242"/>
      <c r="H372" s="242"/>
      <c r="I372" s="242"/>
      <c r="J372" s="242"/>
      <c r="K372" s="79" t="s">
        <v>72</v>
      </c>
      <c r="L372" s="5"/>
      <c r="M372" s="5"/>
      <c r="N372" s="26"/>
      <c r="O372" s="5"/>
      <c r="P372" s="26"/>
      <c r="Q372" s="26"/>
      <c r="R372" s="26"/>
      <c r="X372" s="3"/>
      <c r="Y372" s="3"/>
    </row>
    <row r="373" spans="1:25" ht="20.25" customHeight="1">
      <c r="A373" s="234" t="s">
        <v>9</v>
      </c>
      <c r="B373" s="235" t="s">
        <v>97</v>
      </c>
      <c r="C373" s="232"/>
      <c r="D373" s="232"/>
      <c r="E373" s="232"/>
      <c r="F373" s="232"/>
      <c r="G373" s="232"/>
      <c r="H373" s="232"/>
      <c r="I373" s="232"/>
      <c r="J373" s="233"/>
      <c r="K373" s="236" t="s">
        <v>10</v>
      </c>
      <c r="L373" s="229" t="s">
        <v>2</v>
      </c>
      <c r="M373" s="229" t="s">
        <v>3</v>
      </c>
      <c r="N373" s="237" t="s">
        <v>4</v>
      </c>
      <c r="O373" s="229" t="s">
        <v>5</v>
      </c>
      <c r="P373" s="238" t="s">
        <v>6</v>
      </c>
      <c r="Q373" s="238" t="s">
        <v>7</v>
      </c>
      <c r="R373" s="229" t="s">
        <v>8</v>
      </c>
      <c r="X373" s="3"/>
      <c r="Y373" s="3"/>
    </row>
    <row r="374" spans="1:25" ht="15.75" customHeight="1">
      <c r="A374" s="230"/>
      <c r="B374" s="82" t="s">
        <v>98</v>
      </c>
      <c r="C374" s="82" t="s">
        <v>99</v>
      </c>
      <c r="D374" s="82" t="s">
        <v>100</v>
      </c>
      <c r="E374" s="82" t="s">
        <v>101</v>
      </c>
      <c r="F374" s="82" t="s">
        <v>102</v>
      </c>
      <c r="G374" s="82" t="s">
        <v>103</v>
      </c>
      <c r="H374" s="82" t="s">
        <v>104</v>
      </c>
      <c r="I374" s="82" t="s">
        <v>105</v>
      </c>
      <c r="J374" s="82" t="s">
        <v>106</v>
      </c>
      <c r="K374" s="230"/>
      <c r="L374" s="230"/>
      <c r="M374" s="230"/>
      <c r="N374" s="230"/>
      <c r="O374" s="230"/>
      <c r="P374" s="230"/>
      <c r="Q374" s="230"/>
      <c r="R374" s="230"/>
      <c r="X374" s="3"/>
      <c r="Y374" s="3"/>
    </row>
    <row r="375" spans="1:25" ht="15.75" customHeight="1">
      <c r="A375" s="82">
        <v>1102</v>
      </c>
      <c r="B375" s="83">
        <v>95</v>
      </c>
      <c r="C375" s="83"/>
      <c r="D375" s="83"/>
      <c r="E375" s="83"/>
      <c r="F375" s="161"/>
      <c r="G375" s="161"/>
      <c r="H375" s="161"/>
      <c r="I375" s="161"/>
      <c r="J375" s="161"/>
      <c r="K375" s="162"/>
      <c r="L375" s="154"/>
      <c r="M375" s="55"/>
      <c r="N375" s="56"/>
      <c r="O375" s="146"/>
      <c r="P375" s="89">
        <f>B375</f>
        <v>95</v>
      </c>
      <c r="Q375" s="147"/>
      <c r="R375" s="146"/>
      <c r="X375" s="3"/>
      <c r="Y375" s="3"/>
    </row>
    <row r="376" spans="1:25" ht="15.75" customHeight="1">
      <c r="A376" s="82">
        <v>1201</v>
      </c>
      <c r="B376" s="83"/>
      <c r="C376" s="83">
        <v>93</v>
      </c>
      <c r="D376" s="83"/>
      <c r="E376" s="83"/>
      <c r="F376" s="161"/>
      <c r="G376" s="161"/>
      <c r="H376" s="161"/>
      <c r="I376" s="161"/>
      <c r="J376" s="161"/>
      <c r="K376" s="162"/>
      <c r="L376" s="155"/>
      <c r="M376" s="5"/>
      <c r="N376" s="156"/>
      <c r="O376" s="94">
        <f>IF(C376=0,"",C376/B375)</f>
        <v>0.97894736842105268</v>
      </c>
      <c r="P376" s="95">
        <v>93</v>
      </c>
      <c r="Q376" s="96">
        <f t="shared" ref="Q376:Q383" si="63">IF(P376=0,"",P376/P375)</f>
        <v>0.97894736842105268</v>
      </c>
      <c r="R376" s="96">
        <f t="shared" ref="R376:R383" si="64">IF(P376=0,"",100%-Q376)</f>
        <v>2.1052631578947323E-2</v>
      </c>
      <c r="X376" s="3"/>
      <c r="Y376" s="3"/>
    </row>
    <row r="377" spans="1:25" ht="15.75" customHeight="1">
      <c r="A377" s="82">
        <v>1202</v>
      </c>
      <c r="B377" s="83"/>
      <c r="C377" s="83"/>
      <c r="D377" s="83">
        <v>58</v>
      </c>
      <c r="E377" s="83"/>
      <c r="F377" s="161"/>
      <c r="G377" s="161"/>
      <c r="H377" s="161"/>
      <c r="I377" s="161"/>
      <c r="J377" s="161"/>
      <c r="K377" s="162"/>
      <c r="L377" s="155"/>
      <c r="M377" s="5"/>
      <c r="N377" s="156"/>
      <c r="O377" s="94">
        <f>IF(D377=0,"",D377/C376)</f>
        <v>0.62365591397849462</v>
      </c>
      <c r="P377" s="95">
        <v>91</v>
      </c>
      <c r="Q377" s="96">
        <f t="shared" si="63"/>
        <v>0.978494623655914</v>
      </c>
      <c r="R377" s="96">
        <f t="shared" si="64"/>
        <v>2.1505376344086002E-2</v>
      </c>
      <c r="S377" s="11">
        <f>P377/P375</f>
        <v>0.95789473684210524</v>
      </c>
      <c r="X377" s="3"/>
      <c r="Y377" s="3"/>
    </row>
    <row r="378" spans="1:25" ht="15.75" customHeight="1">
      <c r="A378" s="82">
        <v>1301</v>
      </c>
      <c r="B378" s="83"/>
      <c r="C378" s="83"/>
      <c r="D378" s="83"/>
      <c r="E378" s="83">
        <v>58</v>
      </c>
      <c r="F378" s="161"/>
      <c r="G378" s="161"/>
      <c r="H378" s="161"/>
      <c r="I378" s="161"/>
      <c r="J378" s="161"/>
      <c r="K378" s="162"/>
      <c r="L378" s="155"/>
      <c r="M378" s="5"/>
      <c r="N378" s="156"/>
      <c r="O378" s="94">
        <f>IF(E378=0,"",E378/D377)</f>
        <v>1</v>
      </c>
      <c r="P378" s="95">
        <v>92</v>
      </c>
      <c r="Q378" s="96">
        <f t="shared" si="63"/>
        <v>1.0109890109890109</v>
      </c>
      <c r="R378" s="96">
        <f t="shared" si="64"/>
        <v>-1.098901098901095E-2</v>
      </c>
      <c r="X378" s="3"/>
      <c r="Y378" s="3"/>
    </row>
    <row r="379" spans="1:25" ht="15.75" customHeight="1">
      <c r="A379" s="82">
        <v>1302</v>
      </c>
      <c r="B379" s="161"/>
      <c r="C379" s="161"/>
      <c r="D379" s="161"/>
      <c r="E379" s="161"/>
      <c r="F379" s="161">
        <v>56</v>
      </c>
      <c r="G379" s="161"/>
      <c r="H379" s="161"/>
      <c r="I379" s="161"/>
      <c r="J379" s="161"/>
      <c r="K379" s="162"/>
      <c r="L379" s="155"/>
      <c r="M379" s="5"/>
      <c r="N379" s="156"/>
      <c r="O379" s="94">
        <f>IF(F379=0,"",F379/E378)</f>
        <v>0.96551724137931039</v>
      </c>
      <c r="P379" s="95">
        <v>85</v>
      </c>
      <c r="Q379" s="96">
        <f t="shared" si="63"/>
        <v>0.92391304347826086</v>
      </c>
      <c r="R379" s="96">
        <f t="shared" si="64"/>
        <v>7.6086956521739135E-2</v>
      </c>
      <c r="X379" s="3"/>
      <c r="Y379" s="3"/>
    </row>
    <row r="380" spans="1:25" ht="15.75" customHeight="1">
      <c r="A380" s="82">
        <v>1401</v>
      </c>
      <c r="B380" s="161"/>
      <c r="C380" s="161"/>
      <c r="D380" s="161"/>
      <c r="E380" s="161"/>
      <c r="F380" s="161"/>
      <c r="G380" s="161">
        <v>24</v>
      </c>
      <c r="H380" s="161"/>
      <c r="I380" s="161"/>
      <c r="J380" s="161"/>
      <c r="K380" s="162"/>
      <c r="L380" s="155"/>
      <c r="M380" s="5"/>
      <c r="N380" s="156"/>
      <c r="O380" s="94">
        <f>IF(G380=0,"",G380/F379)</f>
        <v>0.42857142857142855</v>
      </c>
      <c r="P380" s="95">
        <v>29</v>
      </c>
      <c r="Q380" s="96">
        <f t="shared" si="63"/>
        <v>0.3411764705882353</v>
      </c>
      <c r="R380" s="96">
        <f t="shared" si="64"/>
        <v>0.6588235294117647</v>
      </c>
      <c r="X380" s="3"/>
      <c r="Y380" s="3"/>
    </row>
    <row r="381" spans="1:25" ht="15.75" customHeight="1">
      <c r="A381" s="82">
        <v>1402</v>
      </c>
      <c r="B381" s="161"/>
      <c r="C381" s="161"/>
      <c r="D381" s="161"/>
      <c r="E381" s="161"/>
      <c r="F381" s="161"/>
      <c r="G381" s="161"/>
      <c r="H381" s="161">
        <v>24</v>
      </c>
      <c r="I381" s="161"/>
      <c r="J381" s="161"/>
      <c r="K381" s="162"/>
      <c r="L381" s="155"/>
      <c r="M381" s="5"/>
      <c r="N381" s="156"/>
      <c r="O381" s="94">
        <f>IF(H381=0,"",H381/G380)</f>
        <v>1</v>
      </c>
      <c r="P381" s="95">
        <v>28</v>
      </c>
      <c r="Q381" s="96">
        <f t="shared" si="63"/>
        <v>0.96551724137931039</v>
      </c>
      <c r="R381" s="96">
        <f t="shared" si="64"/>
        <v>3.4482758620689613E-2</v>
      </c>
      <c r="X381" s="3"/>
      <c r="Y381" s="3"/>
    </row>
    <row r="382" spans="1:25" ht="15.75" customHeight="1">
      <c r="A382" s="82">
        <v>1501</v>
      </c>
      <c r="B382" s="161"/>
      <c r="C382" s="161"/>
      <c r="D382" s="161"/>
      <c r="E382" s="161"/>
      <c r="F382" s="161"/>
      <c r="G382" s="161"/>
      <c r="H382" s="161"/>
      <c r="I382" s="161">
        <v>24</v>
      </c>
      <c r="J382" s="161"/>
      <c r="K382" s="162">
        <v>1</v>
      </c>
      <c r="L382" s="155"/>
      <c r="M382" s="5"/>
      <c r="N382" s="156"/>
      <c r="O382" s="94">
        <f>IF(I382=0,"",I382/H381)</f>
        <v>1</v>
      </c>
      <c r="P382" s="95">
        <v>28</v>
      </c>
      <c r="Q382" s="96">
        <f t="shared" si="63"/>
        <v>1</v>
      </c>
      <c r="R382" s="96">
        <f t="shared" si="64"/>
        <v>0</v>
      </c>
      <c r="X382" s="3"/>
      <c r="Y382" s="3"/>
    </row>
    <row r="383" spans="1:25" ht="15.75" customHeight="1">
      <c r="A383" s="82">
        <v>1502</v>
      </c>
      <c r="B383" s="161"/>
      <c r="C383" s="161"/>
      <c r="D383" s="161"/>
      <c r="E383" s="161"/>
      <c r="F383" s="161"/>
      <c r="G383" s="161"/>
      <c r="H383" s="161"/>
      <c r="I383" s="161"/>
      <c r="J383" s="161">
        <v>24</v>
      </c>
      <c r="K383" s="162">
        <v>23</v>
      </c>
      <c r="L383" s="155"/>
      <c r="M383" s="5"/>
      <c r="N383" s="156"/>
      <c r="O383" s="148">
        <f>IF(J383=0,"",J383/I382)</f>
        <v>1</v>
      </c>
      <c r="P383" s="95">
        <v>26</v>
      </c>
      <c r="Q383" s="149">
        <f t="shared" si="63"/>
        <v>0.9285714285714286</v>
      </c>
      <c r="R383" s="149">
        <f t="shared" si="64"/>
        <v>7.1428571428571397E-2</v>
      </c>
      <c r="X383" s="3"/>
      <c r="Y383" s="3"/>
    </row>
    <row r="384" spans="1:25" ht="15.75" customHeight="1">
      <c r="A384" s="82">
        <v>1601</v>
      </c>
      <c r="B384" s="161"/>
      <c r="C384" s="161"/>
      <c r="D384" s="161"/>
      <c r="E384" s="161"/>
      <c r="F384" s="161"/>
      <c r="G384" s="161"/>
      <c r="H384" s="161"/>
      <c r="I384" s="161"/>
      <c r="J384" s="161">
        <v>2</v>
      </c>
      <c r="K384" s="162">
        <v>1</v>
      </c>
      <c r="L384" s="155"/>
      <c r="M384" s="5"/>
      <c r="N384" s="26"/>
      <c r="O384" s="157"/>
      <c r="P384" s="158">
        <v>3</v>
      </c>
      <c r="Q384" s="159"/>
      <c r="R384" s="160"/>
      <c r="X384" s="3"/>
      <c r="Y384" s="3"/>
    </row>
    <row r="385" spans="1:25" ht="15.75" customHeight="1">
      <c r="A385" s="82">
        <v>1602</v>
      </c>
      <c r="B385" s="161"/>
      <c r="C385" s="161"/>
      <c r="D385" s="161"/>
      <c r="E385" s="161"/>
      <c r="F385" s="161"/>
      <c r="G385" s="161"/>
      <c r="H385" s="161"/>
      <c r="I385" s="161"/>
      <c r="J385" s="161">
        <v>2</v>
      </c>
      <c r="K385" s="162">
        <v>1</v>
      </c>
      <c r="L385" s="155"/>
      <c r="M385" s="5"/>
      <c r="N385" s="26"/>
      <c r="O385" s="140"/>
      <c r="P385" s="163">
        <v>2</v>
      </c>
      <c r="Q385" s="164"/>
      <c r="R385" s="140"/>
      <c r="X385" s="3"/>
      <c r="Y385" s="3"/>
    </row>
    <row r="386" spans="1:25" ht="15.75" customHeight="1">
      <c r="A386" s="82">
        <v>1701</v>
      </c>
      <c r="B386" s="161"/>
      <c r="C386" s="161"/>
      <c r="D386" s="161"/>
      <c r="E386" s="161"/>
      <c r="F386" s="161"/>
      <c r="G386" s="161"/>
      <c r="H386" s="161"/>
      <c r="I386" s="161"/>
      <c r="J386" s="161"/>
      <c r="K386" s="162"/>
      <c r="L386" s="155"/>
      <c r="M386" s="5"/>
      <c r="N386" s="26"/>
      <c r="O386" s="140"/>
      <c r="P386" s="163"/>
      <c r="Q386" s="164"/>
      <c r="R386" s="140"/>
      <c r="X386" s="3"/>
      <c r="Y386" s="3"/>
    </row>
    <row r="387" spans="1:25" ht="15.75" customHeight="1">
      <c r="A387" s="82">
        <v>1702</v>
      </c>
      <c r="B387" s="161"/>
      <c r="C387" s="161"/>
      <c r="D387" s="161"/>
      <c r="E387" s="161"/>
      <c r="F387" s="161"/>
      <c r="G387" s="161"/>
      <c r="H387" s="161"/>
      <c r="I387" s="161"/>
      <c r="J387" s="161"/>
      <c r="K387" s="162"/>
      <c r="L387" s="155"/>
      <c r="M387" s="5"/>
      <c r="N387" s="26"/>
      <c r="O387" s="140"/>
      <c r="P387" s="163"/>
      <c r="Q387" s="164"/>
      <c r="R387" s="140"/>
      <c r="X387" s="3"/>
      <c r="Y387" s="3"/>
    </row>
    <row r="388" spans="1:25" ht="15.75" customHeight="1">
      <c r="A388" s="82">
        <v>1801</v>
      </c>
      <c r="B388" s="161"/>
      <c r="C388" s="161"/>
      <c r="D388" s="161"/>
      <c r="E388" s="161"/>
      <c r="F388" s="161"/>
      <c r="G388" s="161"/>
      <c r="H388" s="161"/>
      <c r="I388" s="161"/>
      <c r="J388" s="161"/>
      <c r="K388" s="162"/>
      <c r="L388" s="155"/>
      <c r="M388" s="5"/>
      <c r="N388" s="26"/>
      <c r="O388" s="105"/>
      <c r="P388" s="124"/>
      <c r="Q388" s="106"/>
      <c r="R388" s="107"/>
      <c r="X388" s="3"/>
      <c r="Y388" s="3"/>
    </row>
    <row r="389" spans="1:25" ht="15.75" customHeight="1">
      <c r="A389" s="82">
        <v>1802</v>
      </c>
      <c r="B389" s="161"/>
      <c r="C389" s="161"/>
      <c r="D389" s="161"/>
      <c r="E389" s="161"/>
      <c r="F389" s="161"/>
      <c r="G389" s="161"/>
      <c r="H389" s="161"/>
      <c r="I389" s="161"/>
      <c r="J389" s="161"/>
      <c r="K389" s="162"/>
      <c r="L389" s="155"/>
      <c r="M389" s="5"/>
      <c r="N389" s="26"/>
      <c r="O389" s="108" t="s">
        <v>80</v>
      </c>
      <c r="P389" s="109">
        <v>26</v>
      </c>
      <c r="Q389" s="110">
        <f>IF(SUM(K378:K385)=0,"",SUM(K378:K385))</f>
        <v>26</v>
      </c>
      <c r="R389" s="111" t="s">
        <v>10</v>
      </c>
      <c r="X389" s="3"/>
      <c r="Y389" s="3"/>
    </row>
    <row r="390" spans="1:25" ht="15.75" customHeight="1">
      <c r="A390" s="82">
        <v>1901</v>
      </c>
      <c r="B390" s="161"/>
      <c r="C390" s="161"/>
      <c r="D390" s="161"/>
      <c r="E390" s="161"/>
      <c r="F390" s="161"/>
      <c r="G390" s="161"/>
      <c r="H390" s="161"/>
      <c r="I390" s="161"/>
      <c r="J390" s="161"/>
      <c r="K390" s="162"/>
      <c r="L390" s="155"/>
      <c r="M390" s="5"/>
      <c r="N390" s="26"/>
      <c r="O390" s="112" t="s">
        <v>81</v>
      </c>
      <c r="P390" s="113">
        <f>IF(P389/B375=0,"",P389/B375)</f>
        <v>0.27368421052631581</v>
      </c>
      <c r="Q390" s="114">
        <f>IF(P389/Q389=0,"",P389/Q389)</f>
        <v>1</v>
      </c>
      <c r="R390" s="115" t="s">
        <v>82</v>
      </c>
      <c r="X390" s="3"/>
      <c r="Y390" s="3"/>
    </row>
    <row r="391" spans="1:25" ht="15.75" customHeight="1">
      <c r="A391" s="82">
        <v>1902</v>
      </c>
      <c r="B391" s="161"/>
      <c r="C391" s="161"/>
      <c r="D391" s="161"/>
      <c r="E391" s="161"/>
      <c r="F391" s="161"/>
      <c r="G391" s="161"/>
      <c r="H391" s="161"/>
      <c r="I391" s="161"/>
      <c r="J391" s="161"/>
      <c r="K391" s="162"/>
      <c r="L391" s="166"/>
      <c r="M391" s="119"/>
      <c r="N391" s="120"/>
      <c r="O391" s="119"/>
      <c r="P391" s="120"/>
      <c r="Q391" s="120"/>
      <c r="R391" s="121"/>
      <c r="X391" s="3"/>
      <c r="Y391" s="3"/>
    </row>
    <row r="392" spans="1:25" ht="18" customHeight="1">
      <c r="A392" s="34"/>
      <c r="B392" s="26"/>
      <c r="C392" s="26"/>
      <c r="D392" s="231" t="s">
        <v>108</v>
      </c>
      <c r="E392" s="232"/>
      <c r="F392" s="232"/>
      <c r="G392" s="232"/>
      <c r="H392" s="232"/>
      <c r="I392" s="232"/>
      <c r="J392" s="233"/>
      <c r="K392" s="122">
        <f>SUM(K375:K388)</f>
        <v>26</v>
      </c>
      <c r="L392" s="123">
        <f>IF(SUM(K382:K383)=0,"",SUM(K382:K383)/B375)</f>
        <v>0.25263157894736843</v>
      </c>
      <c r="M392" s="123">
        <f>IF(K392=0,"",K392/B375)</f>
        <v>0.27368421052631581</v>
      </c>
      <c r="N392" s="123">
        <f>IF(K383=0,"",M392-L392)</f>
        <v>2.1052631578947378E-2</v>
      </c>
      <c r="O392" s="5"/>
      <c r="P392" s="26"/>
      <c r="Q392" s="25"/>
      <c r="R392" s="5"/>
      <c r="X392" s="3"/>
      <c r="Y392" s="3"/>
    </row>
    <row r="393" spans="1:25" ht="12.75" customHeight="1">
      <c r="L393" s="5"/>
      <c r="M393" s="5"/>
      <c r="N393" s="5"/>
      <c r="O393" s="5"/>
      <c r="P393" s="6"/>
      <c r="Q393" s="6"/>
      <c r="R393" s="5"/>
      <c r="X393" s="3"/>
      <c r="Y393" s="3"/>
    </row>
    <row r="394" spans="1:25" ht="12.75" customHeight="1">
      <c r="L394" s="5"/>
      <c r="M394" s="5"/>
      <c r="O394" s="5"/>
      <c r="P394" s="6"/>
      <c r="Q394" s="6"/>
      <c r="R394" s="5"/>
      <c r="X394" s="3"/>
      <c r="Y394" s="3"/>
    </row>
    <row r="395" spans="1:25" ht="26.25" customHeight="1">
      <c r="B395" s="250" t="s">
        <v>96</v>
      </c>
      <c r="C395" s="242"/>
      <c r="D395" s="242"/>
      <c r="E395" s="242"/>
      <c r="F395" s="242"/>
      <c r="G395" s="242"/>
      <c r="H395" s="242"/>
      <c r="I395" s="242"/>
      <c r="J395" s="242"/>
      <c r="K395" s="79" t="s">
        <v>75</v>
      </c>
      <c r="L395" s="5"/>
      <c r="M395" s="5"/>
      <c r="N395" s="26"/>
      <c r="O395" s="5"/>
      <c r="P395" s="26"/>
      <c r="Q395" s="26"/>
      <c r="R395" s="26"/>
      <c r="X395" s="3"/>
      <c r="Y395" s="3"/>
    </row>
    <row r="396" spans="1:25" ht="20.25" customHeight="1">
      <c r="A396" s="234" t="s">
        <v>9</v>
      </c>
      <c r="B396" s="235" t="s">
        <v>97</v>
      </c>
      <c r="C396" s="232"/>
      <c r="D396" s="232"/>
      <c r="E396" s="232"/>
      <c r="F396" s="232"/>
      <c r="G396" s="232"/>
      <c r="H396" s="232"/>
      <c r="I396" s="232"/>
      <c r="J396" s="233"/>
      <c r="K396" s="236" t="s">
        <v>10</v>
      </c>
      <c r="L396" s="229" t="s">
        <v>2</v>
      </c>
      <c r="M396" s="229" t="s">
        <v>3</v>
      </c>
      <c r="N396" s="237" t="s">
        <v>4</v>
      </c>
      <c r="O396" s="229" t="s">
        <v>5</v>
      </c>
      <c r="P396" s="238" t="s">
        <v>6</v>
      </c>
      <c r="Q396" s="238" t="s">
        <v>7</v>
      </c>
      <c r="R396" s="229" t="s">
        <v>8</v>
      </c>
      <c r="X396" s="3"/>
      <c r="Y396" s="3"/>
    </row>
    <row r="397" spans="1:25" ht="15.75" customHeight="1">
      <c r="A397" s="230"/>
      <c r="B397" s="82" t="s">
        <v>98</v>
      </c>
      <c r="C397" s="82" t="s">
        <v>99</v>
      </c>
      <c r="D397" s="82" t="s">
        <v>100</v>
      </c>
      <c r="E397" s="82" t="s">
        <v>101</v>
      </c>
      <c r="F397" s="82" t="s">
        <v>102</v>
      </c>
      <c r="G397" s="82" t="s">
        <v>103</v>
      </c>
      <c r="H397" s="82" t="s">
        <v>104</v>
      </c>
      <c r="I397" s="82" t="s">
        <v>105</v>
      </c>
      <c r="J397" s="82" t="s">
        <v>106</v>
      </c>
      <c r="K397" s="230"/>
      <c r="L397" s="230"/>
      <c r="M397" s="230"/>
      <c r="N397" s="230"/>
      <c r="O397" s="230"/>
      <c r="P397" s="230"/>
      <c r="Q397" s="230"/>
      <c r="R397" s="230"/>
      <c r="X397" s="3"/>
      <c r="Y397" s="3"/>
    </row>
    <row r="398" spans="1:25" ht="15.75" customHeight="1">
      <c r="A398" s="82">
        <v>1201</v>
      </c>
      <c r="B398" s="83">
        <v>40</v>
      </c>
      <c r="C398" s="83"/>
      <c r="D398" s="83"/>
      <c r="E398" s="83"/>
      <c r="F398" s="161"/>
      <c r="G398" s="161"/>
      <c r="H398" s="161"/>
      <c r="I398" s="161"/>
      <c r="J398" s="161"/>
      <c r="K398" s="162"/>
      <c r="L398" s="154"/>
      <c r="M398" s="55"/>
      <c r="N398" s="56"/>
      <c r="O398" s="146"/>
      <c r="P398" s="89">
        <f>B398</f>
        <v>40</v>
      </c>
      <c r="Q398" s="147"/>
      <c r="R398" s="146"/>
      <c r="X398" s="3"/>
      <c r="Y398" s="3"/>
    </row>
    <row r="399" spans="1:25" ht="15.75" customHeight="1">
      <c r="A399" s="82">
        <v>1202</v>
      </c>
      <c r="B399" s="83"/>
      <c r="C399" s="83">
        <v>36</v>
      </c>
      <c r="D399" s="83"/>
      <c r="E399" s="83"/>
      <c r="F399" s="161"/>
      <c r="G399" s="161"/>
      <c r="H399" s="161"/>
      <c r="I399" s="161"/>
      <c r="J399" s="161"/>
      <c r="K399" s="162"/>
      <c r="L399" s="155"/>
      <c r="M399" s="5"/>
      <c r="N399" s="156"/>
      <c r="O399" s="94">
        <f>IF(C399=0,"",C399/B398)</f>
        <v>0.9</v>
      </c>
      <c r="P399" s="95">
        <v>36</v>
      </c>
      <c r="Q399" s="96">
        <f t="shared" ref="Q399:Q406" si="65">IF(P399=0,"",P399/P398)</f>
        <v>0.9</v>
      </c>
      <c r="R399" s="96">
        <f t="shared" ref="R399:R406" si="66">IF(P399=0,"",100%-Q399)</f>
        <v>9.9999999999999978E-2</v>
      </c>
      <c r="X399" s="3"/>
      <c r="Y399" s="3"/>
    </row>
    <row r="400" spans="1:25" ht="15.75" customHeight="1">
      <c r="A400" s="82">
        <v>1301</v>
      </c>
      <c r="B400" s="83"/>
      <c r="C400" s="83"/>
      <c r="D400" s="83">
        <v>36</v>
      </c>
      <c r="E400" s="83"/>
      <c r="F400" s="161"/>
      <c r="G400" s="161"/>
      <c r="H400" s="161"/>
      <c r="I400" s="161"/>
      <c r="J400" s="161"/>
      <c r="K400" s="162"/>
      <c r="L400" s="155"/>
      <c r="M400" s="5"/>
      <c r="N400" s="156"/>
      <c r="O400" s="94">
        <f>IF(D400=0,"",D400/C399)</f>
        <v>1</v>
      </c>
      <c r="P400" s="95">
        <v>36</v>
      </c>
      <c r="Q400" s="96">
        <f t="shared" si="65"/>
        <v>1</v>
      </c>
      <c r="R400" s="96">
        <f t="shared" si="66"/>
        <v>0</v>
      </c>
      <c r="S400" s="11">
        <f>P400/P398</f>
        <v>0.9</v>
      </c>
      <c r="X400" s="3"/>
      <c r="Y400" s="3"/>
    </row>
    <row r="401" spans="1:25" ht="15.75" customHeight="1">
      <c r="A401" s="82">
        <v>1302</v>
      </c>
      <c r="B401" s="83"/>
      <c r="C401" s="83"/>
      <c r="D401" s="83"/>
      <c r="E401" s="83">
        <v>31</v>
      </c>
      <c r="F401" s="161"/>
      <c r="G401" s="161"/>
      <c r="H401" s="161"/>
      <c r="I401" s="161"/>
      <c r="J401" s="161"/>
      <c r="K401" s="162"/>
      <c r="L401" s="155"/>
      <c r="M401" s="5"/>
      <c r="N401" s="156"/>
      <c r="O401" s="94">
        <f>IF(E401=0,"",E401/D400)</f>
        <v>0.86111111111111116</v>
      </c>
      <c r="P401" s="95">
        <v>35</v>
      </c>
      <c r="Q401" s="96">
        <f t="shared" si="65"/>
        <v>0.97222222222222221</v>
      </c>
      <c r="R401" s="96">
        <f t="shared" si="66"/>
        <v>2.777777777777779E-2</v>
      </c>
      <c r="X401" s="3"/>
      <c r="Y401" s="3"/>
    </row>
    <row r="402" spans="1:25" ht="15.75" customHeight="1">
      <c r="A402" s="82">
        <v>1401</v>
      </c>
      <c r="B402" s="161"/>
      <c r="C402" s="161"/>
      <c r="D402" s="161"/>
      <c r="E402" s="161"/>
      <c r="F402" s="161">
        <v>31</v>
      </c>
      <c r="G402" s="161"/>
      <c r="H402" s="161"/>
      <c r="I402" s="161"/>
      <c r="J402" s="161"/>
      <c r="K402" s="162"/>
      <c r="L402" s="155"/>
      <c r="M402" s="5"/>
      <c r="N402" s="156"/>
      <c r="O402" s="94">
        <f>IF(F402=0,"",F402/E401)</f>
        <v>1</v>
      </c>
      <c r="P402" s="95">
        <v>35</v>
      </c>
      <c r="Q402" s="96">
        <f t="shared" si="65"/>
        <v>1</v>
      </c>
      <c r="R402" s="96">
        <f t="shared" si="66"/>
        <v>0</v>
      </c>
      <c r="X402" s="3"/>
      <c r="Y402" s="3"/>
    </row>
    <row r="403" spans="1:25" ht="15.75" customHeight="1">
      <c r="A403" s="82">
        <v>1402</v>
      </c>
      <c r="B403" s="161"/>
      <c r="C403" s="161"/>
      <c r="D403" s="161"/>
      <c r="E403" s="161"/>
      <c r="F403" s="161"/>
      <c r="G403" s="161">
        <v>31</v>
      </c>
      <c r="H403" s="161"/>
      <c r="I403" s="161"/>
      <c r="J403" s="161"/>
      <c r="K403" s="162"/>
      <c r="L403" s="155"/>
      <c r="M403" s="5"/>
      <c r="N403" s="156"/>
      <c r="O403" s="94">
        <f>IF(G403=0,"",G403/F402)</f>
        <v>1</v>
      </c>
      <c r="P403" s="95">
        <v>32</v>
      </c>
      <c r="Q403" s="96">
        <f t="shared" si="65"/>
        <v>0.91428571428571426</v>
      </c>
      <c r="R403" s="96">
        <f t="shared" si="66"/>
        <v>8.5714285714285743E-2</v>
      </c>
      <c r="X403" s="3"/>
      <c r="Y403" s="3"/>
    </row>
    <row r="404" spans="1:25" ht="15.75" customHeight="1">
      <c r="A404" s="82">
        <v>1501</v>
      </c>
      <c r="B404" s="161"/>
      <c r="C404" s="161"/>
      <c r="D404" s="161"/>
      <c r="E404" s="161"/>
      <c r="F404" s="161"/>
      <c r="G404" s="161"/>
      <c r="H404" s="161">
        <v>28</v>
      </c>
      <c r="I404" s="161"/>
      <c r="J404" s="161"/>
      <c r="K404" s="162">
        <v>1</v>
      </c>
      <c r="L404" s="155"/>
      <c r="M404" s="5"/>
      <c r="N404" s="156"/>
      <c r="O404" s="94">
        <f>IF(H404=0,"",H404/G403)</f>
        <v>0.90322580645161288</v>
      </c>
      <c r="P404" s="95">
        <v>32</v>
      </c>
      <c r="Q404" s="96">
        <f t="shared" si="65"/>
        <v>1</v>
      </c>
      <c r="R404" s="96">
        <f t="shared" si="66"/>
        <v>0</v>
      </c>
      <c r="X404" s="3"/>
      <c r="Y404" s="3"/>
    </row>
    <row r="405" spans="1:25" ht="15.75" customHeight="1">
      <c r="A405" s="82">
        <v>1502</v>
      </c>
      <c r="B405" s="161"/>
      <c r="C405" s="161"/>
      <c r="D405" s="161"/>
      <c r="E405" s="161"/>
      <c r="F405" s="161"/>
      <c r="G405" s="161"/>
      <c r="H405" s="161"/>
      <c r="I405" s="161">
        <v>26</v>
      </c>
      <c r="J405" s="161"/>
      <c r="K405" s="162"/>
      <c r="L405" s="155"/>
      <c r="M405" s="5"/>
      <c r="N405" s="156"/>
      <c r="O405" s="94">
        <f>IF(I405=0,"",I405/H404)</f>
        <v>0.9285714285714286</v>
      </c>
      <c r="P405" s="95">
        <v>32</v>
      </c>
      <c r="Q405" s="96">
        <f t="shared" si="65"/>
        <v>1</v>
      </c>
      <c r="R405" s="96">
        <f t="shared" si="66"/>
        <v>0</v>
      </c>
      <c r="X405" s="3"/>
      <c r="Y405" s="3"/>
    </row>
    <row r="406" spans="1:25" ht="15.75" customHeight="1">
      <c r="A406" s="82">
        <v>1601</v>
      </c>
      <c r="B406" s="161"/>
      <c r="C406" s="161"/>
      <c r="D406" s="161"/>
      <c r="E406" s="161"/>
      <c r="F406" s="161"/>
      <c r="G406" s="161"/>
      <c r="H406" s="161"/>
      <c r="I406" s="161"/>
      <c r="J406" s="161">
        <v>26</v>
      </c>
      <c r="K406" s="162">
        <v>26</v>
      </c>
      <c r="L406" s="155"/>
      <c r="M406" s="5"/>
      <c r="N406" s="156"/>
      <c r="O406" s="148">
        <f>IF(J406=0,"",J406/I405)</f>
        <v>1</v>
      </c>
      <c r="P406" s="95">
        <v>32</v>
      </c>
      <c r="Q406" s="149">
        <f t="shared" si="65"/>
        <v>1</v>
      </c>
      <c r="R406" s="149">
        <f t="shared" si="66"/>
        <v>0</v>
      </c>
      <c r="X406" s="3"/>
      <c r="Y406" s="3"/>
    </row>
    <row r="407" spans="1:25" ht="15.75" customHeight="1">
      <c r="A407" s="82">
        <v>1602</v>
      </c>
      <c r="B407" s="161"/>
      <c r="C407" s="161"/>
      <c r="D407" s="161"/>
      <c r="E407" s="161"/>
      <c r="F407" s="161"/>
      <c r="G407" s="161"/>
      <c r="H407" s="161"/>
      <c r="I407" s="161"/>
      <c r="J407" s="161">
        <v>1</v>
      </c>
      <c r="K407" s="162">
        <v>1</v>
      </c>
      <c r="L407" s="155"/>
      <c r="M407" s="5"/>
      <c r="N407" s="26"/>
      <c r="O407" s="157"/>
      <c r="P407" s="158">
        <v>6</v>
      </c>
      <c r="Q407" s="159"/>
      <c r="R407" s="160"/>
      <c r="X407" s="3"/>
      <c r="Y407" s="3"/>
    </row>
    <row r="408" spans="1:25" ht="15.75" customHeight="1">
      <c r="A408" s="82">
        <v>1701</v>
      </c>
      <c r="B408" s="161"/>
      <c r="C408" s="161"/>
      <c r="D408" s="161"/>
      <c r="E408" s="161"/>
      <c r="F408" s="161"/>
      <c r="G408" s="161"/>
      <c r="H408" s="161"/>
      <c r="I408" s="161"/>
      <c r="J408" s="161">
        <v>4</v>
      </c>
      <c r="K408" s="162">
        <v>3</v>
      </c>
      <c r="L408" s="155"/>
      <c r="M408" s="5"/>
      <c r="N408" s="26"/>
      <c r="O408" s="140"/>
      <c r="P408" s="163">
        <v>4</v>
      </c>
      <c r="Q408" s="164"/>
      <c r="R408" s="140"/>
      <c r="X408" s="3"/>
      <c r="Y408" s="3"/>
    </row>
    <row r="409" spans="1:25" ht="15.75" customHeight="1">
      <c r="A409" s="82">
        <v>1702</v>
      </c>
      <c r="B409" s="161"/>
      <c r="C409" s="161"/>
      <c r="D409" s="161"/>
      <c r="E409" s="161"/>
      <c r="F409" s="161"/>
      <c r="G409" s="161"/>
      <c r="H409" s="161"/>
      <c r="I409" s="161"/>
      <c r="J409" s="161">
        <v>1</v>
      </c>
      <c r="K409" s="162">
        <v>1</v>
      </c>
      <c r="L409" s="155"/>
      <c r="M409" s="5"/>
      <c r="N409" s="26"/>
      <c r="O409" s="140"/>
      <c r="P409" s="163">
        <v>1</v>
      </c>
      <c r="Q409" s="164"/>
      <c r="R409" s="140"/>
      <c r="X409" s="3"/>
      <c r="Y409" s="3"/>
    </row>
    <row r="410" spans="1:25" ht="15.75" customHeight="1">
      <c r="A410" s="82">
        <v>1801</v>
      </c>
      <c r="B410" s="161"/>
      <c r="C410" s="161"/>
      <c r="D410" s="161"/>
      <c r="E410" s="161"/>
      <c r="F410" s="161"/>
      <c r="G410" s="161"/>
      <c r="H410" s="161"/>
      <c r="I410" s="161"/>
      <c r="J410" s="161"/>
      <c r="K410" s="162"/>
      <c r="L410" s="155"/>
      <c r="M410" s="5"/>
      <c r="N410" s="26"/>
      <c r="O410" s="140"/>
      <c r="P410" s="163"/>
      <c r="Q410" s="164"/>
      <c r="R410" s="140"/>
      <c r="X410" s="3"/>
      <c r="Y410" s="3"/>
    </row>
    <row r="411" spans="1:25" ht="15.75" customHeight="1">
      <c r="A411" s="82">
        <v>1802</v>
      </c>
      <c r="B411" s="161"/>
      <c r="C411" s="161"/>
      <c r="D411" s="161"/>
      <c r="E411" s="161"/>
      <c r="F411" s="161"/>
      <c r="G411" s="161"/>
      <c r="H411" s="161"/>
      <c r="I411" s="161"/>
      <c r="J411" s="161"/>
      <c r="K411" s="162"/>
      <c r="L411" s="155"/>
      <c r="M411" s="5"/>
      <c r="N411" s="26"/>
      <c r="O411" s="105"/>
      <c r="P411" s="124"/>
      <c r="Q411" s="106"/>
      <c r="R411" s="107"/>
      <c r="X411" s="3"/>
      <c r="Y411" s="3"/>
    </row>
    <row r="412" spans="1:25" ht="15.75" customHeight="1">
      <c r="A412" s="82">
        <v>1901</v>
      </c>
      <c r="B412" s="161"/>
      <c r="C412" s="161"/>
      <c r="D412" s="161"/>
      <c r="E412" s="161"/>
      <c r="F412" s="161"/>
      <c r="G412" s="161"/>
      <c r="H412" s="161"/>
      <c r="I412" s="161"/>
      <c r="J412" s="161"/>
      <c r="K412" s="162"/>
      <c r="L412" s="155"/>
      <c r="M412" s="5"/>
      <c r="N412" s="26"/>
      <c r="O412" s="108" t="s">
        <v>80</v>
      </c>
      <c r="P412" s="109">
        <v>32</v>
      </c>
      <c r="Q412" s="110">
        <f>K415</f>
        <v>32</v>
      </c>
      <c r="R412" s="111" t="s">
        <v>10</v>
      </c>
      <c r="X412" s="3"/>
      <c r="Y412" s="3"/>
    </row>
    <row r="413" spans="1:25" ht="15.75" customHeight="1">
      <c r="A413" s="82">
        <v>1902</v>
      </c>
      <c r="B413" s="161"/>
      <c r="C413" s="161"/>
      <c r="D413" s="161"/>
      <c r="E413" s="161"/>
      <c r="F413" s="161"/>
      <c r="G413" s="161"/>
      <c r="H413" s="161"/>
      <c r="I413" s="161"/>
      <c r="J413" s="161"/>
      <c r="K413" s="162"/>
      <c r="L413" s="155"/>
      <c r="M413" s="5"/>
      <c r="N413" s="26"/>
      <c r="O413" s="112" t="s">
        <v>81</v>
      </c>
      <c r="P413" s="113">
        <f>IF(P412/B398=0,"",P412/B398)</f>
        <v>0.8</v>
      </c>
      <c r="Q413" s="114">
        <f>IF(P412/Q412=0,"",P412/Q412)</f>
        <v>1</v>
      </c>
      <c r="R413" s="115" t="s">
        <v>82</v>
      </c>
      <c r="X413" s="3"/>
      <c r="Y413" s="3"/>
    </row>
    <row r="414" spans="1:25" ht="15.75" customHeight="1">
      <c r="A414" s="82">
        <v>2001</v>
      </c>
      <c r="B414" s="161"/>
      <c r="C414" s="161"/>
      <c r="D414" s="161"/>
      <c r="E414" s="161"/>
      <c r="F414" s="161"/>
      <c r="G414" s="161"/>
      <c r="H414" s="161"/>
      <c r="I414" s="161"/>
      <c r="J414" s="161"/>
      <c r="K414" s="162"/>
      <c r="L414" s="166"/>
      <c r="M414" s="119"/>
      <c r="N414" s="120"/>
      <c r="O414" s="119"/>
      <c r="P414" s="120"/>
      <c r="Q414" s="120"/>
      <c r="R414" s="121"/>
      <c r="X414" s="3"/>
      <c r="Y414" s="3"/>
    </row>
    <row r="415" spans="1:25" ht="18" customHeight="1">
      <c r="A415" s="34"/>
      <c r="B415" s="26"/>
      <c r="C415" s="26"/>
      <c r="D415" s="231" t="s">
        <v>108</v>
      </c>
      <c r="E415" s="232"/>
      <c r="F415" s="232"/>
      <c r="G415" s="232"/>
      <c r="H415" s="232"/>
      <c r="I415" s="232"/>
      <c r="J415" s="233"/>
      <c r="K415" s="122">
        <f>SUM(K398:K411)</f>
        <v>32</v>
      </c>
      <c r="L415" s="123">
        <f>IF(SUM(K404:K406)=0,"",SUM(K404:K406)/B398)</f>
        <v>0.67500000000000004</v>
      </c>
      <c r="M415" s="123">
        <f>IF(K415=0,"",K415/B398)</f>
        <v>0.8</v>
      </c>
      <c r="N415" s="123">
        <f>IF(K406=0,"",M415-L415)</f>
        <v>0.125</v>
      </c>
      <c r="O415" s="5"/>
      <c r="P415" s="26"/>
      <c r="Q415" s="25"/>
      <c r="R415" s="5"/>
      <c r="X415" s="3"/>
      <c r="Y415" s="3"/>
    </row>
    <row r="416" spans="1:25" ht="12.75" customHeight="1">
      <c r="L416" s="5"/>
      <c r="M416" s="5"/>
      <c r="O416" s="5"/>
      <c r="P416" s="6"/>
      <c r="Q416" s="6"/>
      <c r="R416" s="5"/>
      <c r="X416" s="3"/>
      <c r="Y416" s="3"/>
    </row>
    <row r="417" spans="1:25" ht="12.75" customHeight="1">
      <c r="L417" s="5"/>
      <c r="M417" s="5"/>
      <c r="O417" s="5"/>
      <c r="P417" s="6"/>
      <c r="Q417" s="6"/>
      <c r="R417" s="5"/>
      <c r="X417" s="3"/>
      <c r="Y417" s="3"/>
    </row>
    <row r="418" spans="1:25" ht="26.25" customHeight="1">
      <c r="B418" s="250" t="s">
        <v>96</v>
      </c>
      <c r="C418" s="242"/>
      <c r="D418" s="242"/>
      <c r="E418" s="242"/>
      <c r="F418" s="242"/>
      <c r="G418" s="242"/>
      <c r="H418" s="242"/>
      <c r="I418" s="242"/>
      <c r="J418" s="242"/>
      <c r="K418" s="145" t="s">
        <v>77</v>
      </c>
      <c r="L418" s="5"/>
      <c r="M418" s="5"/>
      <c r="N418" s="26"/>
      <c r="O418" s="5"/>
      <c r="P418" s="26"/>
      <c r="Q418" s="26"/>
      <c r="R418" s="26"/>
      <c r="X418" s="3"/>
      <c r="Y418" s="3"/>
    </row>
    <row r="419" spans="1:25" ht="20.25" customHeight="1">
      <c r="A419" s="234" t="s">
        <v>9</v>
      </c>
      <c r="B419" s="235" t="s">
        <v>97</v>
      </c>
      <c r="C419" s="232"/>
      <c r="D419" s="232"/>
      <c r="E419" s="232"/>
      <c r="F419" s="232"/>
      <c r="G419" s="232"/>
      <c r="H419" s="232"/>
      <c r="I419" s="232"/>
      <c r="J419" s="233"/>
      <c r="K419" s="236" t="s">
        <v>10</v>
      </c>
      <c r="L419" s="229" t="s">
        <v>2</v>
      </c>
      <c r="M419" s="229" t="s">
        <v>3</v>
      </c>
      <c r="N419" s="237" t="s">
        <v>4</v>
      </c>
      <c r="O419" s="229" t="s">
        <v>5</v>
      </c>
      <c r="P419" s="238" t="s">
        <v>6</v>
      </c>
      <c r="Q419" s="238" t="s">
        <v>7</v>
      </c>
      <c r="R419" s="229" t="s">
        <v>8</v>
      </c>
      <c r="X419" s="3"/>
      <c r="Y419" s="3"/>
    </row>
    <row r="420" spans="1:25" ht="15.75" customHeight="1">
      <c r="A420" s="230"/>
      <c r="B420" s="82" t="s">
        <v>98</v>
      </c>
      <c r="C420" s="82" t="s">
        <v>99</v>
      </c>
      <c r="D420" s="82" t="s">
        <v>100</v>
      </c>
      <c r="E420" s="82" t="s">
        <v>101</v>
      </c>
      <c r="F420" s="82" t="s">
        <v>102</v>
      </c>
      <c r="G420" s="82" t="s">
        <v>103</v>
      </c>
      <c r="H420" s="82" t="s">
        <v>104</v>
      </c>
      <c r="I420" s="82" t="s">
        <v>105</v>
      </c>
      <c r="J420" s="82" t="s">
        <v>106</v>
      </c>
      <c r="K420" s="230"/>
      <c r="L420" s="230"/>
      <c r="M420" s="230"/>
      <c r="N420" s="230"/>
      <c r="O420" s="230"/>
      <c r="P420" s="230"/>
      <c r="Q420" s="230"/>
      <c r="R420" s="230"/>
      <c r="X420" s="3"/>
      <c r="Y420" s="3"/>
    </row>
    <row r="421" spans="1:25" ht="15.75" customHeight="1">
      <c r="A421" s="82">
        <v>1202</v>
      </c>
      <c r="B421" s="83">
        <v>40</v>
      </c>
      <c r="C421" s="83"/>
      <c r="D421" s="83"/>
      <c r="E421" s="83"/>
      <c r="F421" s="83"/>
      <c r="G421" s="83"/>
      <c r="H421" s="83"/>
      <c r="I421" s="161"/>
      <c r="J421" s="161"/>
      <c r="K421" s="162"/>
      <c r="L421" s="154"/>
      <c r="M421" s="55"/>
      <c r="N421" s="56"/>
      <c r="O421" s="146"/>
      <c r="P421" s="89">
        <f>B421</f>
        <v>40</v>
      </c>
      <c r="Q421" s="147"/>
      <c r="R421" s="146"/>
      <c r="X421" s="3"/>
      <c r="Y421" s="3"/>
    </row>
    <row r="422" spans="1:25" ht="15.75" customHeight="1">
      <c r="A422" s="82">
        <v>1301</v>
      </c>
      <c r="B422" s="83"/>
      <c r="C422" s="83">
        <v>39</v>
      </c>
      <c r="D422" s="83"/>
      <c r="E422" s="83"/>
      <c r="F422" s="83"/>
      <c r="G422" s="83"/>
      <c r="H422" s="83"/>
      <c r="I422" s="161"/>
      <c r="J422" s="161"/>
      <c r="K422" s="162"/>
      <c r="L422" s="155"/>
      <c r="M422" s="5"/>
      <c r="N422" s="156"/>
      <c r="O422" s="94">
        <f>IF(C422=0,"",C422/B421)</f>
        <v>0.97499999999999998</v>
      </c>
      <c r="P422" s="95">
        <v>39</v>
      </c>
      <c r="Q422" s="96">
        <f t="shared" ref="Q422:Q429" si="67">IF(P422=0,"",P422/P421)</f>
        <v>0.97499999999999998</v>
      </c>
      <c r="R422" s="96">
        <f t="shared" ref="R422:R429" si="68">IF(P422=0,"",100%-Q422)</f>
        <v>2.5000000000000022E-2</v>
      </c>
      <c r="X422" s="3"/>
      <c r="Y422" s="3"/>
    </row>
    <row r="423" spans="1:25" ht="15.75" customHeight="1">
      <c r="A423" s="82">
        <v>1302</v>
      </c>
      <c r="B423" s="83"/>
      <c r="C423" s="83"/>
      <c r="D423" s="83">
        <v>35</v>
      </c>
      <c r="E423" s="83"/>
      <c r="F423" s="83"/>
      <c r="G423" s="83"/>
      <c r="H423" s="83"/>
      <c r="I423" s="161"/>
      <c r="J423" s="161"/>
      <c r="K423" s="162"/>
      <c r="L423" s="155"/>
      <c r="M423" s="5"/>
      <c r="N423" s="156"/>
      <c r="O423" s="94">
        <f>IF(D423=0,"",D423/C422)</f>
        <v>0.89743589743589747</v>
      </c>
      <c r="P423" s="95">
        <v>36</v>
      </c>
      <c r="Q423" s="96">
        <f t="shared" si="67"/>
        <v>0.92307692307692313</v>
      </c>
      <c r="R423" s="96">
        <f t="shared" si="68"/>
        <v>7.6923076923076872E-2</v>
      </c>
      <c r="S423" s="11">
        <f>P423/P421</f>
        <v>0.9</v>
      </c>
      <c r="X423" s="3"/>
      <c r="Y423" s="3"/>
    </row>
    <row r="424" spans="1:25" ht="15.75" customHeight="1">
      <c r="A424" s="82">
        <v>1401</v>
      </c>
      <c r="B424" s="83"/>
      <c r="C424" s="83"/>
      <c r="D424" s="83"/>
      <c r="E424" s="83">
        <v>33</v>
      </c>
      <c r="F424" s="83"/>
      <c r="G424" s="83"/>
      <c r="H424" s="83"/>
      <c r="I424" s="161"/>
      <c r="J424" s="161"/>
      <c r="K424" s="162"/>
      <c r="L424" s="155"/>
      <c r="M424" s="5"/>
      <c r="N424" s="156"/>
      <c r="O424" s="94">
        <f>IF(E424=0,"",E424/D423)</f>
        <v>0.94285714285714284</v>
      </c>
      <c r="P424" s="95">
        <v>35</v>
      </c>
      <c r="Q424" s="96">
        <f t="shared" si="67"/>
        <v>0.97222222222222221</v>
      </c>
      <c r="R424" s="96">
        <f t="shared" si="68"/>
        <v>2.777777777777779E-2</v>
      </c>
      <c r="X424" s="3"/>
      <c r="Y424" s="3"/>
    </row>
    <row r="425" spans="1:25" ht="15.75" customHeight="1">
      <c r="A425" s="82">
        <v>1402</v>
      </c>
      <c r="B425" s="83"/>
      <c r="C425" s="83"/>
      <c r="D425" s="83"/>
      <c r="E425" s="83"/>
      <c r="F425" s="83">
        <v>29</v>
      </c>
      <c r="G425" s="83"/>
      <c r="H425" s="83"/>
      <c r="I425" s="161"/>
      <c r="J425" s="161"/>
      <c r="K425" s="162"/>
      <c r="L425" s="155"/>
      <c r="M425" s="5"/>
      <c r="N425" s="156"/>
      <c r="O425" s="94">
        <f>IF(F425=0,"",F425/E424)</f>
        <v>0.87878787878787878</v>
      </c>
      <c r="P425" s="95">
        <v>30</v>
      </c>
      <c r="Q425" s="96">
        <f t="shared" si="67"/>
        <v>0.8571428571428571</v>
      </c>
      <c r="R425" s="96">
        <f t="shared" si="68"/>
        <v>0.1428571428571429</v>
      </c>
      <c r="X425" s="3"/>
      <c r="Y425" s="3"/>
    </row>
    <row r="426" spans="1:25" ht="15.75" customHeight="1">
      <c r="A426" s="82">
        <v>1501</v>
      </c>
      <c r="B426" s="83"/>
      <c r="C426" s="83"/>
      <c r="D426" s="83"/>
      <c r="E426" s="83"/>
      <c r="F426" s="83"/>
      <c r="G426" s="83">
        <v>29</v>
      </c>
      <c r="H426" s="83"/>
      <c r="I426" s="161"/>
      <c r="J426" s="161"/>
      <c r="K426" s="162"/>
      <c r="L426" s="155"/>
      <c r="M426" s="5"/>
      <c r="N426" s="156"/>
      <c r="O426" s="94">
        <f>IF(G426=0,"",G426/F425)</f>
        <v>1</v>
      </c>
      <c r="P426" s="95">
        <v>30</v>
      </c>
      <c r="Q426" s="96">
        <f t="shared" si="67"/>
        <v>1</v>
      </c>
      <c r="R426" s="96">
        <f t="shared" si="68"/>
        <v>0</v>
      </c>
      <c r="X426" s="3"/>
      <c r="Y426" s="3"/>
    </row>
    <row r="427" spans="1:25" ht="15.75" customHeight="1">
      <c r="A427" s="82">
        <v>1502</v>
      </c>
      <c r="B427" s="83"/>
      <c r="C427" s="83"/>
      <c r="D427" s="83"/>
      <c r="E427" s="83"/>
      <c r="F427" s="83"/>
      <c r="G427" s="83"/>
      <c r="H427" s="83">
        <v>25</v>
      </c>
      <c r="I427" s="161"/>
      <c r="J427" s="161"/>
      <c r="K427" s="162"/>
      <c r="L427" s="155"/>
      <c r="M427" s="5"/>
      <c r="N427" s="156"/>
      <c r="O427" s="94">
        <f>IF(H427=0,"",H427/G426)</f>
        <v>0.86206896551724133</v>
      </c>
      <c r="P427" s="95">
        <v>25</v>
      </c>
      <c r="Q427" s="96">
        <f t="shared" si="67"/>
        <v>0.83333333333333337</v>
      </c>
      <c r="R427" s="96">
        <f t="shared" si="68"/>
        <v>0.16666666666666663</v>
      </c>
      <c r="X427" s="3"/>
      <c r="Y427" s="3"/>
    </row>
    <row r="428" spans="1:25" ht="15.75" customHeight="1">
      <c r="A428" s="82">
        <v>1601</v>
      </c>
      <c r="B428" s="83"/>
      <c r="C428" s="83"/>
      <c r="D428" s="83"/>
      <c r="E428" s="83"/>
      <c r="F428" s="83"/>
      <c r="G428" s="83"/>
      <c r="H428" s="83"/>
      <c r="I428" s="161">
        <v>25</v>
      </c>
      <c r="J428" s="161"/>
      <c r="K428" s="162"/>
      <c r="L428" s="155"/>
      <c r="M428" s="5"/>
      <c r="N428" s="156"/>
      <c r="O428" s="94">
        <f>IF(I428=0,"",I428/H427)</f>
        <v>1</v>
      </c>
      <c r="P428" s="95">
        <v>25</v>
      </c>
      <c r="Q428" s="96">
        <f t="shared" si="67"/>
        <v>1</v>
      </c>
      <c r="R428" s="96">
        <f t="shared" si="68"/>
        <v>0</v>
      </c>
      <c r="X428" s="3"/>
      <c r="Y428" s="3"/>
    </row>
    <row r="429" spans="1:25" ht="15.75" customHeight="1">
      <c r="A429" s="82">
        <v>1602</v>
      </c>
      <c r="B429" s="161"/>
      <c r="C429" s="161"/>
      <c r="D429" s="161"/>
      <c r="E429" s="161"/>
      <c r="F429" s="161"/>
      <c r="G429" s="161"/>
      <c r="H429" s="161"/>
      <c r="I429" s="161"/>
      <c r="J429" s="161">
        <v>25</v>
      </c>
      <c r="K429" s="162">
        <v>23</v>
      </c>
      <c r="L429" s="155"/>
      <c r="M429" s="5"/>
      <c r="N429" s="156"/>
      <c r="O429" s="148">
        <f>IF(J429=0,"",J429/I428)</f>
        <v>1</v>
      </c>
      <c r="P429" s="95">
        <v>25</v>
      </c>
      <c r="Q429" s="149">
        <f t="shared" si="67"/>
        <v>1</v>
      </c>
      <c r="R429" s="149">
        <f t="shared" si="68"/>
        <v>0</v>
      </c>
      <c r="X429" s="3"/>
      <c r="Y429" s="3"/>
    </row>
    <row r="430" spans="1:25" ht="15.75" customHeight="1">
      <c r="A430" s="82">
        <v>1701</v>
      </c>
      <c r="B430" s="161"/>
      <c r="C430" s="161"/>
      <c r="D430" s="161"/>
      <c r="E430" s="161"/>
      <c r="F430" s="161"/>
      <c r="G430" s="161"/>
      <c r="H430" s="161"/>
      <c r="I430" s="161"/>
      <c r="J430" s="161">
        <v>5</v>
      </c>
      <c r="K430" s="162">
        <v>2</v>
      </c>
      <c r="L430" s="155"/>
      <c r="M430" s="5"/>
      <c r="N430" s="26"/>
      <c r="O430" s="157"/>
      <c r="P430" s="158">
        <v>6</v>
      </c>
      <c r="Q430" s="159"/>
      <c r="R430" s="160"/>
      <c r="X430" s="3"/>
      <c r="Y430" s="3"/>
    </row>
    <row r="431" spans="1:25" ht="15.75" customHeight="1">
      <c r="A431" s="82">
        <v>1702</v>
      </c>
      <c r="B431" s="161"/>
      <c r="C431" s="161"/>
      <c r="D431" s="161"/>
      <c r="E431" s="161"/>
      <c r="F431" s="161"/>
      <c r="G431" s="161"/>
      <c r="H431" s="161"/>
      <c r="I431" s="161"/>
      <c r="J431" s="161">
        <v>4</v>
      </c>
      <c r="K431" s="162">
        <v>4</v>
      </c>
      <c r="L431" s="155"/>
      <c r="M431" s="5"/>
      <c r="N431" s="26"/>
      <c r="O431" s="140"/>
      <c r="P431" s="163">
        <v>4</v>
      </c>
      <c r="Q431" s="164"/>
      <c r="R431" s="140"/>
      <c r="X431" s="3"/>
      <c r="Y431" s="3"/>
    </row>
    <row r="432" spans="1:25" ht="15.75" customHeight="1">
      <c r="A432" s="82">
        <v>1801</v>
      </c>
      <c r="B432" s="161"/>
      <c r="C432" s="161"/>
      <c r="D432" s="161"/>
      <c r="E432" s="161"/>
      <c r="F432" s="161"/>
      <c r="G432" s="161"/>
      <c r="H432" s="161"/>
      <c r="I432" s="161"/>
      <c r="J432" s="161"/>
      <c r="K432" s="162"/>
      <c r="L432" s="155"/>
      <c r="M432" s="5"/>
      <c r="N432" s="26"/>
      <c r="O432" s="140"/>
      <c r="P432" s="163"/>
      <c r="Q432" s="164"/>
      <c r="R432" s="140"/>
      <c r="X432" s="3"/>
      <c r="Y432" s="3"/>
    </row>
    <row r="433" spans="1:25" ht="15.75" customHeight="1">
      <c r="A433" s="82">
        <v>1802</v>
      </c>
      <c r="B433" s="161"/>
      <c r="C433" s="161"/>
      <c r="D433" s="161"/>
      <c r="E433" s="161"/>
      <c r="F433" s="161"/>
      <c r="G433" s="161"/>
      <c r="H433" s="161"/>
      <c r="I433" s="161"/>
      <c r="J433" s="161"/>
      <c r="K433" s="162"/>
      <c r="L433" s="155"/>
      <c r="M433" s="5"/>
      <c r="N433" s="26"/>
      <c r="O433" s="140"/>
      <c r="P433" s="163"/>
      <c r="Q433" s="164"/>
      <c r="R433" s="140"/>
      <c r="X433" s="3"/>
      <c r="Y433" s="3"/>
    </row>
    <row r="434" spans="1:25" ht="15.75" customHeight="1">
      <c r="A434" s="82">
        <v>1901</v>
      </c>
      <c r="B434" s="161"/>
      <c r="C434" s="161"/>
      <c r="D434" s="161"/>
      <c r="E434" s="161"/>
      <c r="F434" s="161"/>
      <c r="G434" s="161"/>
      <c r="H434" s="161"/>
      <c r="I434" s="161"/>
      <c r="J434" s="161"/>
      <c r="K434" s="162"/>
      <c r="L434" s="155"/>
      <c r="M434" s="5"/>
      <c r="N434" s="26"/>
      <c r="O434" s="105"/>
      <c r="P434" s="124"/>
      <c r="Q434" s="106"/>
      <c r="R434" s="107"/>
      <c r="X434" s="3"/>
      <c r="Y434" s="3"/>
    </row>
    <row r="435" spans="1:25" ht="15.75" customHeight="1">
      <c r="A435" s="82">
        <v>1902</v>
      </c>
      <c r="B435" s="161"/>
      <c r="C435" s="161"/>
      <c r="D435" s="161"/>
      <c r="E435" s="161"/>
      <c r="F435" s="161"/>
      <c r="G435" s="161"/>
      <c r="H435" s="161"/>
      <c r="I435" s="161"/>
      <c r="J435" s="161"/>
      <c r="K435" s="162"/>
      <c r="L435" s="155"/>
      <c r="M435" s="5"/>
      <c r="N435" s="26"/>
      <c r="O435" s="108" t="s">
        <v>80</v>
      </c>
      <c r="P435" s="109">
        <v>29</v>
      </c>
      <c r="Q435" s="110">
        <f>K438</f>
        <v>29</v>
      </c>
      <c r="R435" s="111" t="s">
        <v>10</v>
      </c>
      <c r="X435" s="3"/>
      <c r="Y435" s="3"/>
    </row>
    <row r="436" spans="1:25" ht="15.75" customHeight="1">
      <c r="A436" s="82">
        <v>2001</v>
      </c>
      <c r="B436" s="161"/>
      <c r="C436" s="161"/>
      <c r="D436" s="161"/>
      <c r="E436" s="161"/>
      <c r="F436" s="161"/>
      <c r="G436" s="161"/>
      <c r="H436" s="161"/>
      <c r="I436" s="161"/>
      <c r="J436" s="161"/>
      <c r="K436" s="162"/>
      <c r="L436" s="155"/>
      <c r="M436" s="5"/>
      <c r="N436" s="26"/>
      <c r="O436" s="112" t="s">
        <v>81</v>
      </c>
      <c r="P436" s="113">
        <f>IF(P435/B421=0,"",P435/B421)</f>
        <v>0.72499999999999998</v>
      </c>
      <c r="Q436" s="114">
        <f>IF(P435/Q435=0,"",P435/Q435)</f>
        <v>1</v>
      </c>
      <c r="R436" s="115" t="s">
        <v>82</v>
      </c>
      <c r="X436" s="3"/>
      <c r="Y436" s="3"/>
    </row>
    <row r="437" spans="1:25" ht="15.75" customHeight="1">
      <c r="A437" s="82">
        <v>2002</v>
      </c>
      <c r="B437" s="161"/>
      <c r="C437" s="161"/>
      <c r="D437" s="161"/>
      <c r="E437" s="161"/>
      <c r="F437" s="161"/>
      <c r="G437" s="161"/>
      <c r="H437" s="161"/>
      <c r="I437" s="161"/>
      <c r="J437" s="161"/>
      <c r="K437" s="162"/>
      <c r="L437" s="166"/>
      <c r="M437" s="119"/>
      <c r="N437" s="120"/>
      <c r="O437" s="119"/>
      <c r="P437" s="120"/>
      <c r="Q437" s="120"/>
      <c r="R437" s="121"/>
      <c r="X437" s="3"/>
      <c r="Y437" s="3"/>
    </row>
    <row r="438" spans="1:25" ht="18" customHeight="1">
      <c r="A438" s="34"/>
      <c r="B438" s="26"/>
      <c r="C438" s="26"/>
      <c r="D438" s="231" t="s">
        <v>108</v>
      </c>
      <c r="E438" s="232"/>
      <c r="F438" s="232"/>
      <c r="G438" s="232"/>
      <c r="H438" s="232"/>
      <c r="I438" s="232"/>
      <c r="J438" s="233"/>
      <c r="K438" s="122">
        <f>SUM(K421:K434)</f>
        <v>29</v>
      </c>
      <c r="L438" s="123">
        <f>IF(K429=0,"",K429/B421)</f>
        <v>0.57499999999999996</v>
      </c>
      <c r="M438" s="123">
        <f>IF(K438=0,"",K438/B421)</f>
        <v>0.72499999999999998</v>
      </c>
      <c r="N438" s="123">
        <f>IF(K429=0,"",M438-L438)</f>
        <v>0.15000000000000002</v>
      </c>
      <c r="O438" s="5"/>
      <c r="P438" s="26"/>
      <c r="Q438" s="25"/>
      <c r="R438" s="5"/>
      <c r="X438" s="3"/>
      <c r="Y438" s="3"/>
    </row>
    <row r="439" spans="1:25" ht="12.75" customHeight="1">
      <c r="L439" s="5"/>
      <c r="M439" s="5"/>
      <c r="O439" s="5"/>
      <c r="P439" s="6"/>
      <c r="Q439" s="6"/>
      <c r="R439" s="5"/>
      <c r="X439" s="3"/>
      <c r="Y439" s="3"/>
    </row>
    <row r="440" spans="1:25" ht="12.75" customHeight="1">
      <c r="L440" s="5"/>
      <c r="M440" s="5"/>
      <c r="O440" s="5"/>
      <c r="P440" s="6"/>
      <c r="Q440" s="6"/>
      <c r="R440" s="5"/>
      <c r="X440" s="3"/>
      <c r="Y440" s="3"/>
    </row>
    <row r="441" spans="1:25" ht="26.25" customHeight="1">
      <c r="B441" s="250" t="s">
        <v>96</v>
      </c>
      <c r="C441" s="242"/>
      <c r="D441" s="242"/>
      <c r="E441" s="242"/>
      <c r="F441" s="242"/>
      <c r="G441" s="242"/>
      <c r="H441" s="242"/>
      <c r="I441" s="242"/>
      <c r="J441" s="242"/>
      <c r="K441" s="145" t="s">
        <v>83</v>
      </c>
      <c r="L441" s="5"/>
      <c r="M441" s="5"/>
      <c r="N441" s="26"/>
      <c r="O441" s="5"/>
      <c r="P441" s="26"/>
      <c r="Q441" s="26"/>
      <c r="R441" s="26"/>
      <c r="X441" s="3"/>
      <c r="Y441" s="3"/>
    </row>
    <row r="442" spans="1:25" ht="20.25" customHeight="1">
      <c r="A442" s="234" t="s">
        <v>9</v>
      </c>
      <c r="B442" s="235" t="s">
        <v>97</v>
      </c>
      <c r="C442" s="232"/>
      <c r="D442" s="232"/>
      <c r="E442" s="232"/>
      <c r="F442" s="232"/>
      <c r="G442" s="232"/>
      <c r="H442" s="232"/>
      <c r="I442" s="232"/>
      <c r="J442" s="233"/>
      <c r="K442" s="236" t="s">
        <v>10</v>
      </c>
      <c r="L442" s="229" t="s">
        <v>2</v>
      </c>
      <c r="M442" s="229" t="s">
        <v>3</v>
      </c>
      <c r="N442" s="237" t="s">
        <v>4</v>
      </c>
      <c r="O442" s="229" t="s">
        <v>5</v>
      </c>
      <c r="P442" s="238" t="s">
        <v>6</v>
      </c>
      <c r="Q442" s="238" t="s">
        <v>7</v>
      </c>
      <c r="R442" s="229" t="s">
        <v>8</v>
      </c>
      <c r="X442" s="3"/>
      <c r="Y442" s="3"/>
    </row>
    <row r="443" spans="1:25" ht="15.75" customHeight="1">
      <c r="A443" s="230"/>
      <c r="B443" s="82" t="s">
        <v>98</v>
      </c>
      <c r="C443" s="82" t="s">
        <v>99</v>
      </c>
      <c r="D443" s="82" t="s">
        <v>100</v>
      </c>
      <c r="E443" s="82" t="s">
        <v>101</v>
      </c>
      <c r="F443" s="82" t="s">
        <v>102</v>
      </c>
      <c r="G443" s="82" t="s">
        <v>103</v>
      </c>
      <c r="H443" s="82" t="s">
        <v>104</v>
      </c>
      <c r="I443" s="82" t="s">
        <v>105</v>
      </c>
      <c r="J443" s="82" t="s">
        <v>106</v>
      </c>
      <c r="K443" s="230"/>
      <c r="L443" s="230"/>
      <c r="M443" s="230"/>
      <c r="N443" s="230"/>
      <c r="O443" s="230"/>
      <c r="P443" s="230"/>
      <c r="Q443" s="230"/>
      <c r="R443" s="230"/>
      <c r="X443" s="3"/>
      <c r="Y443" s="3"/>
    </row>
    <row r="444" spans="1:25" ht="15.75" customHeight="1">
      <c r="A444" s="82">
        <v>1301</v>
      </c>
      <c r="B444" s="83">
        <v>44</v>
      </c>
      <c r="C444" s="83"/>
      <c r="D444" s="83"/>
      <c r="E444" s="83"/>
      <c r="F444" s="161"/>
      <c r="G444" s="161"/>
      <c r="H444" s="161"/>
      <c r="I444" s="161"/>
      <c r="J444" s="161"/>
      <c r="K444" s="162"/>
      <c r="L444" s="154"/>
      <c r="M444" s="55"/>
      <c r="N444" s="56"/>
      <c r="O444" s="146"/>
      <c r="P444" s="89">
        <f>B444</f>
        <v>44</v>
      </c>
      <c r="Q444" s="147"/>
      <c r="R444" s="146"/>
      <c r="X444" s="3"/>
      <c r="Y444" s="3"/>
    </row>
    <row r="445" spans="1:25" ht="15.75" customHeight="1">
      <c r="A445" s="82">
        <v>1302</v>
      </c>
      <c r="B445" s="83"/>
      <c r="C445" s="83">
        <v>33</v>
      </c>
      <c r="D445" s="83"/>
      <c r="E445" s="83"/>
      <c r="F445" s="161"/>
      <c r="G445" s="161"/>
      <c r="H445" s="161"/>
      <c r="I445" s="161"/>
      <c r="J445" s="161"/>
      <c r="K445" s="162"/>
      <c r="L445" s="155"/>
      <c r="M445" s="5"/>
      <c r="N445" s="156"/>
      <c r="O445" s="94">
        <f>IF(C445=0,"",C445/B444)</f>
        <v>0.75</v>
      </c>
      <c r="P445" s="95">
        <v>33</v>
      </c>
      <c r="Q445" s="96">
        <f t="shared" ref="Q445:Q452" si="69">IF(P445=0,"",P445/P444)</f>
        <v>0.75</v>
      </c>
      <c r="R445" s="96">
        <f t="shared" ref="R445:R452" si="70">IF(P445=0,"",100%-Q445)</f>
        <v>0.25</v>
      </c>
      <c r="X445" s="3"/>
      <c r="Y445" s="3"/>
    </row>
    <row r="446" spans="1:25" ht="15.75" customHeight="1">
      <c r="A446" s="82">
        <v>1401</v>
      </c>
      <c r="B446" s="83"/>
      <c r="C446" s="83"/>
      <c r="D446" s="83">
        <v>32</v>
      </c>
      <c r="E446" s="83"/>
      <c r="F446" s="161"/>
      <c r="G446" s="161"/>
      <c r="H446" s="161"/>
      <c r="I446" s="161"/>
      <c r="J446" s="161"/>
      <c r="K446" s="162"/>
      <c r="L446" s="155"/>
      <c r="M446" s="5"/>
      <c r="N446" s="156"/>
      <c r="O446" s="94">
        <f>IF(D446=0,"",D446/C445)</f>
        <v>0.96969696969696972</v>
      </c>
      <c r="P446" s="95">
        <v>33</v>
      </c>
      <c r="Q446" s="96">
        <f t="shared" si="69"/>
        <v>1</v>
      </c>
      <c r="R446" s="96">
        <f t="shared" si="70"/>
        <v>0</v>
      </c>
      <c r="S446" s="11">
        <f>P446/P444</f>
        <v>0.75</v>
      </c>
      <c r="X446" s="3"/>
      <c r="Y446" s="3"/>
    </row>
    <row r="447" spans="1:25" ht="15.75" customHeight="1">
      <c r="A447" s="82">
        <v>1402</v>
      </c>
      <c r="B447" s="83"/>
      <c r="C447" s="83"/>
      <c r="D447" s="83"/>
      <c r="E447" s="83">
        <v>29</v>
      </c>
      <c r="F447" s="161"/>
      <c r="G447" s="161"/>
      <c r="H447" s="161"/>
      <c r="I447" s="161"/>
      <c r="J447" s="161"/>
      <c r="K447" s="162"/>
      <c r="L447" s="155"/>
      <c r="M447" s="5"/>
      <c r="N447" s="156"/>
      <c r="O447" s="94">
        <f>IF(E447=0,"",E447/D446)</f>
        <v>0.90625</v>
      </c>
      <c r="P447" s="95">
        <v>32</v>
      </c>
      <c r="Q447" s="96">
        <f t="shared" si="69"/>
        <v>0.96969696969696972</v>
      </c>
      <c r="R447" s="96">
        <f t="shared" si="70"/>
        <v>3.0303030303030276E-2</v>
      </c>
      <c r="X447" s="3"/>
      <c r="Y447" s="3"/>
    </row>
    <row r="448" spans="1:25" ht="15.75" customHeight="1">
      <c r="A448" s="82">
        <v>1501</v>
      </c>
      <c r="B448" s="161"/>
      <c r="C448" s="161"/>
      <c r="D448" s="161"/>
      <c r="E448" s="161"/>
      <c r="F448" s="161">
        <v>29</v>
      </c>
      <c r="G448" s="161"/>
      <c r="H448" s="161"/>
      <c r="I448" s="161"/>
      <c r="J448" s="161"/>
      <c r="K448" s="162"/>
      <c r="L448" s="155"/>
      <c r="M448" s="5"/>
      <c r="N448" s="156"/>
      <c r="O448" s="94">
        <f>IF(F448=0,"",F448/E447)</f>
        <v>1</v>
      </c>
      <c r="P448" s="95">
        <v>32</v>
      </c>
      <c r="Q448" s="96">
        <f t="shared" si="69"/>
        <v>1</v>
      </c>
      <c r="R448" s="96">
        <f t="shared" si="70"/>
        <v>0</v>
      </c>
      <c r="X448" s="3"/>
      <c r="Y448" s="3"/>
    </row>
    <row r="449" spans="1:25" ht="15.75" customHeight="1">
      <c r="A449" s="82">
        <v>1502</v>
      </c>
      <c r="B449" s="161"/>
      <c r="C449" s="161"/>
      <c r="D449" s="161"/>
      <c r="E449" s="161"/>
      <c r="F449" s="161"/>
      <c r="G449" s="161">
        <v>29</v>
      </c>
      <c r="H449" s="161"/>
      <c r="I449" s="161"/>
      <c r="J449" s="161"/>
      <c r="K449" s="162"/>
      <c r="L449" s="155"/>
      <c r="M449" s="5"/>
      <c r="N449" s="156"/>
      <c r="O449" s="94">
        <f>IF(G449=0,"",G449/F448)</f>
        <v>1</v>
      </c>
      <c r="P449" s="95">
        <v>30</v>
      </c>
      <c r="Q449" s="96">
        <f t="shared" si="69"/>
        <v>0.9375</v>
      </c>
      <c r="R449" s="96">
        <f t="shared" si="70"/>
        <v>6.25E-2</v>
      </c>
      <c r="X449" s="3"/>
      <c r="Y449" s="3"/>
    </row>
    <row r="450" spans="1:25" ht="15.75" customHeight="1">
      <c r="A450" s="82">
        <v>1601</v>
      </c>
      <c r="B450" s="161"/>
      <c r="C450" s="161"/>
      <c r="D450" s="161"/>
      <c r="E450" s="161"/>
      <c r="F450" s="161"/>
      <c r="G450" s="161"/>
      <c r="H450" s="161">
        <v>29</v>
      </c>
      <c r="I450" s="161"/>
      <c r="J450" s="161"/>
      <c r="K450" s="162"/>
      <c r="L450" s="155"/>
      <c r="M450" s="5"/>
      <c r="N450" s="156"/>
      <c r="O450" s="94">
        <f>IF(H450=0,"",H450/G449)</f>
        <v>1</v>
      </c>
      <c r="P450" s="95">
        <v>30</v>
      </c>
      <c r="Q450" s="96">
        <f t="shared" si="69"/>
        <v>1</v>
      </c>
      <c r="R450" s="96">
        <f t="shared" si="70"/>
        <v>0</v>
      </c>
      <c r="X450" s="3"/>
      <c r="Y450" s="3"/>
    </row>
    <row r="451" spans="1:25" ht="15.75" customHeight="1">
      <c r="A451" s="82">
        <v>1602</v>
      </c>
      <c r="B451" s="161"/>
      <c r="C451" s="161"/>
      <c r="D451" s="161"/>
      <c r="E451" s="161"/>
      <c r="F451" s="161"/>
      <c r="G451" s="161"/>
      <c r="H451" s="161"/>
      <c r="I451" s="161">
        <v>29</v>
      </c>
      <c r="J451" s="161"/>
      <c r="K451" s="162"/>
      <c r="L451" s="155"/>
      <c r="M451" s="5"/>
      <c r="N451" s="156"/>
      <c r="O451" s="94">
        <f>IF(I451=0,"",I451/H450)</f>
        <v>1</v>
      </c>
      <c r="P451" s="95">
        <v>30</v>
      </c>
      <c r="Q451" s="96">
        <f t="shared" si="69"/>
        <v>1</v>
      </c>
      <c r="R451" s="96">
        <f t="shared" si="70"/>
        <v>0</v>
      </c>
      <c r="X451" s="3"/>
      <c r="Y451" s="3"/>
    </row>
    <row r="452" spans="1:25" ht="15.75" customHeight="1">
      <c r="A452" s="82">
        <v>1701</v>
      </c>
      <c r="B452" s="161"/>
      <c r="C452" s="161"/>
      <c r="D452" s="161"/>
      <c r="E452" s="161"/>
      <c r="F452" s="161"/>
      <c r="G452" s="161"/>
      <c r="H452" s="161"/>
      <c r="I452" s="161"/>
      <c r="J452" s="161">
        <v>29</v>
      </c>
      <c r="K452" s="162">
        <v>26</v>
      </c>
      <c r="L452" s="155"/>
      <c r="M452" s="5"/>
      <c r="N452" s="156"/>
      <c r="O452" s="148">
        <f>IF(J452=0,"",J452/I451)</f>
        <v>1</v>
      </c>
      <c r="P452" s="95">
        <v>30</v>
      </c>
      <c r="Q452" s="149">
        <f t="shared" si="69"/>
        <v>1</v>
      </c>
      <c r="R452" s="149">
        <f t="shared" si="70"/>
        <v>0</v>
      </c>
      <c r="X452" s="3"/>
      <c r="Y452" s="3"/>
    </row>
    <row r="453" spans="1:25" ht="15.75" customHeight="1">
      <c r="A453" s="82">
        <v>1702</v>
      </c>
      <c r="B453" s="161"/>
      <c r="C453" s="161"/>
      <c r="D453" s="161"/>
      <c r="E453" s="161"/>
      <c r="F453" s="161"/>
      <c r="G453" s="161"/>
      <c r="H453" s="161"/>
      <c r="I453" s="161"/>
      <c r="J453" s="161">
        <v>4</v>
      </c>
      <c r="K453" s="162">
        <v>4</v>
      </c>
      <c r="L453" s="155"/>
      <c r="M453" s="5"/>
      <c r="N453" s="26"/>
      <c r="O453" s="157"/>
      <c r="P453" s="158">
        <v>5</v>
      </c>
      <c r="Q453" s="159"/>
      <c r="R453" s="160"/>
      <c r="X453" s="3"/>
      <c r="Y453" s="3"/>
    </row>
    <row r="454" spans="1:25" ht="15.75" customHeight="1">
      <c r="A454" s="82">
        <v>1801</v>
      </c>
      <c r="B454" s="161"/>
      <c r="C454" s="161"/>
      <c r="D454" s="161"/>
      <c r="E454" s="161"/>
      <c r="F454" s="161"/>
      <c r="G454" s="161"/>
      <c r="H454" s="161"/>
      <c r="I454" s="161"/>
      <c r="J454" s="161">
        <v>1</v>
      </c>
      <c r="K454" s="162">
        <v>1</v>
      </c>
      <c r="L454" s="155"/>
      <c r="M454" s="5"/>
      <c r="N454" s="26"/>
      <c r="O454" s="140"/>
      <c r="P454" s="163">
        <v>1</v>
      </c>
      <c r="Q454" s="164"/>
      <c r="R454" s="140"/>
      <c r="X454" s="3"/>
      <c r="Y454" s="3"/>
    </row>
    <row r="455" spans="1:25" ht="15.75" customHeight="1">
      <c r="A455" s="82">
        <v>1802</v>
      </c>
      <c r="B455" s="161"/>
      <c r="C455" s="161"/>
      <c r="D455" s="161"/>
      <c r="E455" s="161"/>
      <c r="F455" s="161"/>
      <c r="G455" s="161"/>
      <c r="H455" s="161"/>
      <c r="I455" s="161"/>
      <c r="J455" s="161"/>
      <c r="K455" s="162"/>
      <c r="L455" s="155"/>
      <c r="M455" s="5"/>
      <c r="N455" s="26"/>
      <c r="O455" s="140"/>
      <c r="P455" s="163"/>
      <c r="Q455" s="164"/>
      <c r="R455" s="140"/>
      <c r="X455" s="3"/>
      <c r="Y455" s="3"/>
    </row>
    <row r="456" spans="1:25" ht="15.75" customHeight="1">
      <c r="A456" s="82">
        <v>1901</v>
      </c>
      <c r="B456" s="161"/>
      <c r="C456" s="161"/>
      <c r="D456" s="161"/>
      <c r="E456" s="161"/>
      <c r="F456" s="161"/>
      <c r="G456" s="161"/>
      <c r="H456" s="161"/>
      <c r="I456" s="161"/>
      <c r="J456" s="161"/>
      <c r="K456" s="162"/>
      <c r="L456" s="155"/>
      <c r="M456" s="5"/>
      <c r="N456" s="26"/>
      <c r="O456" s="140"/>
      <c r="P456" s="163"/>
      <c r="Q456" s="164"/>
      <c r="R456" s="140"/>
      <c r="X456" s="3"/>
      <c r="Y456" s="3"/>
    </row>
    <row r="457" spans="1:25" ht="15.75" customHeight="1">
      <c r="A457" s="82">
        <v>1902</v>
      </c>
      <c r="B457" s="161"/>
      <c r="C457" s="161"/>
      <c r="D457" s="161"/>
      <c r="E457" s="161"/>
      <c r="F457" s="161"/>
      <c r="G457" s="161"/>
      <c r="H457" s="161"/>
      <c r="I457" s="161"/>
      <c r="J457" s="161"/>
      <c r="K457" s="162"/>
      <c r="L457" s="155"/>
      <c r="M457" s="5"/>
      <c r="N457" s="26"/>
      <c r="O457" s="105"/>
      <c r="P457" s="124"/>
      <c r="Q457" s="106"/>
      <c r="R457" s="107"/>
      <c r="X457" s="3"/>
      <c r="Y457" s="3"/>
    </row>
    <row r="458" spans="1:25" ht="15.75" customHeight="1">
      <c r="A458" s="82">
        <v>2001</v>
      </c>
      <c r="B458" s="161"/>
      <c r="C458" s="161"/>
      <c r="D458" s="161"/>
      <c r="E458" s="161"/>
      <c r="F458" s="161"/>
      <c r="G458" s="161"/>
      <c r="H458" s="161"/>
      <c r="I458" s="161"/>
      <c r="J458" s="161"/>
      <c r="K458" s="162"/>
      <c r="L458" s="155"/>
      <c r="M458" s="5"/>
      <c r="N458" s="26"/>
      <c r="O458" s="108" t="s">
        <v>80</v>
      </c>
      <c r="P458" s="109">
        <v>28</v>
      </c>
      <c r="Q458" s="110">
        <f>IF(SUM(K447:K454)=0,"",SUM(K447:K454))</f>
        <v>31</v>
      </c>
      <c r="R458" s="111" t="s">
        <v>10</v>
      </c>
      <c r="X458" s="3"/>
      <c r="Y458" s="3"/>
    </row>
    <row r="459" spans="1:25" ht="15.75" customHeight="1">
      <c r="A459" s="82">
        <v>2002</v>
      </c>
      <c r="B459" s="161"/>
      <c r="C459" s="161"/>
      <c r="D459" s="161"/>
      <c r="E459" s="161"/>
      <c r="F459" s="161"/>
      <c r="G459" s="161"/>
      <c r="H459" s="161"/>
      <c r="I459" s="161"/>
      <c r="J459" s="161"/>
      <c r="K459" s="162"/>
      <c r="L459" s="155"/>
      <c r="M459" s="5"/>
      <c r="N459" s="26"/>
      <c r="O459" s="112" t="s">
        <v>81</v>
      </c>
      <c r="P459" s="113">
        <f>IF(P458/B444=0,"",P458/B444)</f>
        <v>0.63636363636363635</v>
      </c>
      <c r="Q459" s="114">
        <f>IF(P458/Q458=0,"",P458/Q458)</f>
        <v>0.90322580645161288</v>
      </c>
      <c r="R459" s="115" t="s">
        <v>82</v>
      </c>
      <c r="X459" s="3"/>
      <c r="Y459" s="3"/>
    </row>
    <row r="460" spans="1:25" ht="15.75" customHeight="1">
      <c r="A460" s="82">
        <v>2101</v>
      </c>
      <c r="B460" s="161"/>
      <c r="C460" s="161"/>
      <c r="D460" s="161"/>
      <c r="E460" s="161"/>
      <c r="F460" s="161"/>
      <c r="G460" s="161"/>
      <c r="H460" s="161"/>
      <c r="I460" s="161"/>
      <c r="J460" s="161"/>
      <c r="K460" s="162"/>
      <c r="L460" s="166"/>
      <c r="M460" s="119"/>
      <c r="N460" s="120"/>
      <c r="O460" s="119"/>
      <c r="P460" s="120"/>
      <c r="Q460" s="120"/>
      <c r="R460" s="121"/>
      <c r="X460" s="3"/>
      <c r="Y460" s="3"/>
    </row>
    <row r="461" spans="1:25" ht="18" customHeight="1">
      <c r="A461" s="34"/>
      <c r="B461" s="26"/>
      <c r="C461" s="26"/>
      <c r="D461" s="231" t="s">
        <v>108</v>
      </c>
      <c r="E461" s="232"/>
      <c r="F461" s="232"/>
      <c r="G461" s="232"/>
      <c r="H461" s="232"/>
      <c r="I461" s="232"/>
      <c r="J461" s="233"/>
      <c r="K461" s="122">
        <f>SUM(K444:K457)</f>
        <v>31</v>
      </c>
      <c r="L461" s="123">
        <f>IF(K452=0,"",K452/B444)</f>
        <v>0.59090909090909094</v>
      </c>
      <c r="M461" s="123">
        <f>IF(K461=0,"",K461/B444)</f>
        <v>0.70454545454545459</v>
      </c>
      <c r="N461" s="123">
        <f>IF(K452=0,"",M461-L461)</f>
        <v>0.11363636363636365</v>
      </c>
      <c r="O461" s="5"/>
      <c r="P461" s="26"/>
      <c r="Q461" s="25"/>
      <c r="R461" s="5"/>
      <c r="X461" s="3"/>
      <c r="Y461" s="3"/>
    </row>
    <row r="462" spans="1:25" ht="12.75" customHeight="1">
      <c r="L462" s="5"/>
      <c r="M462" s="5"/>
      <c r="O462" s="5"/>
      <c r="P462" s="6"/>
      <c r="Q462" s="6"/>
      <c r="R462" s="5"/>
      <c r="X462" s="3"/>
      <c r="Y462" s="3"/>
    </row>
    <row r="463" spans="1:25" ht="12.75" customHeight="1">
      <c r="L463" s="5"/>
      <c r="M463" s="5"/>
      <c r="O463" s="5"/>
      <c r="P463" s="6"/>
      <c r="Q463" s="6"/>
      <c r="R463" s="5"/>
      <c r="X463" s="3"/>
      <c r="Y463" s="3"/>
    </row>
    <row r="464" spans="1:25" ht="26.25" customHeight="1">
      <c r="B464" s="250" t="s">
        <v>96</v>
      </c>
      <c r="C464" s="242"/>
      <c r="D464" s="242"/>
      <c r="E464" s="242"/>
      <c r="F464" s="242"/>
      <c r="G464" s="242"/>
      <c r="H464" s="242"/>
      <c r="I464" s="242"/>
      <c r="J464" s="242"/>
      <c r="K464" s="145" t="s">
        <v>84</v>
      </c>
      <c r="L464" s="5"/>
      <c r="M464" s="5"/>
      <c r="N464" s="26"/>
      <c r="O464" s="5"/>
      <c r="P464" s="26"/>
      <c r="Q464" s="26"/>
      <c r="R464" s="26"/>
      <c r="X464" s="3"/>
      <c r="Y464" s="3"/>
    </row>
    <row r="465" spans="1:25" ht="20.25" customHeight="1">
      <c r="A465" s="234" t="s">
        <v>9</v>
      </c>
      <c r="B465" s="235" t="s">
        <v>97</v>
      </c>
      <c r="C465" s="232"/>
      <c r="D465" s="232"/>
      <c r="E465" s="232"/>
      <c r="F465" s="232"/>
      <c r="G465" s="232"/>
      <c r="H465" s="232"/>
      <c r="I465" s="232"/>
      <c r="J465" s="233"/>
      <c r="K465" s="236" t="s">
        <v>10</v>
      </c>
      <c r="L465" s="229" t="s">
        <v>2</v>
      </c>
      <c r="M465" s="229" t="s">
        <v>3</v>
      </c>
      <c r="N465" s="237" t="s">
        <v>4</v>
      </c>
      <c r="O465" s="229" t="s">
        <v>5</v>
      </c>
      <c r="P465" s="238" t="s">
        <v>6</v>
      </c>
      <c r="Q465" s="238" t="s">
        <v>7</v>
      </c>
      <c r="R465" s="229" t="s">
        <v>8</v>
      </c>
      <c r="X465" s="3"/>
      <c r="Y465" s="3"/>
    </row>
    <row r="466" spans="1:25" ht="15.75" customHeight="1">
      <c r="A466" s="230"/>
      <c r="B466" s="82" t="s">
        <v>98</v>
      </c>
      <c r="C466" s="82" t="s">
        <v>99</v>
      </c>
      <c r="D466" s="82" t="s">
        <v>100</v>
      </c>
      <c r="E466" s="82" t="s">
        <v>101</v>
      </c>
      <c r="F466" s="82" t="s">
        <v>102</v>
      </c>
      <c r="G466" s="82" t="s">
        <v>103</v>
      </c>
      <c r="H466" s="82" t="s">
        <v>104</v>
      </c>
      <c r="I466" s="82" t="s">
        <v>105</v>
      </c>
      <c r="J466" s="82" t="s">
        <v>106</v>
      </c>
      <c r="K466" s="230"/>
      <c r="L466" s="230"/>
      <c r="M466" s="230"/>
      <c r="N466" s="230"/>
      <c r="O466" s="230"/>
      <c r="P466" s="230"/>
      <c r="Q466" s="230"/>
      <c r="R466" s="230"/>
      <c r="X466" s="3"/>
      <c r="Y466" s="3"/>
    </row>
    <row r="467" spans="1:25" ht="15.75" customHeight="1">
      <c r="A467" s="82">
        <v>1302</v>
      </c>
      <c r="B467" s="83">
        <v>85</v>
      </c>
      <c r="C467" s="83"/>
      <c r="D467" s="83"/>
      <c r="E467" s="83"/>
      <c r="F467" s="83"/>
      <c r="G467" s="83"/>
      <c r="H467" s="83"/>
      <c r="I467" s="161"/>
      <c r="J467" s="161"/>
      <c r="K467" s="162"/>
      <c r="L467" s="154"/>
      <c r="M467" s="55"/>
      <c r="N467" s="56"/>
      <c r="O467" s="146"/>
      <c r="P467" s="89">
        <f>B467</f>
        <v>85</v>
      </c>
      <c r="Q467" s="147"/>
      <c r="R467" s="146"/>
      <c r="X467" s="3"/>
      <c r="Y467" s="3"/>
    </row>
    <row r="468" spans="1:25" ht="15.75" customHeight="1">
      <c r="A468" s="82">
        <v>1401</v>
      </c>
      <c r="B468" s="83"/>
      <c r="C468" s="83">
        <v>83</v>
      </c>
      <c r="D468" s="83"/>
      <c r="E468" s="83"/>
      <c r="F468" s="83"/>
      <c r="G468" s="83"/>
      <c r="H468" s="83"/>
      <c r="I468" s="161"/>
      <c r="J468" s="161"/>
      <c r="K468" s="162"/>
      <c r="L468" s="155"/>
      <c r="M468" s="5"/>
      <c r="N468" s="156"/>
      <c r="O468" s="94">
        <f>IF(C468=0,"",C468/B467)</f>
        <v>0.97647058823529409</v>
      </c>
      <c r="P468" s="95">
        <v>83</v>
      </c>
      <c r="Q468" s="96">
        <f t="shared" ref="Q468:Q475" si="71">IF(P468=0,"",P468/P467)</f>
        <v>0.97647058823529409</v>
      </c>
      <c r="R468" s="96">
        <f t="shared" ref="R468:R475" si="72">IF(P468=0,"",100%-Q468)</f>
        <v>2.352941176470591E-2</v>
      </c>
      <c r="X468" s="3"/>
      <c r="Y468" s="3"/>
    </row>
    <row r="469" spans="1:25" ht="15.75" customHeight="1">
      <c r="A469" s="82">
        <v>1402</v>
      </c>
      <c r="B469" s="83"/>
      <c r="C469" s="83"/>
      <c r="D469" s="83">
        <v>64</v>
      </c>
      <c r="E469" s="83"/>
      <c r="F469" s="83"/>
      <c r="G469" s="83"/>
      <c r="H469" s="83"/>
      <c r="I469" s="161"/>
      <c r="J469" s="161"/>
      <c r="K469" s="162"/>
      <c r="L469" s="155"/>
      <c r="M469" s="5"/>
      <c r="N469" s="156"/>
      <c r="O469" s="94">
        <f>IF(D469=0,"",D469/C468)</f>
        <v>0.77108433734939763</v>
      </c>
      <c r="P469" s="95">
        <v>75</v>
      </c>
      <c r="Q469" s="96">
        <f t="shared" si="71"/>
        <v>0.90361445783132532</v>
      </c>
      <c r="R469" s="96">
        <f t="shared" si="72"/>
        <v>9.6385542168674676E-2</v>
      </c>
      <c r="S469" s="11">
        <f>P469/P467</f>
        <v>0.88235294117647056</v>
      </c>
      <c r="X469" s="3"/>
      <c r="Y469" s="3"/>
    </row>
    <row r="470" spans="1:25" ht="15.75" customHeight="1">
      <c r="A470" s="82">
        <v>1501</v>
      </c>
      <c r="B470" s="83"/>
      <c r="C470" s="83"/>
      <c r="D470" s="83"/>
      <c r="E470" s="83">
        <v>64</v>
      </c>
      <c r="F470" s="83"/>
      <c r="G470" s="83"/>
      <c r="H470" s="83"/>
      <c r="I470" s="161"/>
      <c r="J470" s="161"/>
      <c r="K470" s="162"/>
      <c r="L470" s="155"/>
      <c r="M470" s="5"/>
      <c r="N470" s="156"/>
      <c r="O470" s="94">
        <f>IF(E470=0,"",E470/D469)</f>
        <v>1</v>
      </c>
      <c r="P470" s="95">
        <v>75</v>
      </c>
      <c r="Q470" s="96">
        <f t="shared" si="71"/>
        <v>1</v>
      </c>
      <c r="R470" s="96">
        <f t="shared" si="72"/>
        <v>0</v>
      </c>
      <c r="X470" s="3"/>
      <c r="Y470" s="3"/>
    </row>
    <row r="471" spans="1:25" ht="15.75" customHeight="1">
      <c r="A471" s="82">
        <v>1502</v>
      </c>
      <c r="B471" s="83"/>
      <c r="C471" s="83"/>
      <c r="D471" s="83"/>
      <c r="E471" s="83"/>
      <c r="F471" s="83">
        <v>57</v>
      </c>
      <c r="G471" s="83"/>
      <c r="H471" s="83"/>
      <c r="I471" s="161"/>
      <c r="J471" s="161"/>
      <c r="K471" s="162"/>
      <c r="L471" s="155"/>
      <c r="M471" s="5"/>
      <c r="N471" s="156"/>
      <c r="O471" s="94">
        <f>IF(F471=0,"",F471/E470)</f>
        <v>0.890625</v>
      </c>
      <c r="P471" s="95">
        <v>62</v>
      </c>
      <c r="Q471" s="96">
        <f t="shared" si="71"/>
        <v>0.82666666666666666</v>
      </c>
      <c r="R471" s="96">
        <f t="shared" si="72"/>
        <v>0.17333333333333334</v>
      </c>
      <c r="X471" s="3"/>
      <c r="Y471" s="3"/>
    </row>
    <row r="472" spans="1:25" ht="15.75" customHeight="1">
      <c r="A472" s="82">
        <v>1601</v>
      </c>
      <c r="B472" s="83"/>
      <c r="C472" s="83"/>
      <c r="D472" s="83"/>
      <c r="E472" s="83"/>
      <c r="F472" s="83"/>
      <c r="G472" s="83">
        <v>57</v>
      </c>
      <c r="H472" s="83"/>
      <c r="I472" s="161"/>
      <c r="J472" s="161"/>
      <c r="K472" s="162"/>
      <c r="L472" s="155"/>
      <c r="M472" s="5"/>
      <c r="N472" s="156"/>
      <c r="O472" s="94">
        <f>IF(G472=0,"",G472/F471)</f>
        <v>1</v>
      </c>
      <c r="P472" s="95">
        <v>59</v>
      </c>
      <c r="Q472" s="96">
        <f t="shared" si="71"/>
        <v>0.95161290322580649</v>
      </c>
      <c r="R472" s="96">
        <f t="shared" si="72"/>
        <v>4.8387096774193505E-2</v>
      </c>
      <c r="X472" s="3"/>
      <c r="Y472" s="3"/>
    </row>
    <row r="473" spans="1:25" ht="15.75" customHeight="1">
      <c r="A473" s="82">
        <v>1602</v>
      </c>
      <c r="B473" s="83"/>
      <c r="C473" s="83"/>
      <c r="D473" s="83"/>
      <c r="E473" s="83"/>
      <c r="F473" s="83"/>
      <c r="G473" s="83"/>
      <c r="H473" s="83">
        <v>57</v>
      </c>
      <c r="I473" s="161"/>
      <c r="J473" s="161"/>
      <c r="K473" s="162"/>
      <c r="L473" s="155"/>
      <c r="M473" s="5"/>
      <c r="N473" s="156"/>
      <c r="O473" s="94">
        <f>IF(H473=0,"",H473/G472)</f>
        <v>1</v>
      </c>
      <c r="P473" s="95">
        <v>59</v>
      </c>
      <c r="Q473" s="96">
        <f t="shared" si="71"/>
        <v>1</v>
      </c>
      <c r="R473" s="96">
        <f t="shared" si="72"/>
        <v>0</v>
      </c>
      <c r="X473" s="3"/>
      <c r="Y473" s="3"/>
    </row>
    <row r="474" spans="1:25" ht="15.75" customHeight="1">
      <c r="A474" s="82">
        <v>1701</v>
      </c>
      <c r="B474" s="83"/>
      <c r="C474" s="83"/>
      <c r="D474" s="83"/>
      <c r="E474" s="83"/>
      <c r="F474" s="83"/>
      <c r="G474" s="83"/>
      <c r="H474" s="83"/>
      <c r="I474" s="161">
        <v>58</v>
      </c>
      <c r="J474" s="161"/>
      <c r="K474" s="162"/>
      <c r="L474" s="155"/>
      <c r="M474" s="5"/>
      <c r="N474" s="156"/>
      <c r="O474" s="94">
        <f>IF(I474=0,"",I474/H473)</f>
        <v>1.0175438596491229</v>
      </c>
      <c r="P474" s="95">
        <v>59</v>
      </c>
      <c r="Q474" s="96">
        <f t="shared" si="71"/>
        <v>1</v>
      </c>
      <c r="R474" s="96">
        <f t="shared" si="72"/>
        <v>0</v>
      </c>
      <c r="X474" s="3"/>
      <c r="Y474" s="3"/>
    </row>
    <row r="475" spans="1:25" ht="15.75" customHeight="1">
      <c r="A475" s="82">
        <v>1702</v>
      </c>
      <c r="B475" s="161"/>
      <c r="C475" s="161"/>
      <c r="D475" s="161"/>
      <c r="E475" s="161"/>
      <c r="F475" s="161"/>
      <c r="G475" s="161"/>
      <c r="H475" s="161"/>
      <c r="I475" s="161"/>
      <c r="J475" s="161">
        <v>57</v>
      </c>
      <c r="K475" s="162">
        <v>54</v>
      </c>
      <c r="L475" s="155"/>
      <c r="M475" s="5"/>
      <c r="N475" s="156"/>
      <c r="O475" s="148">
        <f>IF(J475=0,"",J475/I474)</f>
        <v>0.98275862068965514</v>
      </c>
      <c r="P475" s="95">
        <v>58</v>
      </c>
      <c r="Q475" s="149">
        <f t="shared" si="71"/>
        <v>0.98305084745762716</v>
      </c>
      <c r="R475" s="149">
        <f t="shared" si="72"/>
        <v>1.6949152542372836E-2</v>
      </c>
      <c r="X475" s="3"/>
      <c r="Y475" s="3"/>
    </row>
    <row r="476" spans="1:25" ht="15.75" customHeight="1">
      <c r="A476" s="82">
        <v>1801</v>
      </c>
      <c r="B476" s="161"/>
      <c r="C476" s="161"/>
      <c r="D476" s="161"/>
      <c r="E476" s="161"/>
      <c r="F476" s="161"/>
      <c r="G476" s="161"/>
      <c r="H476" s="161"/>
      <c r="I476" s="161"/>
      <c r="J476" s="161">
        <v>4</v>
      </c>
      <c r="K476" s="162">
        <v>4</v>
      </c>
      <c r="L476" s="155"/>
      <c r="M476" s="5"/>
      <c r="N476" s="26"/>
      <c r="O476" s="157"/>
      <c r="P476" s="158">
        <v>4</v>
      </c>
      <c r="Q476" s="159"/>
      <c r="R476" s="160"/>
      <c r="X476" s="3"/>
      <c r="Y476" s="3"/>
    </row>
    <row r="477" spans="1:25" ht="15.75" customHeight="1">
      <c r="A477" s="82">
        <v>1802</v>
      </c>
      <c r="B477" s="161"/>
      <c r="C477" s="161"/>
      <c r="D477" s="161"/>
      <c r="E477" s="161"/>
      <c r="F477" s="161"/>
      <c r="G477" s="161"/>
      <c r="H477" s="161"/>
      <c r="I477" s="161"/>
      <c r="J477" s="161"/>
      <c r="K477" s="162"/>
      <c r="L477" s="155"/>
      <c r="M477" s="5"/>
      <c r="N477" s="26"/>
      <c r="O477" s="140"/>
      <c r="P477" s="163"/>
      <c r="Q477" s="164"/>
      <c r="R477" s="140"/>
      <c r="X477" s="3"/>
      <c r="Y477" s="3"/>
    </row>
    <row r="478" spans="1:25" ht="15.75" customHeight="1">
      <c r="A478" s="82">
        <v>1901</v>
      </c>
      <c r="B478" s="161"/>
      <c r="C478" s="161"/>
      <c r="D478" s="161"/>
      <c r="E478" s="161"/>
      <c r="F478" s="161"/>
      <c r="G478" s="161"/>
      <c r="H478" s="161"/>
      <c r="I478" s="161"/>
      <c r="J478" s="161"/>
      <c r="K478" s="162"/>
      <c r="L478" s="155"/>
      <c r="M478" s="5"/>
      <c r="N478" s="26"/>
      <c r="O478" s="140"/>
      <c r="P478" s="163"/>
      <c r="Q478" s="164"/>
      <c r="R478" s="140"/>
      <c r="X478" s="3"/>
      <c r="Y478" s="3"/>
    </row>
    <row r="479" spans="1:25" ht="15.75" customHeight="1">
      <c r="A479" s="82">
        <v>1902</v>
      </c>
      <c r="B479" s="161"/>
      <c r="C479" s="161"/>
      <c r="D479" s="161"/>
      <c r="E479" s="161"/>
      <c r="F479" s="161"/>
      <c r="G479" s="161"/>
      <c r="H479" s="161"/>
      <c r="I479" s="161"/>
      <c r="J479" s="161"/>
      <c r="K479" s="162"/>
      <c r="L479" s="155"/>
      <c r="M479" s="5"/>
      <c r="N479" s="26"/>
      <c r="O479" s="140"/>
      <c r="P479" s="163"/>
      <c r="Q479" s="164"/>
      <c r="R479" s="140"/>
      <c r="X479" s="3"/>
      <c r="Y479" s="3"/>
    </row>
    <row r="480" spans="1:25" ht="15.75" customHeight="1">
      <c r="A480" s="82">
        <v>2001</v>
      </c>
      <c r="B480" s="161"/>
      <c r="C480" s="161"/>
      <c r="D480" s="161"/>
      <c r="E480" s="161"/>
      <c r="F480" s="161"/>
      <c r="G480" s="161"/>
      <c r="H480" s="161"/>
      <c r="I480" s="161"/>
      <c r="J480" s="161"/>
      <c r="K480" s="162"/>
      <c r="L480" s="155"/>
      <c r="M480" s="5"/>
      <c r="N480" s="26"/>
      <c r="O480" s="105"/>
      <c r="P480" s="124"/>
      <c r="Q480" s="106"/>
      <c r="R480" s="107"/>
      <c r="X480" s="3"/>
      <c r="Y480" s="3"/>
    </row>
    <row r="481" spans="1:25" ht="15.75" customHeight="1">
      <c r="A481" s="82">
        <v>2002</v>
      </c>
      <c r="B481" s="161"/>
      <c r="C481" s="161"/>
      <c r="D481" s="161"/>
      <c r="E481" s="161"/>
      <c r="F481" s="161"/>
      <c r="G481" s="161"/>
      <c r="H481" s="161"/>
      <c r="I481" s="161"/>
      <c r="J481" s="161"/>
      <c r="K481" s="162"/>
      <c r="L481" s="155"/>
      <c r="M481" s="5"/>
      <c r="N481" s="26"/>
      <c r="O481" s="108" t="s">
        <v>80</v>
      </c>
      <c r="P481" s="109">
        <v>62</v>
      </c>
      <c r="Q481" s="215">
        <f>IF(SUM(K470:K477)=0,"",SUM(K470:K477))</f>
        <v>58</v>
      </c>
      <c r="R481" s="111" t="s">
        <v>10</v>
      </c>
      <c r="X481" s="3"/>
      <c r="Y481" s="3"/>
    </row>
    <row r="482" spans="1:25" ht="15.75" customHeight="1">
      <c r="A482" s="82">
        <v>2101</v>
      </c>
      <c r="B482" s="161"/>
      <c r="C482" s="161"/>
      <c r="D482" s="161"/>
      <c r="E482" s="161"/>
      <c r="F482" s="161"/>
      <c r="G482" s="161"/>
      <c r="H482" s="161"/>
      <c r="I482" s="161"/>
      <c r="J482" s="161"/>
      <c r="K482" s="162"/>
      <c r="L482" s="155"/>
      <c r="M482" s="5"/>
      <c r="N482" s="26"/>
      <c r="O482" s="112" t="s">
        <v>81</v>
      </c>
      <c r="P482" s="113">
        <f>IF(P481/B467=0,"",P481/B467)</f>
        <v>0.72941176470588232</v>
      </c>
      <c r="Q482" s="220">
        <f>IF(P481/Q481=0,"",P481/Q481)</f>
        <v>1.0689655172413792</v>
      </c>
      <c r="R482" s="115" t="s">
        <v>82</v>
      </c>
      <c r="X482" s="3"/>
      <c r="Y482" s="3"/>
    </row>
    <row r="483" spans="1:25" ht="15.75" customHeight="1">
      <c r="A483" s="82">
        <v>2102</v>
      </c>
      <c r="B483" s="161"/>
      <c r="C483" s="161"/>
      <c r="D483" s="161"/>
      <c r="E483" s="161"/>
      <c r="F483" s="161"/>
      <c r="G483" s="161"/>
      <c r="H483" s="161"/>
      <c r="I483" s="161"/>
      <c r="J483" s="161"/>
      <c r="K483" s="162"/>
      <c r="L483" s="166"/>
      <c r="M483" s="119"/>
      <c r="N483" s="120"/>
      <c r="O483" s="119"/>
      <c r="P483" s="120"/>
      <c r="Q483" s="120"/>
      <c r="R483" s="121"/>
      <c r="X483" s="3"/>
      <c r="Y483" s="3"/>
    </row>
    <row r="484" spans="1:25" ht="18" customHeight="1">
      <c r="A484" s="34"/>
      <c r="B484" s="26"/>
      <c r="C484" s="26"/>
      <c r="D484" s="231" t="s">
        <v>108</v>
      </c>
      <c r="E484" s="232"/>
      <c r="F484" s="232"/>
      <c r="G484" s="232"/>
      <c r="H484" s="232"/>
      <c r="I484" s="232"/>
      <c r="J484" s="233"/>
      <c r="K484" s="122">
        <f>SUM(K467:K480)</f>
        <v>58</v>
      </c>
      <c r="L484" s="123">
        <f>IF(K475=0,"",K475/B467)</f>
        <v>0.63529411764705879</v>
      </c>
      <c r="M484" s="123">
        <f>IF(K484=0,"",K484/B467)</f>
        <v>0.68235294117647061</v>
      </c>
      <c r="N484" s="123">
        <f>IF(K475=0,"",M484-L484)</f>
        <v>4.705882352941182E-2</v>
      </c>
      <c r="O484" s="5"/>
      <c r="P484" s="26"/>
      <c r="Q484" s="25"/>
      <c r="R484" s="5"/>
      <c r="X484" s="3"/>
      <c r="Y484" s="3"/>
    </row>
    <row r="485" spans="1:25" ht="12.75" customHeight="1">
      <c r="L485" s="5"/>
      <c r="M485" s="5"/>
      <c r="O485" s="5"/>
      <c r="P485" s="6"/>
      <c r="Q485" s="6"/>
      <c r="R485" s="5"/>
      <c r="X485" s="3"/>
      <c r="Y485" s="3"/>
    </row>
    <row r="486" spans="1:25" ht="12.75" customHeight="1">
      <c r="L486" s="5"/>
      <c r="M486" s="5"/>
      <c r="O486" s="5"/>
      <c r="P486" s="6"/>
      <c r="Q486" s="6"/>
      <c r="R486" s="5"/>
      <c r="X486" s="3"/>
      <c r="Y486" s="3"/>
    </row>
    <row r="487" spans="1:25" ht="26.25" customHeight="1">
      <c r="B487" s="250" t="s">
        <v>96</v>
      </c>
      <c r="C487" s="242"/>
      <c r="D487" s="242"/>
      <c r="E487" s="242"/>
      <c r="F487" s="242"/>
      <c r="G487" s="242"/>
      <c r="H487" s="242"/>
      <c r="I487" s="242"/>
      <c r="J487" s="242"/>
      <c r="K487" s="145" t="s">
        <v>87</v>
      </c>
      <c r="L487" s="5"/>
      <c r="M487" s="5"/>
      <c r="N487" s="26"/>
      <c r="O487" s="5"/>
      <c r="P487" s="26"/>
      <c r="Q487" s="26"/>
      <c r="R487" s="26"/>
      <c r="X487" s="3"/>
      <c r="Y487" s="3"/>
    </row>
    <row r="488" spans="1:25" ht="20.25" customHeight="1">
      <c r="A488" s="234" t="s">
        <v>9</v>
      </c>
      <c r="B488" s="235" t="s">
        <v>97</v>
      </c>
      <c r="C488" s="232"/>
      <c r="D488" s="232"/>
      <c r="E488" s="232"/>
      <c r="F488" s="232"/>
      <c r="G488" s="232"/>
      <c r="H488" s="232"/>
      <c r="I488" s="232"/>
      <c r="J488" s="233"/>
      <c r="K488" s="236" t="s">
        <v>10</v>
      </c>
      <c r="L488" s="229" t="s">
        <v>2</v>
      </c>
      <c r="M488" s="229" t="s">
        <v>3</v>
      </c>
      <c r="N488" s="237" t="s">
        <v>4</v>
      </c>
      <c r="O488" s="229" t="s">
        <v>5</v>
      </c>
      <c r="P488" s="238" t="s">
        <v>6</v>
      </c>
      <c r="Q488" s="238" t="s">
        <v>7</v>
      </c>
      <c r="R488" s="229" t="s">
        <v>8</v>
      </c>
      <c r="X488" s="3"/>
      <c r="Y488" s="3"/>
    </row>
    <row r="489" spans="1:25" ht="15.75" customHeight="1">
      <c r="A489" s="230"/>
      <c r="B489" s="82" t="s">
        <v>98</v>
      </c>
      <c r="C489" s="82" t="s">
        <v>99</v>
      </c>
      <c r="D489" s="82" t="s">
        <v>100</v>
      </c>
      <c r="E489" s="82" t="s">
        <v>101</v>
      </c>
      <c r="F489" s="82" t="s">
        <v>102</v>
      </c>
      <c r="G489" s="82" t="s">
        <v>103</v>
      </c>
      <c r="H489" s="82" t="s">
        <v>104</v>
      </c>
      <c r="I489" s="82" t="s">
        <v>105</v>
      </c>
      <c r="J489" s="82" t="s">
        <v>106</v>
      </c>
      <c r="K489" s="230"/>
      <c r="L489" s="230"/>
      <c r="M489" s="230"/>
      <c r="N489" s="230"/>
      <c r="O489" s="230"/>
      <c r="P489" s="230"/>
      <c r="Q489" s="230"/>
      <c r="R489" s="230"/>
      <c r="X489" s="3"/>
      <c r="Y489" s="3"/>
    </row>
    <row r="490" spans="1:25" ht="15.75" customHeight="1">
      <c r="A490" s="82">
        <v>1401</v>
      </c>
      <c r="B490" s="83">
        <v>40</v>
      </c>
      <c r="C490" s="83"/>
      <c r="D490" s="83"/>
      <c r="E490" s="83"/>
      <c r="F490" s="161"/>
      <c r="G490" s="161"/>
      <c r="H490" s="161"/>
      <c r="I490" s="161"/>
      <c r="J490" s="161"/>
      <c r="K490" s="162"/>
      <c r="L490" s="154"/>
      <c r="M490" s="55"/>
      <c r="N490" s="56"/>
      <c r="O490" s="146"/>
      <c r="P490" s="89">
        <f>B490</f>
        <v>40</v>
      </c>
      <c r="Q490" s="147"/>
      <c r="R490" s="146"/>
      <c r="X490" s="3"/>
      <c r="Y490" s="3"/>
    </row>
    <row r="491" spans="1:25" ht="15.75" customHeight="1">
      <c r="A491" s="82">
        <v>1402</v>
      </c>
      <c r="B491" s="83"/>
      <c r="C491" s="83">
        <v>36</v>
      </c>
      <c r="D491" s="83"/>
      <c r="E491" s="83"/>
      <c r="F491" s="161"/>
      <c r="G491" s="161"/>
      <c r="H491" s="161"/>
      <c r="I491" s="161"/>
      <c r="J491" s="161"/>
      <c r="K491" s="162"/>
      <c r="L491" s="155"/>
      <c r="M491" s="5"/>
      <c r="N491" s="156"/>
      <c r="O491" s="94">
        <f>IF(C491=0,"",C491/B490)</f>
        <v>0.9</v>
      </c>
      <c r="P491" s="95">
        <v>36</v>
      </c>
      <c r="Q491" s="96">
        <f t="shared" ref="Q491:Q498" si="73">IF(P491=0,"",P491/P490)</f>
        <v>0.9</v>
      </c>
      <c r="R491" s="96">
        <f t="shared" ref="R491:R498" si="74">IF(P491=0,"",100%-Q491)</f>
        <v>9.9999999999999978E-2</v>
      </c>
      <c r="X491" s="3"/>
      <c r="Y491" s="3"/>
    </row>
    <row r="492" spans="1:25" ht="15.75" customHeight="1">
      <c r="A492" s="82">
        <v>1501</v>
      </c>
      <c r="B492" s="83"/>
      <c r="C492" s="83"/>
      <c r="D492" s="83">
        <v>30</v>
      </c>
      <c r="E492" s="83"/>
      <c r="F492" s="161"/>
      <c r="G492" s="161"/>
      <c r="H492" s="161"/>
      <c r="I492" s="161"/>
      <c r="J492" s="161"/>
      <c r="K492" s="162"/>
      <c r="L492" s="155"/>
      <c r="M492" s="5"/>
      <c r="N492" s="156"/>
      <c r="O492" s="94">
        <f>IF(D492=0,"",D492/C491)</f>
        <v>0.83333333333333337</v>
      </c>
      <c r="P492" s="95">
        <v>30</v>
      </c>
      <c r="Q492" s="96">
        <f t="shared" si="73"/>
        <v>0.83333333333333337</v>
      </c>
      <c r="R492" s="96">
        <f t="shared" si="74"/>
        <v>0.16666666666666663</v>
      </c>
      <c r="S492" s="11">
        <f>P492/P490</f>
        <v>0.75</v>
      </c>
      <c r="X492" s="3"/>
      <c r="Y492" s="3"/>
    </row>
    <row r="493" spans="1:25" ht="15.75" customHeight="1">
      <c r="A493" s="82">
        <v>1502</v>
      </c>
      <c r="B493" s="83"/>
      <c r="C493" s="83"/>
      <c r="D493" s="83"/>
      <c r="E493" s="83">
        <v>29</v>
      </c>
      <c r="F493" s="161"/>
      <c r="G493" s="161"/>
      <c r="H493" s="161"/>
      <c r="I493" s="161"/>
      <c r="J493" s="161"/>
      <c r="K493" s="162"/>
      <c r="L493" s="155"/>
      <c r="M493" s="5"/>
      <c r="N493" s="156"/>
      <c r="O493" s="94">
        <f>IF(E493=0,"",E493/D492)</f>
        <v>0.96666666666666667</v>
      </c>
      <c r="P493" s="95">
        <v>29</v>
      </c>
      <c r="Q493" s="96">
        <f t="shared" si="73"/>
        <v>0.96666666666666667</v>
      </c>
      <c r="R493" s="96">
        <f t="shared" si="74"/>
        <v>3.3333333333333326E-2</v>
      </c>
      <c r="X493" s="3"/>
      <c r="Y493" s="3"/>
    </row>
    <row r="494" spans="1:25" ht="15.75" customHeight="1">
      <c r="A494" s="82">
        <v>1601</v>
      </c>
      <c r="B494" s="161"/>
      <c r="C494" s="161"/>
      <c r="D494" s="161"/>
      <c r="E494" s="161"/>
      <c r="F494" s="161">
        <v>28</v>
      </c>
      <c r="G494" s="161"/>
      <c r="H494" s="161"/>
      <c r="I494" s="161"/>
      <c r="J494" s="161"/>
      <c r="K494" s="162"/>
      <c r="L494" s="155"/>
      <c r="M494" s="5"/>
      <c r="N494" s="156"/>
      <c r="O494" s="94">
        <f>IF(F494=0,"",F494/E493)</f>
        <v>0.96551724137931039</v>
      </c>
      <c r="P494" s="95">
        <v>28</v>
      </c>
      <c r="Q494" s="96">
        <f t="shared" si="73"/>
        <v>0.96551724137931039</v>
      </c>
      <c r="R494" s="96">
        <f t="shared" si="74"/>
        <v>3.4482758620689613E-2</v>
      </c>
      <c r="X494" s="3"/>
      <c r="Y494" s="3"/>
    </row>
    <row r="495" spans="1:25" ht="15.75" customHeight="1">
      <c r="A495" s="82">
        <v>1602</v>
      </c>
      <c r="B495" s="161"/>
      <c r="C495" s="161"/>
      <c r="D495" s="161"/>
      <c r="E495" s="161"/>
      <c r="F495" s="161"/>
      <c r="G495" s="161">
        <v>27</v>
      </c>
      <c r="H495" s="161"/>
      <c r="I495" s="161"/>
      <c r="J495" s="161"/>
      <c r="K495" s="162"/>
      <c r="L495" s="155"/>
      <c r="M495" s="5"/>
      <c r="N495" s="156"/>
      <c r="O495" s="94">
        <f>IF(G495=0,"",G495/F494)</f>
        <v>0.9642857142857143</v>
      </c>
      <c r="P495" s="95">
        <v>27</v>
      </c>
      <c r="Q495" s="96">
        <f t="shared" si="73"/>
        <v>0.9642857142857143</v>
      </c>
      <c r="R495" s="96">
        <f t="shared" si="74"/>
        <v>3.5714285714285698E-2</v>
      </c>
      <c r="X495" s="3"/>
      <c r="Y495" s="3"/>
    </row>
    <row r="496" spans="1:25" ht="15.75" customHeight="1">
      <c r="A496" s="82">
        <v>1701</v>
      </c>
      <c r="B496" s="161"/>
      <c r="C496" s="161"/>
      <c r="D496" s="161"/>
      <c r="E496" s="161"/>
      <c r="F496" s="161"/>
      <c r="G496" s="161"/>
      <c r="H496" s="161">
        <v>27</v>
      </c>
      <c r="I496" s="161"/>
      <c r="J496" s="161"/>
      <c r="K496" s="162"/>
      <c r="L496" s="155"/>
      <c r="M496" s="5"/>
      <c r="N496" s="156"/>
      <c r="O496" s="94">
        <f>IF(H496=0,"",H496/G495)</f>
        <v>1</v>
      </c>
      <c r="P496" s="95">
        <v>27</v>
      </c>
      <c r="Q496" s="96">
        <f t="shared" si="73"/>
        <v>1</v>
      </c>
      <c r="R496" s="96">
        <f t="shared" si="74"/>
        <v>0</v>
      </c>
      <c r="X496" s="3"/>
      <c r="Y496" s="3"/>
    </row>
    <row r="497" spans="1:25" ht="15.75" customHeight="1">
      <c r="A497" s="82">
        <v>1702</v>
      </c>
      <c r="B497" s="161"/>
      <c r="C497" s="161"/>
      <c r="D497" s="161"/>
      <c r="E497" s="161"/>
      <c r="F497" s="161"/>
      <c r="G497" s="161"/>
      <c r="H497" s="161"/>
      <c r="I497" s="161">
        <v>27</v>
      </c>
      <c r="J497" s="161"/>
      <c r="K497" s="162"/>
      <c r="L497" s="155"/>
      <c r="M497" s="5"/>
      <c r="N497" s="156"/>
      <c r="O497" s="94">
        <f>IF(I497=0,"",I497/H496)</f>
        <v>1</v>
      </c>
      <c r="P497" s="95">
        <v>27</v>
      </c>
      <c r="Q497" s="96">
        <f t="shared" si="73"/>
        <v>1</v>
      </c>
      <c r="R497" s="96">
        <f t="shared" si="74"/>
        <v>0</v>
      </c>
      <c r="X497" s="3"/>
      <c r="Y497" s="3"/>
    </row>
    <row r="498" spans="1:25" ht="15.75" customHeight="1">
      <c r="A498" s="82">
        <v>1801</v>
      </c>
      <c r="B498" s="161"/>
      <c r="C498" s="161"/>
      <c r="D498" s="161"/>
      <c r="E498" s="161"/>
      <c r="F498" s="161"/>
      <c r="G498" s="161"/>
      <c r="H498" s="161"/>
      <c r="I498" s="161"/>
      <c r="J498" s="161">
        <v>26</v>
      </c>
      <c r="K498" s="162">
        <v>26</v>
      </c>
      <c r="L498" s="155"/>
      <c r="M498" s="5"/>
      <c r="N498" s="156"/>
      <c r="O498" s="148">
        <f>IF(J498=0,"",J498/I497)</f>
        <v>0.96296296296296291</v>
      </c>
      <c r="P498" s="95">
        <v>26</v>
      </c>
      <c r="Q498" s="149">
        <f t="shared" si="73"/>
        <v>0.96296296296296291</v>
      </c>
      <c r="R498" s="149">
        <f t="shared" si="74"/>
        <v>3.703703703703709E-2</v>
      </c>
      <c r="X498" s="3"/>
      <c r="Y498" s="3"/>
    </row>
    <row r="499" spans="1:25" ht="15.75" customHeight="1">
      <c r="A499" s="82">
        <v>1802</v>
      </c>
      <c r="B499" s="161"/>
      <c r="C499" s="161"/>
      <c r="D499" s="161"/>
      <c r="E499" s="161"/>
      <c r="F499" s="161"/>
      <c r="G499" s="161"/>
      <c r="H499" s="161"/>
      <c r="I499" s="161"/>
      <c r="J499" s="161"/>
      <c r="K499" s="162"/>
      <c r="L499" s="155"/>
      <c r="M499" s="5"/>
      <c r="N499" s="26"/>
      <c r="O499" s="157"/>
      <c r="P499" s="158"/>
      <c r="Q499" s="159"/>
      <c r="R499" s="160"/>
      <c r="X499" s="3"/>
      <c r="Y499" s="3"/>
    </row>
    <row r="500" spans="1:25" ht="15.75" customHeight="1">
      <c r="A500" s="82">
        <v>1901</v>
      </c>
      <c r="B500" s="161"/>
      <c r="C500" s="161"/>
      <c r="D500" s="161"/>
      <c r="E500" s="161"/>
      <c r="F500" s="161"/>
      <c r="G500" s="161"/>
      <c r="H500" s="161"/>
      <c r="I500" s="161"/>
      <c r="J500" s="161"/>
      <c r="K500" s="162"/>
      <c r="L500" s="155"/>
      <c r="M500" s="5"/>
      <c r="N500" s="26"/>
      <c r="O500" s="140"/>
      <c r="P500" s="163"/>
      <c r="Q500" s="164"/>
      <c r="R500" s="140"/>
      <c r="X500" s="3"/>
      <c r="Y500" s="3"/>
    </row>
    <row r="501" spans="1:25" ht="15.75" customHeight="1">
      <c r="A501" s="82">
        <v>1902</v>
      </c>
      <c r="B501" s="161"/>
      <c r="C501" s="161"/>
      <c r="D501" s="161"/>
      <c r="E501" s="161"/>
      <c r="F501" s="161"/>
      <c r="G501" s="161"/>
      <c r="H501" s="161"/>
      <c r="I501" s="161"/>
      <c r="J501" s="161"/>
      <c r="K501" s="162"/>
      <c r="L501" s="155"/>
      <c r="M501" s="5"/>
      <c r="N501" s="26"/>
      <c r="O501" s="140"/>
      <c r="P501" s="163"/>
      <c r="Q501" s="164"/>
      <c r="R501" s="140"/>
      <c r="X501" s="3"/>
      <c r="Y501" s="3"/>
    </row>
    <row r="502" spans="1:25" ht="15.75" customHeight="1">
      <c r="A502" s="82">
        <v>2001</v>
      </c>
      <c r="B502" s="161"/>
      <c r="C502" s="161"/>
      <c r="D502" s="161"/>
      <c r="E502" s="161"/>
      <c r="F502" s="161"/>
      <c r="G502" s="161"/>
      <c r="H502" s="161"/>
      <c r="I502" s="161"/>
      <c r="J502" s="161"/>
      <c r="K502" s="162"/>
      <c r="L502" s="155"/>
      <c r="M502" s="5"/>
      <c r="N502" s="26"/>
      <c r="O502" s="140"/>
      <c r="P502" s="163"/>
      <c r="Q502" s="164"/>
      <c r="R502" s="140"/>
      <c r="X502" s="3"/>
      <c r="Y502" s="3"/>
    </row>
    <row r="503" spans="1:25" ht="15.75" customHeight="1">
      <c r="A503" s="82">
        <v>2002</v>
      </c>
      <c r="B503" s="161"/>
      <c r="C503" s="161"/>
      <c r="D503" s="161"/>
      <c r="E503" s="161"/>
      <c r="F503" s="161"/>
      <c r="G503" s="161"/>
      <c r="H503" s="161"/>
      <c r="I503" s="161"/>
      <c r="J503" s="161"/>
      <c r="K503" s="162"/>
      <c r="L503" s="155"/>
      <c r="M503" s="5"/>
      <c r="N503" s="26"/>
      <c r="O503" s="105"/>
      <c r="P503" s="124"/>
      <c r="Q503" s="106"/>
      <c r="R503" s="107"/>
      <c r="W503" s="26"/>
      <c r="X503" s="3"/>
      <c r="Y503" s="3"/>
    </row>
    <row r="504" spans="1:25" ht="15.75" customHeight="1">
      <c r="A504" s="82">
        <v>2101</v>
      </c>
      <c r="B504" s="161"/>
      <c r="C504" s="161"/>
      <c r="D504" s="161"/>
      <c r="E504" s="161"/>
      <c r="F504" s="161"/>
      <c r="G504" s="161"/>
      <c r="H504" s="161"/>
      <c r="I504" s="161"/>
      <c r="J504" s="161"/>
      <c r="K504" s="162"/>
      <c r="L504" s="155"/>
      <c r="M504" s="5"/>
      <c r="N504" s="26"/>
      <c r="O504" s="108" t="s">
        <v>80</v>
      </c>
      <c r="P504" s="109">
        <v>24</v>
      </c>
      <c r="Q504" s="110">
        <f>IF(SUM(K493:K500)=0,"",SUM(K493:K500))</f>
        <v>26</v>
      </c>
      <c r="R504" s="111" t="s">
        <v>10</v>
      </c>
      <c r="X504" s="3"/>
      <c r="Y504" s="3"/>
    </row>
    <row r="505" spans="1:25" ht="15.75" customHeight="1">
      <c r="A505" s="82">
        <v>2102</v>
      </c>
      <c r="B505" s="161"/>
      <c r="C505" s="161"/>
      <c r="D505" s="161"/>
      <c r="E505" s="161"/>
      <c r="F505" s="161"/>
      <c r="G505" s="161"/>
      <c r="H505" s="161"/>
      <c r="I505" s="161"/>
      <c r="J505" s="161"/>
      <c r="K505" s="162"/>
      <c r="L505" s="155"/>
      <c r="M505" s="5"/>
      <c r="N505" s="26"/>
      <c r="O505" s="112" t="s">
        <v>81</v>
      </c>
      <c r="P505" s="113">
        <f>IF(P504/B490=0,"",P504/B490)</f>
        <v>0.6</v>
      </c>
      <c r="Q505" s="114">
        <f>IF(P504/Q504=0,"",P504/Q504)</f>
        <v>0.92307692307692313</v>
      </c>
      <c r="R505" s="115" t="s">
        <v>82</v>
      </c>
      <c r="X505" s="3"/>
      <c r="Y505" s="3"/>
    </row>
    <row r="506" spans="1:25" ht="15.75" customHeight="1">
      <c r="A506" s="82">
        <v>2201</v>
      </c>
      <c r="B506" s="161"/>
      <c r="C506" s="161"/>
      <c r="D506" s="161"/>
      <c r="E506" s="161"/>
      <c r="F506" s="161"/>
      <c r="G506" s="161"/>
      <c r="H506" s="161"/>
      <c r="I506" s="161"/>
      <c r="J506" s="161"/>
      <c r="K506" s="162"/>
      <c r="L506" s="166"/>
      <c r="M506" s="119"/>
      <c r="N506" s="120"/>
      <c r="O506" s="119"/>
      <c r="P506" s="120"/>
      <c r="Q506" s="120"/>
      <c r="R506" s="121"/>
      <c r="X506" s="3"/>
      <c r="Y506" s="3"/>
    </row>
    <row r="507" spans="1:25" ht="18" customHeight="1">
      <c r="A507" s="34"/>
      <c r="B507" s="26"/>
      <c r="C507" s="26"/>
      <c r="D507" s="231" t="s">
        <v>108</v>
      </c>
      <c r="E507" s="232"/>
      <c r="F507" s="232"/>
      <c r="G507" s="232"/>
      <c r="H507" s="232"/>
      <c r="I507" s="232"/>
      <c r="J507" s="233"/>
      <c r="K507" s="122">
        <f>SUM(K490:K503)</f>
        <v>26</v>
      </c>
      <c r="L507" s="123">
        <f>IF(K498=0,"",K498/B490)</f>
        <v>0.65</v>
      </c>
      <c r="M507" s="123">
        <f>IF(K507=0,"",K507/B490)</f>
        <v>0.65</v>
      </c>
      <c r="N507" s="123">
        <f>IF(K498=0,"",M507-L507)</f>
        <v>0</v>
      </c>
      <c r="O507" s="5"/>
      <c r="P507" s="26"/>
      <c r="Q507" s="25"/>
      <c r="R507" s="5"/>
      <c r="X507" s="3"/>
      <c r="Y507" s="3"/>
    </row>
    <row r="508" spans="1:25" ht="12.75" customHeight="1">
      <c r="L508" s="5"/>
      <c r="M508" s="5"/>
      <c r="O508" s="5"/>
      <c r="P508" s="6"/>
      <c r="Q508" s="6"/>
      <c r="R508" s="5"/>
      <c r="X508" s="3"/>
      <c r="Y508" s="3"/>
    </row>
    <row r="509" spans="1:25" ht="12.75" customHeight="1">
      <c r="L509" s="5"/>
      <c r="M509" s="5"/>
      <c r="O509" s="5"/>
      <c r="P509" s="6"/>
      <c r="Q509" s="6"/>
      <c r="R509" s="5"/>
      <c r="X509" s="3"/>
      <c r="Y509" s="3"/>
    </row>
    <row r="510" spans="1:25" ht="26.25" customHeight="1">
      <c r="B510" s="250" t="s">
        <v>96</v>
      </c>
      <c r="C510" s="242"/>
      <c r="D510" s="242"/>
      <c r="E510" s="242"/>
      <c r="F510" s="242"/>
      <c r="G510" s="242"/>
      <c r="H510" s="242"/>
      <c r="I510" s="242"/>
      <c r="J510" s="242"/>
      <c r="K510" s="145" t="s">
        <v>89</v>
      </c>
      <c r="L510" s="5"/>
      <c r="M510" s="5"/>
      <c r="N510" s="26"/>
      <c r="O510" s="5"/>
      <c r="P510" s="26"/>
      <c r="Q510" s="26"/>
      <c r="R510" s="26"/>
      <c r="W510" s="208">
        <f>AVERAGE(P505,P528)</f>
        <v>0.69041095890410964</v>
      </c>
      <c r="X510" s="208">
        <f>AVERAGE(Q505,Q528)</f>
        <v>0.96153846153846156</v>
      </c>
      <c r="Y510" s="3"/>
    </row>
    <row r="511" spans="1:25" ht="20.25" customHeight="1">
      <c r="A511" s="234" t="s">
        <v>9</v>
      </c>
      <c r="B511" s="171" t="s">
        <v>97</v>
      </c>
      <c r="C511" s="172"/>
      <c r="D511" s="172"/>
      <c r="E511" s="172"/>
      <c r="F511" s="172"/>
      <c r="G511" s="172"/>
      <c r="H511" s="172"/>
      <c r="I511" s="172"/>
      <c r="J511" s="173"/>
      <c r="K511" s="236" t="s">
        <v>10</v>
      </c>
      <c r="L511" s="229" t="s">
        <v>2</v>
      </c>
      <c r="M511" s="229" t="s">
        <v>3</v>
      </c>
      <c r="N511" s="237" t="s">
        <v>4</v>
      </c>
      <c r="O511" s="229" t="s">
        <v>5</v>
      </c>
      <c r="P511" s="238" t="s">
        <v>6</v>
      </c>
      <c r="Q511" s="238" t="s">
        <v>7</v>
      </c>
      <c r="R511" s="229" t="s">
        <v>8</v>
      </c>
      <c r="X511" s="3"/>
      <c r="Y511" s="3"/>
    </row>
    <row r="512" spans="1:25" ht="15.75" customHeight="1">
      <c r="A512" s="230"/>
      <c r="B512" s="82" t="s">
        <v>98</v>
      </c>
      <c r="C512" s="82" t="s">
        <v>99</v>
      </c>
      <c r="D512" s="82" t="s">
        <v>100</v>
      </c>
      <c r="E512" s="82" t="s">
        <v>101</v>
      </c>
      <c r="F512" s="82" t="s">
        <v>102</v>
      </c>
      <c r="G512" s="82" t="s">
        <v>103</v>
      </c>
      <c r="H512" s="82" t="s">
        <v>104</v>
      </c>
      <c r="I512" s="82" t="s">
        <v>105</v>
      </c>
      <c r="J512" s="174" t="s">
        <v>106</v>
      </c>
      <c r="K512" s="230"/>
      <c r="L512" s="230"/>
      <c r="M512" s="230"/>
      <c r="N512" s="230"/>
      <c r="O512" s="230"/>
      <c r="P512" s="230"/>
      <c r="Q512" s="230"/>
      <c r="R512" s="230"/>
      <c r="X512" s="3"/>
      <c r="Y512" s="3"/>
    </row>
    <row r="513" spans="1:25" ht="15.75" customHeight="1">
      <c r="A513" s="82">
        <v>1402</v>
      </c>
      <c r="B513" s="83">
        <v>73</v>
      </c>
      <c r="C513" s="83"/>
      <c r="D513" s="83"/>
      <c r="E513" s="83"/>
      <c r="F513" s="83"/>
      <c r="G513" s="83"/>
      <c r="H513" s="83"/>
      <c r="I513" s="161"/>
      <c r="J513" s="175"/>
      <c r="K513" s="162"/>
      <c r="L513" s="154"/>
      <c r="M513" s="55"/>
      <c r="N513" s="56"/>
      <c r="O513" s="146"/>
      <c r="P513" s="176">
        <f>B513</f>
        <v>73</v>
      </c>
      <c r="Q513" s="147"/>
      <c r="R513" s="146"/>
      <c r="X513" s="3"/>
      <c r="Y513" s="3"/>
    </row>
    <row r="514" spans="1:25" ht="15.75" customHeight="1">
      <c r="A514" s="82">
        <v>1501</v>
      </c>
      <c r="B514" s="83"/>
      <c r="C514" s="83">
        <v>73</v>
      </c>
      <c r="D514" s="83"/>
      <c r="E514" s="83"/>
      <c r="F514" s="83"/>
      <c r="G514" s="83"/>
      <c r="H514" s="83"/>
      <c r="I514" s="161"/>
      <c r="J514" s="175"/>
      <c r="K514" s="162"/>
      <c r="L514" s="155"/>
      <c r="M514" s="5"/>
      <c r="N514" s="156"/>
      <c r="O514" s="94">
        <f>IF(C514=0,"",C514/B513)</f>
        <v>1</v>
      </c>
      <c r="P514" s="83">
        <v>73</v>
      </c>
      <c r="Q514" s="96">
        <f t="shared" ref="Q514:Q520" si="75">IF(P514=0,"",P514/P513)</f>
        <v>1</v>
      </c>
      <c r="R514" s="96">
        <f t="shared" ref="R514:R520" si="76">IF(P514=0,"",100%-Q514)</f>
        <v>0</v>
      </c>
      <c r="X514" s="3"/>
      <c r="Y514" s="3"/>
    </row>
    <row r="515" spans="1:25" ht="15.75" customHeight="1">
      <c r="A515" s="82">
        <v>1502</v>
      </c>
      <c r="B515" s="83"/>
      <c r="C515" s="83"/>
      <c r="D515" s="83">
        <v>63</v>
      </c>
      <c r="E515" s="83"/>
      <c r="F515" s="83"/>
      <c r="G515" s="83"/>
      <c r="H515" s="83"/>
      <c r="I515" s="161"/>
      <c r="J515" s="175"/>
      <c r="K515" s="162"/>
      <c r="L515" s="155"/>
      <c r="M515" s="5"/>
      <c r="N515" s="156"/>
      <c r="O515" s="94">
        <f>IF(D515=0,"",D515/C514)</f>
        <v>0.86301369863013699</v>
      </c>
      <c r="P515" s="83">
        <v>63</v>
      </c>
      <c r="Q515" s="96">
        <f t="shared" si="75"/>
        <v>0.86301369863013699</v>
      </c>
      <c r="R515" s="96">
        <f t="shared" si="76"/>
        <v>0.13698630136986301</v>
      </c>
      <c r="S515" s="11">
        <f>P515/P513</f>
        <v>0.86301369863013699</v>
      </c>
      <c r="X515" s="3"/>
      <c r="Y515" s="3"/>
    </row>
    <row r="516" spans="1:25" ht="15.75" customHeight="1">
      <c r="A516" s="82">
        <v>1601</v>
      </c>
      <c r="B516" s="83"/>
      <c r="C516" s="83"/>
      <c r="D516" s="83"/>
      <c r="E516" s="83">
        <v>62</v>
      </c>
      <c r="F516" s="83"/>
      <c r="G516" s="83"/>
      <c r="H516" s="83"/>
      <c r="I516" s="161"/>
      <c r="J516" s="175"/>
      <c r="K516" s="162"/>
      <c r="L516" s="155"/>
      <c r="M516" s="5"/>
      <c r="N516" s="156"/>
      <c r="O516" s="94">
        <f>IF(E516=0,"",E516/D515)</f>
        <v>0.98412698412698407</v>
      </c>
      <c r="P516" s="83">
        <v>63</v>
      </c>
      <c r="Q516" s="96">
        <f t="shared" si="75"/>
        <v>1</v>
      </c>
      <c r="R516" s="96">
        <f t="shared" si="76"/>
        <v>0</v>
      </c>
      <c r="X516" s="3"/>
      <c r="Y516" s="3"/>
    </row>
    <row r="517" spans="1:25" ht="15.75" customHeight="1">
      <c r="A517" s="82">
        <v>1602</v>
      </c>
      <c r="B517" s="83"/>
      <c r="C517" s="83"/>
      <c r="D517" s="83"/>
      <c r="E517" s="83"/>
      <c r="F517" s="83">
        <v>58</v>
      </c>
      <c r="G517" s="83"/>
      <c r="H517" s="83"/>
      <c r="I517" s="161"/>
      <c r="J517" s="175"/>
      <c r="K517" s="162"/>
      <c r="L517" s="155"/>
      <c r="M517" s="5"/>
      <c r="N517" s="156"/>
      <c r="O517" s="94">
        <f>IF(F517=0,"",F517/E516)</f>
        <v>0.93548387096774188</v>
      </c>
      <c r="P517" s="83">
        <v>61</v>
      </c>
      <c r="Q517" s="96">
        <f t="shared" si="75"/>
        <v>0.96825396825396826</v>
      </c>
      <c r="R517" s="96">
        <f t="shared" si="76"/>
        <v>3.1746031746031744E-2</v>
      </c>
      <c r="X517" s="3"/>
      <c r="Y517" s="3"/>
    </row>
    <row r="518" spans="1:25" ht="15.75" customHeight="1">
      <c r="A518" s="82">
        <v>1701</v>
      </c>
      <c r="B518" s="83"/>
      <c r="C518" s="83"/>
      <c r="D518" s="83"/>
      <c r="E518" s="83"/>
      <c r="F518" s="83"/>
      <c r="G518" s="83">
        <v>57</v>
      </c>
      <c r="H518" s="83"/>
      <c r="I518" s="161"/>
      <c r="J518" s="175"/>
      <c r="K518" s="162"/>
      <c r="L518" s="155"/>
      <c r="M518" s="5"/>
      <c r="N518" s="156"/>
      <c r="O518" s="94">
        <f>IF(G518=0,"",G518/F517)</f>
        <v>0.98275862068965514</v>
      </c>
      <c r="P518" s="83">
        <v>59</v>
      </c>
      <c r="Q518" s="96">
        <f t="shared" si="75"/>
        <v>0.96721311475409832</v>
      </c>
      <c r="R518" s="96">
        <f t="shared" si="76"/>
        <v>3.2786885245901676E-2</v>
      </c>
      <c r="X518" s="3"/>
      <c r="Y518" s="3"/>
    </row>
    <row r="519" spans="1:25" ht="15.75" customHeight="1">
      <c r="A519" s="82">
        <v>1702</v>
      </c>
      <c r="B519" s="83"/>
      <c r="C519" s="83"/>
      <c r="D519" s="83"/>
      <c r="E519" s="83"/>
      <c r="F519" s="83"/>
      <c r="G519" s="83"/>
      <c r="H519" s="83">
        <v>56</v>
      </c>
      <c r="I519" s="161"/>
      <c r="J519" s="175"/>
      <c r="K519" s="162"/>
      <c r="L519" s="155"/>
      <c r="M519" s="5"/>
      <c r="N519" s="156"/>
      <c r="O519" s="94">
        <f>IF(H519=0,"",H519/G518)</f>
        <v>0.98245614035087714</v>
      </c>
      <c r="P519" s="83">
        <v>58</v>
      </c>
      <c r="Q519" s="96">
        <f t="shared" si="75"/>
        <v>0.98305084745762716</v>
      </c>
      <c r="R519" s="96">
        <f t="shared" si="76"/>
        <v>1.6949152542372836E-2</v>
      </c>
      <c r="X519" s="3"/>
      <c r="Y519" s="3"/>
    </row>
    <row r="520" spans="1:25" ht="15.75" customHeight="1">
      <c r="A520" s="82">
        <v>1801</v>
      </c>
      <c r="B520" s="83"/>
      <c r="C520" s="83"/>
      <c r="D520" s="83"/>
      <c r="E520" s="83"/>
      <c r="F520" s="83"/>
      <c r="G520" s="83"/>
      <c r="H520" s="83"/>
      <c r="I520" s="161">
        <v>55</v>
      </c>
      <c r="J520" s="175"/>
      <c r="K520" s="162">
        <v>52</v>
      </c>
      <c r="L520" s="155"/>
      <c r="M520" s="5"/>
      <c r="N520" s="156"/>
      <c r="O520" s="94">
        <f>IF(I520=0,"",I520/H519)</f>
        <v>0.9821428571428571</v>
      </c>
      <c r="P520" s="83">
        <v>58</v>
      </c>
      <c r="Q520" s="96">
        <f t="shared" si="75"/>
        <v>1</v>
      </c>
      <c r="R520" s="96">
        <f t="shared" si="76"/>
        <v>0</v>
      </c>
      <c r="X520" s="3"/>
      <c r="Y520" s="3"/>
    </row>
    <row r="521" spans="1:25" ht="15.75" customHeight="1">
      <c r="A521" s="82">
        <v>1802</v>
      </c>
      <c r="B521" s="161"/>
      <c r="C521" s="161"/>
      <c r="D521" s="161"/>
      <c r="E521" s="161"/>
      <c r="F521" s="161"/>
      <c r="G521" s="161"/>
      <c r="H521" s="161"/>
      <c r="I521" s="161">
        <v>5</v>
      </c>
      <c r="J521" s="175"/>
      <c r="K521" s="162">
        <v>5</v>
      </c>
      <c r="L521" s="155"/>
      <c r="M521" s="5"/>
      <c r="N521" s="156"/>
      <c r="O521" s="148" t="str">
        <f>IF(J521=0,"",J521/I520)</f>
        <v/>
      </c>
      <c r="P521" s="83">
        <v>5</v>
      </c>
      <c r="Q521" s="149"/>
      <c r="R521" s="149"/>
      <c r="X521" s="3"/>
      <c r="Y521" s="3"/>
    </row>
    <row r="522" spans="1:25" ht="15.75" customHeight="1">
      <c r="A522" s="82">
        <v>1901</v>
      </c>
      <c r="B522" s="161"/>
      <c r="C522" s="161"/>
      <c r="D522" s="161"/>
      <c r="E522" s="161"/>
      <c r="F522" s="161"/>
      <c r="G522" s="161"/>
      <c r="H522" s="161"/>
      <c r="I522" s="161">
        <v>2</v>
      </c>
      <c r="J522" s="175"/>
      <c r="K522" s="162"/>
      <c r="L522" s="155"/>
      <c r="M522" s="5"/>
      <c r="N522" s="26"/>
      <c r="O522" s="157"/>
      <c r="P522" s="161">
        <v>2</v>
      </c>
      <c r="Q522" s="159"/>
      <c r="R522" s="160"/>
      <c r="U522" s="26">
        <f>B490+B513</f>
        <v>113</v>
      </c>
      <c r="V522" s="26">
        <f>K498+K520</f>
        <v>78</v>
      </c>
      <c r="W522" s="26" t="s">
        <v>125</v>
      </c>
      <c r="X522" s="3">
        <f>V522/U522</f>
        <v>0.69026548672566368</v>
      </c>
      <c r="Y522" s="3"/>
    </row>
    <row r="523" spans="1:25" ht="15.75" customHeight="1">
      <c r="A523" s="82">
        <v>1902</v>
      </c>
      <c r="B523" s="161"/>
      <c r="C523" s="161"/>
      <c r="D523" s="161"/>
      <c r="E523" s="161"/>
      <c r="F523" s="161"/>
      <c r="G523" s="161"/>
      <c r="H523" s="161"/>
      <c r="I523" s="161">
        <v>1</v>
      </c>
      <c r="J523" s="175"/>
      <c r="K523" s="162"/>
      <c r="L523" s="155"/>
      <c r="M523" s="5"/>
      <c r="N523" s="26"/>
      <c r="O523" s="140"/>
      <c r="P523" s="177">
        <v>2</v>
      </c>
      <c r="Q523" s="164"/>
      <c r="R523" s="140"/>
      <c r="U523" s="26">
        <f t="shared" ref="U523:V523" si="77">P504+P527</f>
        <v>81</v>
      </c>
      <c r="V523" s="26">
        <f t="shared" si="77"/>
        <v>83</v>
      </c>
      <c r="W523" s="26" t="s">
        <v>126</v>
      </c>
      <c r="X523" s="178">
        <f t="shared" ref="X523:X524" si="78">U523/V523</f>
        <v>0.97590361445783136</v>
      </c>
      <c r="Y523" s="3"/>
    </row>
    <row r="524" spans="1:25" ht="15.75" customHeight="1">
      <c r="A524" s="82">
        <v>2001</v>
      </c>
      <c r="B524" s="161"/>
      <c r="C524" s="161"/>
      <c r="D524" s="161"/>
      <c r="E524" s="161"/>
      <c r="F524" s="161"/>
      <c r="G524" s="161"/>
      <c r="H524" s="161"/>
      <c r="I524" s="161">
        <v>1</v>
      </c>
      <c r="J524" s="175"/>
      <c r="K524" s="162"/>
      <c r="L524" s="155"/>
      <c r="M524" s="5"/>
      <c r="N524" s="26"/>
      <c r="O524" s="140"/>
      <c r="P524" s="177">
        <v>1</v>
      </c>
      <c r="Q524" s="164"/>
      <c r="R524" s="140"/>
      <c r="U524" s="26">
        <f>P504+P527</f>
        <v>81</v>
      </c>
      <c r="V524" s="26">
        <f>B490+B513</f>
        <v>113</v>
      </c>
      <c r="W524" s="26" t="s">
        <v>127</v>
      </c>
      <c r="X524" s="3">
        <f t="shared" si="78"/>
        <v>0.7168141592920354</v>
      </c>
      <c r="Y524" s="3"/>
    </row>
    <row r="525" spans="1:25" ht="15.75" customHeight="1">
      <c r="A525" s="82">
        <v>2002</v>
      </c>
      <c r="B525" s="161"/>
      <c r="C525" s="161"/>
      <c r="D525" s="161"/>
      <c r="E525" s="161"/>
      <c r="F525" s="161"/>
      <c r="G525" s="161"/>
      <c r="H525" s="161"/>
      <c r="I525" s="161"/>
      <c r="J525" s="175"/>
      <c r="K525" s="162"/>
      <c r="L525" s="155"/>
      <c r="M525" s="5"/>
      <c r="N525" s="26"/>
      <c r="O525" s="140"/>
      <c r="P525" s="177"/>
      <c r="Q525" s="164"/>
      <c r="R525" s="140"/>
      <c r="X525" s="3"/>
      <c r="Y525" s="3"/>
    </row>
    <row r="526" spans="1:25" ht="15.75" customHeight="1">
      <c r="A526" s="82">
        <v>2101</v>
      </c>
      <c r="B526" s="161"/>
      <c r="C526" s="161"/>
      <c r="D526" s="161"/>
      <c r="E526" s="161"/>
      <c r="F526" s="161"/>
      <c r="G526" s="161"/>
      <c r="H526" s="161"/>
      <c r="I526" s="161"/>
      <c r="J526" s="175"/>
      <c r="K526" s="162"/>
      <c r="L526" s="155"/>
      <c r="M526" s="5"/>
      <c r="N526" s="26"/>
      <c r="O526" s="105"/>
      <c r="P526" s="124"/>
      <c r="Q526" s="106"/>
      <c r="R526" s="107"/>
      <c r="X526" s="3"/>
      <c r="Y526" s="3"/>
    </row>
    <row r="527" spans="1:25" ht="15.75" customHeight="1">
      <c r="A527" s="82">
        <v>2102</v>
      </c>
      <c r="B527" s="161"/>
      <c r="C527" s="161"/>
      <c r="D527" s="161"/>
      <c r="E527" s="161"/>
      <c r="F527" s="161"/>
      <c r="G527" s="161"/>
      <c r="H527" s="161"/>
      <c r="I527" s="161"/>
      <c r="J527" s="175"/>
      <c r="K527" s="162"/>
      <c r="L527" s="155"/>
      <c r="M527" s="5"/>
      <c r="N527" s="26"/>
      <c r="O527" s="108" t="s">
        <v>80</v>
      </c>
      <c r="P527" s="109">
        <v>57</v>
      </c>
      <c r="Q527" s="110">
        <f>IF(SUM(K516:K523)=0,"",SUM(K516:K523))</f>
        <v>57</v>
      </c>
      <c r="R527" s="111" t="s">
        <v>10</v>
      </c>
      <c r="X527" s="3"/>
      <c r="Y527" s="3"/>
    </row>
    <row r="528" spans="1:25" ht="15.75" customHeight="1">
      <c r="A528" s="82">
        <v>2201</v>
      </c>
      <c r="B528" s="161"/>
      <c r="C528" s="161"/>
      <c r="D528" s="161"/>
      <c r="E528" s="161"/>
      <c r="F528" s="161"/>
      <c r="G528" s="161"/>
      <c r="H528" s="161"/>
      <c r="I528" s="161"/>
      <c r="J528" s="175"/>
      <c r="K528" s="162"/>
      <c r="L528" s="155"/>
      <c r="M528" s="5"/>
      <c r="N528" s="26"/>
      <c r="O528" s="112" t="s">
        <v>81</v>
      </c>
      <c r="P528" s="113">
        <f>IF(P527/B513=0,"",P527/B513)</f>
        <v>0.78082191780821919</v>
      </c>
      <c r="Q528" s="114">
        <f>IF(P527/Q527=0,"",P527/Q527)</f>
        <v>1</v>
      </c>
      <c r="R528" s="115" t="s">
        <v>82</v>
      </c>
      <c r="X528" s="3"/>
      <c r="Y528" s="3"/>
    </row>
    <row r="529" spans="1:25" ht="15.75" customHeight="1">
      <c r="A529" s="82">
        <v>2202</v>
      </c>
      <c r="B529" s="161"/>
      <c r="C529" s="161"/>
      <c r="D529" s="161"/>
      <c r="E529" s="161"/>
      <c r="F529" s="161"/>
      <c r="G529" s="161"/>
      <c r="H529" s="161"/>
      <c r="I529" s="161"/>
      <c r="J529" s="175"/>
      <c r="K529" s="162"/>
      <c r="L529" s="166"/>
      <c r="M529" s="119"/>
      <c r="N529" s="120"/>
      <c r="O529" s="119"/>
      <c r="P529" s="120"/>
      <c r="Q529" s="120"/>
      <c r="R529" s="121"/>
      <c r="X529" s="3"/>
      <c r="Y529" s="3"/>
    </row>
    <row r="530" spans="1:25" ht="18" customHeight="1">
      <c r="A530" s="34"/>
      <c r="B530" s="26"/>
      <c r="C530" s="26"/>
      <c r="D530" s="231" t="s">
        <v>108</v>
      </c>
      <c r="E530" s="232"/>
      <c r="F530" s="232"/>
      <c r="G530" s="232"/>
      <c r="H530" s="232"/>
      <c r="I530" s="232"/>
      <c r="J530" s="233"/>
      <c r="K530" s="122">
        <f>SUM(K513:K526)</f>
        <v>57</v>
      </c>
      <c r="L530" s="123">
        <f>IF(K520=0,"",K520/B513)</f>
        <v>0.71232876712328763</v>
      </c>
      <c r="M530" s="123">
        <f>IF(K530=0,"",K530/B513)</f>
        <v>0.78082191780821919</v>
      </c>
      <c r="N530" s="123">
        <f>IF(K521=0,"",M530-L530)</f>
        <v>6.8493150684931559E-2</v>
      </c>
      <c r="O530" s="5"/>
      <c r="P530" s="26"/>
      <c r="Q530" s="25"/>
      <c r="R530" s="5"/>
      <c r="X530" s="3"/>
      <c r="Y530" s="3"/>
    </row>
    <row r="531" spans="1:25" ht="12.75" customHeight="1">
      <c r="L531" s="5"/>
      <c r="M531" s="5"/>
      <c r="O531" s="5"/>
      <c r="P531" s="6"/>
      <c r="Q531" s="6"/>
      <c r="R531" s="5"/>
      <c r="X531" s="3"/>
      <c r="Y531" s="3"/>
    </row>
    <row r="532" spans="1:25" ht="12.75" customHeight="1">
      <c r="L532" s="5"/>
      <c r="M532" s="5"/>
      <c r="O532" s="5"/>
      <c r="P532" s="6"/>
      <c r="Q532" s="6"/>
      <c r="R532" s="5"/>
      <c r="X532" s="3"/>
      <c r="Y532" s="3"/>
    </row>
    <row r="533" spans="1:25" ht="26.25" customHeight="1">
      <c r="B533" s="250" t="s">
        <v>96</v>
      </c>
      <c r="C533" s="242"/>
      <c r="D533" s="242"/>
      <c r="E533" s="242"/>
      <c r="F533" s="242"/>
      <c r="G533" s="242"/>
      <c r="H533" s="242"/>
      <c r="I533" s="242"/>
      <c r="J533" s="242"/>
      <c r="K533" s="145" t="s">
        <v>90</v>
      </c>
      <c r="L533" s="5"/>
      <c r="M533" s="5"/>
      <c r="N533" s="26"/>
      <c r="O533" s="5"/>
      <c r="P533" s="26"/>
      <c r="Q533" s="26"/>
      <c r="R533" s="26"/>
      <c r="X533" s="3"/>
      <c r="Y533" s="3"/>
    </row>
    <row r="534" spans="1:25" ht="20.25" customHeight="1">
      <c r="A534" s="234" t="s">
        <v>9</v>
      </c>
      <c r="B534" s="235" t="s">
        <v>97</v>
      </c>
      <c r="C534" s="232"/>
      <c r="D534" s="232"/>
      <c r="E534" s="232"/>
      <c r="F534" s="232"/>
      <c r="G534" s="232"/>
      <c r="H534" s="232"/>
      <c r="I534" s="232"/>
      <c r="J534" s="233"/>
      <c r="K534" s="236" t="s">
        <v>10</v>
      </c>
      <c r="L534" s="229" t="s">
        <v>2</v>
      </c>
      <c r="M534" s="229" t="s">
        <v>3</v>
      </c>
      <c r="N534" s="237" t="s">
        <v>4</v>
      </c>
      <c r="O534" s="229" t="s">
        <v>5</v>
      </c>
      <c r="P534" s="238" t="s">
        <v>6</v>
      </c>
      <c r="Q534" s="238" t="s">
        <v>7</v>
      </c>
      <c r="R534" s="229" t="s">
        <v>8</v>
      </c>
      <c r="X534" s="3"/>
      <c r="Y534" s="3"/>
    </row>
    <row r="535" spans="1:25" ht="15.75" customHeight="1">
      <c r="A535" s="230"/>
      <c r="B535" s="82" t="s">
        <v>98</v>
      </c>
      <c r="C535" s="82" t="s">
        <v>99</v>
      </c>
      <c r="D535" s="82" t="s">
        <v>100</v>
      </c>
      <c r="E535" s="82" t="s">
        <v>101</v>
      </c>
      <c r="F535" s="82" t="s">
        <v>102</v>
      </c>
      <c r="G535" s="82" t="s">
        <v>103</v>
      </c>
      <c r="H535" s="82" t="s">
        <v>104</v>
      </c>
      <c r="I535" s="82" t="s">
        <v>105</v>
      </c>
      <c r="J535" s="174" t="s">
        <v>106</v>
      </c>
      <c r="K535" s="230"/>
      <c r="L535" s="230"/>
      <c r="M535" s="230"/>
      <c r="N535" s="230"/>
      <c r="O535" s="230"/>
      <c r="P535" s="230"/>
      <c r="Q535" s="230"/>
      <c r="R535" s="230"/>
      <c r="X535" s="3"/>
      <c r="Y535" s="3"/>
    </row>
    <row r="536" spans="1:25" ht="15.75" customHeight="1">
      <c r="A536" s="82">
        <v>1501</v>
      </c>
      <c r="B536" s="83">
        <v>40</v>
      </c>
      <c r="C536" s="83"/>
      <c r="D536" s="83"/>
      <c r="E536" s="83"/>
      <c r="F536" s="161"/>
      <c r="G536" s="161"/>
      <c r="H536" s="161"/>
      <c r="I536" s="161"/>
      <c r="J536" s="175"/>
      <c r="K536" s="162"/>
      <c r="L536" s="154"/>
      <c r="M536" s="55"/>
      <c r="N536" s="56"/>
      <c r="O536" s="146"/>
      <c r="P536" s="89">
        <f>B536</f>
        <v>40</v>
      </c>
      <c r="Q536" s="147"/>
      <c r="R536" s="146"/>
      <c r="X536" s="3"/>
      <c r="Y536" s="3"/>
    </row>
    <row r="537" spans="1:25" ht="15.75" customHeight="1">
      <c r="A537" s="82">
        <v>1502</v>
      </c>
      <c r="B537" s="83"/>
      <c r="C537" s="83">
        <v>29</v>
      </c>
      <c r="D537" s="83"/>
      <c r="E537" s="83"/>
      <c r="F537" s="161"/>
      <c r="G537" s="161"/>
      <c r="H537" s="161"/>
      <c r="I537" s="161"/>
      <c r="J537" s="175"/>
      <c r="K537" s="162"/>
      <c r="L537" s="155"/>
      <c r="M537" s="5"/>
      <c r="N537" s="156"/>
      <c r="O537" s="94">
        <f>IF(C537=0,"",C537/B536)</f>
        <v>0.72499999999999998</v>
      </c>
      <c r="P537" s="95">
        <v>29</v>
      </c>
      <c r="Q537" s="96">
        <f t="shared" ref="Q537:Q544" si="79">IF(P537=0,"",P537/P536)</f>
        <v>0.72499999999999998</v>
      </c>
      <c r="R537" s="96">
        <f t="shared" ref="R537:R544" si="80">IF(P537=0,"",100%-Q537)</f>
        <v>0.27500000000000002</v>
      </c>
      <c r="X537" s="3"/>
      <c r="Y537" s="3"/>
    </row>
    <row r="538" spans="1:25" ht="15.75" customHeight="1">
      <c r="A538" s="82">
        <v>1601</v>
      </c>
      <c r="B538" s="83"/>
      <c r="C538" s="83"/>
      <c r="D538" s="83">
        <v>27</v>
      </c>
      <c r="E538" s="83"/>
      <c r="F538" s="161"/>
      <c r="G538" s="161"/>
      <c r="H538" s="161"/>
      <c r="I538" s="161"/>
      <c r="J538" s="175"/>
      <c r="K538" s="162"/>
      <c r="L538" s="155"/>
      <c r="M538" s="5"/>
      <c r="N538" s="156"/>
      <c r="O538" s="94">
        <f>IF(D538=0,"",D538/C537)</f>
        <v>0.93103448275862066</v>
      </c>
      <c r="P538" s="95">
        <v>27</v>
      </c>
      <c r="Q538" s="96">
        <f t="shared" si="79"/>
        <v>0.93103448275862066</v>
      </c>
      <c r="R538" s="96">
        <f t="shared" si="80"/>
        <v>6.8965517241379337E-2</v>
      </c>
      <c r="S538" s="11">
        <f>P538/P536</f>
        <v>0.67500000000000004</v>
      </c>
      <c r="X538" s="3"/>
      <c r="Y538" s="3"/>
    </row>
    <row r="539" spans="1:25" ht="15.75" customHeight="1">
      <c r="A539" s="82">
        <v>1602</v>
      </c>
      <c r="B539" s="83"/>
      <c r="C539" s="83"/>
      <c r="D539" s="83"/>
      <c r="E539" s="83">
        <v>25</v>
      </c>
      <c r="F539" s="161"/>
      <c r="G539" s="161"/>
      <c r="H539" s="161"/>
      <c r="I539" s="161"/>
      <c r="J539" s="175"/>
      <c r="K539" s="162"/>
      <c r="L539" s="155"/>
      <c r="M539" s="5"/>
      <c r="N539" s="156"/>
      <c r="O539" s="94">
        <f>IF(E539=0,"",E539/D538)</f>
        <v>0.92592592592592593</v>
      </c>
      <c r="P539" s="95">
        <v>25</v>
      </c>
      <c r="Q539" s="96">
        <f t="shared" si="79"/>
        <v>0.92592592592592593</v>
      </c>
      <c r="R539" s="96">
        <f t="shared" si="80"/>
        <v>7.407407407407407E-2</v>
      </c>
      <c r="X539" s="3"/>
      <c r="Y539" s="3"/>
    </row>
    <row r="540" spans="1:25" ht="15.75" customHeight="1">
      <c r="A540" s="82">
        <v>1701</v>
      </c>
      <c r="B540" s="161"/>
      <c r="C540" s="161"/>
      <c r="D540" s="161"/>
      <c r="E540" s="161"/>
      <c r="F540" s="161">
        <v>23</v>
      </c>
      <c r="G540" s="161"/>
      <c r="H540" s="161"/>
      <c r="I540" s="161"/>
      <c r="J540" s="175"/>
      <c r="K540" s="162"/>
      <c r="L540" s="155"/>
      <c r="M540" s="5"/>
      <c r="N540" s="156"/>
      <c r="O540" s="94">
        <f>IF(F540=0,"",F540/E539)</f>
        <v>0.92</v>
      </c>
      <c r="P540" s="95">
        <v>24</v>
      </c>
      <c r="Q540" s="96">
        <f t="shared" si="79"/>
        <v>0.96</v>
      </c>
      <c r="R540" s="96">
        <f t="shared" si="80"/>
        <v>4.0000000000000036E-2</v>
      </c>
      <c r="X540" s="3"/>
      <c r="Y540" s="3"/>
    </row>
    <row r="541" spans="1:25" ht="15.75" customHeight="1">
      <c r="A541" s="82">
        <v>1702</v>
      </c>
      <c r="B541" s="161"/>
      <c r="C541" s="161"/>
      <c r="D541" s="161"/>
      <c r="E541" s="161"/>
      <c r="F541" s="161"/>
      <c r="G541" s="161">
        <v>23</v>
      </c>
      <c r="H541" s="161"/>
      <c r="I541" s="161"/>
      <c r="J541" s="175"/>
      <c r="K541" s="162"/>
      <c r="L541" s="155"/>
      <c r="M541" s="5"/>
      <c r="N541" s="156"/>
      <c r="O541" s="94">
        <f>IF(G541=0,"",G541/F540)</f>
        <v>1</v>
      </c>
      <c r="P541" s="95">
        <v>24</v>
      </c>
      <c r="Q541" s="96">
        <f t="shared" si="79"/>
        <v>1</v>
      </c>
      <c r="R541" s="96">
        <f t="shared" si="80"/>
        <v>0</v>
      </c>
      <c r="X541" s="3"/>
      <c r="Y541" s="3"/>
    </row>
    <row r="542" spans="1:25" ht="15.75" customHeight="1">
      <c r="A542" s="82">
        <v>1801</v>
      </c>
      <c r="B542" s="161"/>
      <c r="C542" s="161"/>
      <c r="D542" s="161"/>
      <c r="E542" s="161"/>
      <c r="F542" s="161"/>
      <c r="G542" s="161"/>
      <c r="H542" s="161">
        <v>23</v>
      </c>
      <c r="I542" s="161"/>
      <c r="J542" s="175"/>
      <c r="K542" s="162"/>
      <c r="L542" s="155"/>
      <c r="M542" s="5"/>
      <c r="N542" s="156"/>
      <c r="O542" s="94">
        <f>IF(H542=0,"",H542/G541)</f>
        <v>1</v>
      </c>
      <c r="P542" s="95">
        <v>24</v>
      </c>
      <c r="Q542" s="96">
        <f t="shared" si="79"/>
        <v>1</v>
      </c>
      <c r="R542" s="96">
        <f t="shared" si="80"/>
        <v>0</v>
      </c>
      <c r="X542" s="3"/>
      <c r="Y542" s="3"/>
    </row>
    <row r="543" spans="1:25" ht="15.75" customHeight="1">
      <c r="A543" s="82">
        <v>1802</v>
      </c>
      <c r="B543" s="161"/>
      <c r="C543" s="161"/>
      <c r="D543" s="161"/>
      <c r="E543" s="161"/>
      <c r="F543" s="161"/>
      <c r="G543" s="161"/>
      <c r="H543" s="161"/>
      <c r="I543" s="161">
        <v>23</v>
      </c>
      <c r="J543" s="175"/>
      <c r="K543" s="162">
        <v>23</v>
      </c>
      <c r="L543" s="155"/>
      <c r="M543" s="5"/>
      <c r="N543" s="156"/>
      <c r="O543" s="94">
        <f>IF(I543=0,"",I543/H542)</f>
        <v>1</v>
      </c>
      <c r="P543" s="95">
        <v>24</v>
      </c>
      <c r="Q543" s="96">
        <f t="shared" si="79"/>
        <v>1</v>
      </c>
      <c r="R543" s="96">
        <f t="shared" si="80"/>
        <v>0</v>
      </c>
      <c r="X543" s="3"/>
      <c r="Y543" s="3"/>
    </row>
    <row r="544" spans="1:25" ht="15.75" customHeight="1">
      <c r="A544" s="82">
        <v>1901</v>
      </c>
      <c r="B544" s="161"/>
      <c r="C544" s="161"/>
      <c r="D544" s="161"/>
      <c r="E544" s="161"/>
      <c r="F544" s="161"/>
      <c r="G544" s="161"/>
      <c r="H544" s="161"/>
      <c r="I544" s="161">
        <v>1</v>
      </c>
      <c r="J544" s="175"/>
      <c r="K544" s="162">
        <v>1</v>
      </c>
      <c r="L544" s="155"/>
      <c r="M544" s="5"/>
      <c r="N544" s="156"/>
      <c r="O544" s="148" t="str">
        <f>IF(J544=0,"",J544/I543)</f>
        <v/>
      </c>
      <c r="P544" s="95"/>
      <c r="Q544" s="149" t="str">
        <f t="shared" si="79"/>
        <v/>
      </c>
      <c r="R544" s="149" t="str">
        <f t="shared" si="80"/>
        <v/>
      </c>
      <c r="X544" s="3"/>
      <c r="Y544" s="3"/>
    </row>
    <row r="545" spans="1:25" ht="15.75" customHeight="1">
      <c r="A545" s="82">
        <v>1902</v>
      </c>
      <c r="B545" s="161"/>
      <c r="C545" s="161"/>
      <c r="D545" s="161"/>
      <c r="E545" s="161"/>
      <c r="F545" s="161"/>
      <c r="G545" s="161"/>
      <c r="H545" s="161"/>
      <c r="I545" s="161"/>
      <c r="J545" s="175"/>
      <c r="K545" s="162" t="s">
        <v>28</v>
      </c>
      <c r="L545" s="155"/>
      <c r="M545" s="5"/>
      <c r="N545" s="26"/>
      <c r="O545" s="157"/>
      <c r="P545" s="158"/>
      <c r="Q545" s="159"/>
      <c r="R545" s="160"/>
      <c r="X545" s="3"/>
      <c r="Y545" s="3"/>
    </row>
    <row r="546" spans="1:25" ht="15.75" customHeight="1">
      <c r="A546" s="82">
        <v>2001</v>
      </c>
      <c r="B546" s="161"/>
      <c r="C546" s="161"/>
      <c r="D546" s="161"/>
      <c r="E546" s="161"/>
      <c r="F546" s="161"/>
      <c r="G546" s="161"/>
      <c r="H546" s="161"/>
      <c r="I546" s="161"/>
      <c r="J546" s="175"/>
      <c r="K546" s="162"/>
      <c r="L546" s="155"/>
      <c r="M546" s="5"/>
      <c r="N546" s="26"/>
      <c r="O546" s="140"/>
      <c r="P546" s="163"/>
      <c r="Q546" s="164"/>
      <c r="R546" s="140"/>
      <c r="X546" s="3"/>
      <c r="Y546" s="3"/>
    </row>
    <row r="547" spans="1:25" ht="15.75" customHeight="1">
      <c r="A547" s="82">
        <v>2002</v>
      </c>
      <c r="B547" s="161"/>
      <c r="C547" s="161"/>
      <c r="D547" s="161"/>
      <c r="E547" s="161"/>
      <c r="F547" s="161"/>
      <c r="G547" s="161"/>
      <c r="H547" s="161"/>
      <c r="I547" s="161"/>
      <c r="J547" s="175"/>
      <c r="K547" s="162"/>
      <c r="L547" s="155"/>
      <c r="M547" s="5"/>
      <c r="N547" s="26"/>
      <c r="O547" s="140"/>
      <c r="P547" s="163"/>
      <c r="Q547" s="164"/>
      <c r="R547" s="140"/>
      <c r="X547" s="3"/>
      <c r="Y547" s="3"/>
    </row>
    <row r="548" spans="1:25" ht="15.75" customHeight="1">
      <c r="A548" s="82">
        <v>2101</v>
      </c>
      <c r="B548" s="161"/>
      <c r="C548" s="161"/>
      <c r="D548" s="161"/>
      <c r="E548" s="161"/>
      <c r="F548" s="161"/>
      <c r="G548" s="161"/>
      <c r="H548" s="161"/>
      <c r="I548" s="161"/>
      <c r="J548" s="175"/>
      <c r="K548" s="162"/>
      <c r="L548" s="155"/>
      <c r="M548" s="5"/>
      <c r="N548" s="26"/>
      <c r="O548" s="140"/>
      <c r="P548" s="163"/>
      <c r="Q548" s="164"/>
      <c r="R548" s="140"/>
      <c r="X548" s="3"/>
      <c r="Y548" s="3"/>
    </row>
    <row r="549" spans="1:25" ht="15.75" customHeight="1">
      <c r="A549" s="82">
        <v>2102</v>
      </c>
      <c r="B549" s="161"/>
      <c r="C549" s="161"/>
      <c r="D549" s="161"/>
      <c r="E549" s="161"/>
      <c r="F549" s="161"/>
      <c r="G549" s="161"/>
      <c r="H549" s="161"/>
      <c r="I549" s="161"/>
      <c r="J549" s="175"/>
      <c r="K549" s="162"/>
      <c r="L549" s="155"/>
      <c r="M549" s="5"/>
      <c r="N549" s="26"/>
      <c r="O549" s="105"/>
      <c r="P549" s="124"/>
      <c r="Q549" s="106"/>
      <c r="R549" s="107"/>
      <c r="X549" s="3"/>
      <c r="Y549" s="3"/>
    </row>
    <row r="550" spans="1:25" ht="15.75" customHeight="1">
      <c r="A550" s="82">
        <v>2201</v>
      </c>
      <c r="B550" s="161"/>
      <c r="C550" s="161"/>
      <c r="D550" s="161"/>
      <c r="E550" s="161"/>
      <c r="F550" s="161"/>
      <c r="G550" s="161"/>
      <c r="H550" s="161"/>
      <c r="I550" s="161"/>
      <c r="J550" s="175"/>
      <c r="K550" s="162"/>
      <c r="L550" s="155"/>
      <c r="M550" s="5"/>
      <c r="N550" s="26"/>
      <c r="O550" s="108" t="s">
        <v>80</v>
      </c>
      <c r="P550" s="109">
        <v>24</v>
      </c>
      <c r="Q550" s="110">
        <f>IF(SUM(K539:K546)=0,"",SUM(K539:K546))</f>
        <v>24</v>
      </c>
      <c r="R550" s="111" t="s">
        <v>10</v>
      </c>
      <c r="X550" s="3"/>
      <c r="Y550" s="3"/>
    </row>
    <row r="551" spans="1:25" ht="15.75" customHeight="1">
      <c r="A551" s="82">
        <v>2202</v>
      </c>
      <c r="B551" s="161"/>
      <c r="C551" s="161"/>
      <c r="D551" s="161"/>
      <c r="E551" s="161"/>
      <c r="F551" s="161"/>
      <c r="G551" s="161"/>
      <c r="H551" s="161"/>
      <c r="I551" s="161"/>
      <c r="J551" s="175"/>
      <c r="K551" s="162"/>
      <c r="L551" s="155"/>
      <c r="M551" s="5"/>
      <c r="N551" s="26"/>
      <c r="O551" s="112" t="s">
        <v>81</v>
      </c>
      <c r="P551" s="113">
        <f>IF(P550/B536=0,"",P550/B536)</f>
        <v>0.6</v>
      </c>
      <c r="Q551" s="114">
        <f>IF(P550/Q550=0,"",P550/Q550)</f>
        <v>1</v>
      </c>
      <c r="R551" s="115" t="s">
        <v>82</v>
      </c>
      <c r="X551" s="3"/>
      <c r="Y551" s="3"/>
    </row>
    <row r="552" spans="1:25" ht="15.75" customHeight="1">
      <c r="A552" s="82">
        <v>2301</v>
      </c>
      <c r="B552" s="161"/>
      <c r="C552" s="161"/>
      <c r="D552" s="161"/>
      <c r="E552" s="161"/>
      <c r="F552" s="161"/>
      <c r="G552" s="161"/>
      <c r="H552" s="161"/>
      <c r="I552" s="161"/>
      <c r="J552" s="175"/>
      <c r="K552" s="162"/>
      <c r="L552" s="166"/>
      <c r="M552" s="119"/>
      <c r="N552" s="120"/>
      <c r="O552" s="119"/>
      <c r="P552" s="120"/>
      <c r="Q552" s="120"/>
      <c r="R552" s="121"/>
      <c r="X552" s="3"/>
      <c r="Y552" s="3"/>
    </row>
    <row r="553" spans="1:25" ht="18" customHeight="1">
      <c r="A553" s="34"/>
      <c r="B553" s="26"/>
      <c r="C553" s="26"/>
      <c r="D553" s="231" t="s">
        <v>108</v>
      </c>
      <c r="E553" s="232"/>
      <c r="F553" s="232"/>
      <c r="G553" s="232"/>
      <c r="H553" s="232"/>
      <c r="I553" s="232"/>
      <c r="J553" s="232"/>
      <c r="K553" s="122">
        <f>SUM(K536:K549)</f>
        <v>24</v>
      </c>
      <c r="L553" s="123">
        <f>IF(K543=0,"",K543/B536)</f>
        <v>0.57499999999999996</v>
      </c>
      <c r="M553" s="123">
        <f>IF(K553=0,"",K553/B536)</f>
        <v>0.6</v>
      </c>
      <c r="N553" s="123">
        <f>IF(K544=0,"",M553-L553)</f>
        <v>2.5000000000000022E-2</v>
      </c>
      <c r="O553" s="5"/>
      <c r="P553" s="26"/>
      <c r="Q553" s="25"/>
      <c r="R553" s="5"/>
      <c r="X553" s="3"/>
      <c r="Y553" s="3"/>
    </row>
    <row r="554" spans="1:25" ht="12.75" customHeight="1">
      <c r="L554" s="5"/>
      <c r="M554" s="5"/>
      <c r="O554" s="5"/>
      <c r="P554" s="6"/>
      <c r="Q554" s="6"/>
      <c r="R554" s="5"/>
      <c r="X554" s="3"/>
      <c r="Y554" s="3"/>
    </row>
    <row r="555" spans="1:25" ht="12.75" customHeight="1">
      <c r="L555" s="5"/>
      <c r="M555" s="5"/>
      <c r="O555" s="5"/>
      <c r="P555" s="6"/>
      <c r="Q555" s="6"/>
      <c r="R555" s="5"/>
      <c r="X555" s="3"/>
      <c r="Y555" s="3"/>
    </row>
    <row r="556" spans="1:25" ht="26.25" customHeight="1">
      <c r="B556" s="250" t="s">
        <v>96</v>
      </c>
      <c r="C556" s="242"/>
      <c r="D556" s="242"/>
      <c r="E556" s="242"/>
      <c r="F556" s="242"/>
      <c r="G556" s="242"/>
      <c r="H556" s="242"/>
      <c r="I556" s="242"/>
      <c r="J556" s="242"/>
      <c r="K556" s="145" t="s">
        <v>91</v>
      </c>
      <c r="L556" s="5"/>
      <c r="M556" s="5"/>
      <c r="N556" s="26"/>
      <c r="O556" s="5"/>
      <c r="P556" s="26"/>
      <c r="Q556" s="26"/>
      <c r="R556" s="26"/>
      <c r="X556" s="3"/>
      <c r="Y556" s="3"/>
    </row>
    <row r="557" spans="1:25" ht="20.25" customHeight="1">
      <c r="A557" s="234" t="s">
        <v>9</v>
      </c>
      <c r="B557" s="235" t="s">
        <v>97</v>
      </c>
      <c r="C557" s="232"/>
      <c r="D557" s="232"/>
      <c r="E557" s="232"/>
      <c r="F557" s="232"/>
      <c r="G557" s="232"/>
      <c r="H557" s="232"/>
      <c r="I557" s="232"/>
      <c r="J557" s="233"/>
      <c r="K557" s="236" t="s">
        <v>10</v>
      </c>
      <c r="L557" s="229" t="s">
        <v>2</v>
      </c>
      <c r="M557" s="229" t="s">
        <v>3</v>
      </c>
      <c r="N557" s="237" t="s">
        <v>4</v>
      </c>
      <c r="O557" s="229" t="s">
        <v>5</v>
      </c>
      <c r="P557" s="238" t="s">
        <v>6</v>
      </c>
      <c r="Q557" s="238" t="s">
        <v>7</v>
      </c>
      <c r="R557" s="229" t="s">
        <v>8</v>
      </c>
      <c r="X557" s="3"/>
      <c r="Y557" s="3"/>
    </row>
    <row r="558" spans="1:25" ht="15.75" customHeight="1">
      <c r="A558" s="230"/>
      <c r="B558" s="82" t="s">
        <v>98</v>
      </c>
      <c r="C558" s="82" t="s">
        <v>99</v>
      </c>
      <c r="D558" s="82" t="s">
        <v>100</v>
      </c>
      <c r="E558" s="82" t="s">
        <v>101</v>
      </c>
      <c r="F558" s="82" t="s">
        <v>102</v>
      </c>
      <c r="G558" s="82" t="s">
        <v>103</v>
      </c>
      <c r="H558" s="82" t="s">
        <v>104</v>
      </c>
      <c r="I558" s="82" t="s">
        <v>105</v>
      </c>
      <c r="J558" s="174" t="s">
        <v>106</v>
      </c>
      <c r="K558" s="230"/>
      <c r="L558" s="230"/>
      <c r="M558" s="230"/>
      <c r="N558" s="230"/>
      <c r="O558" s="230"/>
      <c r="P558" s="230"/>
      <c r="Q558" s="230"/>
      <c r="R558" s="230"/>
      <c r="X558" s="3"/>
      <c r="Y558" s="3"/>
    </row>
    <row r="559" spans="1:25" ht="15.75" customHeight="1">
      <c r="A559" s="82">
        <v>1502</v>
      </c>
      <c r="B559" s="83">
        <v>73</v>
      </c>
      <c r="C559" s="83"/>
      <c r="D559" s="83"/>
      <c r="E559" s="83"/>
      <c r="F559" s="83"/>
      <c r="G559" s="161"/>
      <c r="H559" s="161"/>
      <c r="I559" s="161"/>
      <c r="J559" s="175"/>
      <c r="K559" s="162"/>
      <c r="L559" s="154"/>
      <c r="M559" s="55"/>
      <c r="N559" s="56"/>
      <c r="O559" s="146"/>
      <c r="P559" s="89">
        <f>B559</f>
        <v>73</v>
      </c>
      <c r="Q559" s="147"/>
      <c r="R559" s="146"/>
      <c r="X559" s="3"/>
      <c r="Y559" s="3"/>
    </row>
    <row r="560" spans="1:25" ht="15.75" customHeight="1">
      <c r="A560" s="82">
        <v>1601</v>
      </c>
      <c r="B560" s="83"/>
      <c r="C560" s="83">
        <v>66</v>
      </c>
      <c r="D560" s="83"/>
      <c r="E560" s="83"/>
      <c r="F560" s="83"/>
      <c r="G560" s="161"/>
      <c r="H560" s="161"/>
      <c r="I560" s="161"/>
      <c r="J560" s="175"/>
      <c r="K560" s="162"/>
      <c r="L560" s="155"/>
      <c r="M560" s="5"/>
      <c r="N560" s="156"/>
      <c r="O560" s="94">
        <f>IF(C560=0,"",C560/B559)</f>
        <v>0.90410958904109584</v>
      </c>
      <c r="P560" s="95">
        <v>66</v>
      </c>
      <c r="Q560" s="96">
        <f t="shared" ref="Q560:Q566" si="81">IF(P560=0,"",P560/P559)</f>
        <v>0.90410958904109584</v>
      </c>
      <c r="R560" s="96">
        <f t="shared" ref="R560:R566" si="82">IF(P560=0,"",100%-Q560)</f>
        <v>9.589041095890416E-2</v>
      </c>
      <c r="X560" s="3"/>
      <c r="Y560" s="3"/>
    </row>
    <row r="561" spans="1:25" ht="15.75" customHeight="1">
      <c r="A561" s="82">
        <v>1602</v>
      </c>
      <c r="B561" s="83"/>
      <c r="C561" s="83"/>
      <c r="D561" s="83">
        <v>62</v>
      </c>
      <c r="E561" s="83"/>
      <c r="F561" s="83"/>
      <c r="G561" s="161"/>
      <c r="H561" s="161"/>
      <c r="I561" s="161"/>
      <c r="J561" s="175"/>
      <c r="K561" s="162"/>
      <c r="L561" s="155"/>
      <c r="M561" s="5"/>
      <c r="N561" s="156"/>
      <c r="O561" s="94">
        <f>IF(D561=0,"",D561/C560)</f>
        <v>0.93939393939393945</v>
      </c>
      <c r="P561" s="95">
        <v>64</v>
      </c>
      <c r="Q561" s="96">
        <f t="shared" si="81"/>
        <v>0.96969696969696972</v>
      </c>
      <c r="R561" s="96">
        <f t="shared" si="82"/>
        <v>3.0303030303030276E-2</v>
      </c>
      <c r="S561" s="11">
        <f>P561/P559</f>
        <v>0.87671232876712324</v>
      </c>
      <c r="X561" s="3"/>
      <c r="Y561" s="3"/>
    </row>
    <row r="562" spans="1:25" ht="15.75" customHeight="1">
      <c r="A562" s="82">
        <v>1701</v>
      </c>
      <c r="B562" s="83"/>
      <c r="C562" s="83"/>
      <c r="D562" s="83"/>
      <c r="E562" s="83">
        <v>58</v>
      </c>
      <c r="F562" s="83"/>
      <c r="G562" s="161"/>
      <c r="H562" s="161"/>
      <c r="I562" s="161"/>
      <c r="J562" s="175"/>
      <c r="K562" s="162"/>
      <c r="L562" s="155"/>
      <c r="M562" s="5"/>
      <c r="N562" s="156"/>
      <c r="O562" s="94">
        <f>IF(E562=0,"",E562/D561)</f>
        <v>0.93548387096774188</v>
      </c>
      <c r="P562" s="95">
        <v>63</v>
      </c>
      <c r="Q562" s="96">
        <f t="shared" si="81"/>
        <v>0.984375</v>
      </c>
      <c r="R562" s="96">
        <f t="shared" si="82"/>
        <v>1.5625E-2</v>
      </c>
      <c r="X562" s="3"/>
      <c r="Y562" s="3"/>
    </row>
    <row r="563" spans="1:25" ht="15.75" customHeight="1">
      <c r="A563" s="82">
        <v>1702</v>
      </c>
      <c r="B563" s="83"/>
      <c r="C563" s="83"/>
      <c r="D563" s="83"/>
      <c r="E563" s="83"/>
      <c r="F563" s="83">
        <v>56</v>
      </c>
      <c r="G563" s="161"/>
      <c r="H563" s="161"/>
      <c r="I563" s="161"/>
      <c r="J563" s="175"/>
      <c r="K563" s="162"/>
      <c r="L563" s="155"/>
      <c r="M563" s="5"/>
      <c r="N563" s="156"/>
      <c r="O563" s="94">
        <f>IF(F563=0,"",F563/E562)</f>
        <v>0.96551724137931039</v>
      </c>
      <c r="P563" s="95">
        <v>62</v>
      </c>
      <c r="Q563" s="96">
        <f t="shared" si="81"/>
        <v>0.98412698412698407</v>
      </c>
      <c r="R563" s="96">
        <f t="shared" si="82"/>
        <v>1.5873015873015928E-2</v>
      </c>
      <c r="X563" s="3"/>
      <c r="Y563" s="3"/>
    </row>
    <row r="564" spans="1:25" ht="15.75" customHeight="1">
      <c r="A564" s="82">
        <v>1801</v>
      </c>
      <c r="B564" s="161"/>
      <c r="C564" s="161"/>
      <c r="D564" s="161"/>
      <c r="E564" s="161"/>
      <c r="F564" s="161"/>
      <c r="G564" s="161">
        <v>56</v>
      </c>
      <c r="H564" s="161"/>
      <c r="I564" s="161"/>
      <c r="J564" s="175"/>
      <c r="K564" s="162"/>
      <c r="L564" s="155"/>
      <c r="M564" s="5"/>
      <c r="N564" s="156"/>
      <c r="O564" s="94">
        <f>IF(G564=0,"",G564/F563)</f>
        <v>1</v>
      </c>
      <c r="P564" s="95">
        <v>61</v>
      </c>
      <c r="Q564" s="96">
        <f t="shared" si="81"/>
        <v>0.9838709677419355</v>
      </c>
      <c r="R564" s="96">
        <f t="shared" si="82"/>
        <v>1.6129032258064502E-2</v>
      </c>
      <c r="X564" s="3"/>
      <c r="Y564" s="3"/>
    </row>
    <row r="565" spans="1:25" ht="15.75" customHeight="1">
      <c r="A565" s="82">
        <v>1802</v>
      </c>
      <c r="B565" s="161"/>
      <c r="C565" s="161"/>
      <c r="D565" s="161"/>
      <c r="E565" s="161"/>
      <c r="F565" s="161"/>
      <c r="G565" s="161"/>
      <c r="H565" s="161">
        <v>54</v>
      </c>
      <c r="I565" s="161"/>
      <c r="J565" s="175"/>
      <c r="K565" s="162"/>
      <c r="L565" s="155"/>
      <c r="M565" s="5"/>
      <c r="N565" s="156"/>
      <c r="O565" s="94">
        <f>IF(H565=0,"",H565/G564)</f>
        <v>0.9642857142857143</v>
      </c>
      <c r="P565" s="95">
        <v>61</v>
      </c>
      <c r="Q565" s="96">
        <f t="shared" si="81"/>
        <v>1</v>
      </c>
      <c r="R565" s="96">
        <f t="shared" si="82"/>
        <v>0</v>
      </c>
      <c r="X565" s="3"/>
      <c r="Y565" s="3"/>
    </row>
    <row r="566" spans="1:25" ht="15.75" customHeight="1">
      <c r="A566" s="82">
        <v>1901</v>
      </c>
      <c r="B566" s="161"/>
      <c r="C566" s="161"/>
      <c r="D566" s="161"/>
      <c r="E566" s="161"/>
      <c r="F566" s="161"/>
      <c r="G566" s="161"/>
      <c r="H566" s="161"/>
      <c r="I566" s="161">
        <v>54</v>
      </c>
      <c r="J566" s="175"/>
      <c r="K566" s="162">
        <v>52</v>
      </c>
      <c r="L566" s="155"/>
      <c r="M566" s="5"/>
      <c r="N566" s="156"/>
      <c r="O566" s="94">
        <f>IF(I566=0,"",I566/H565)</f>
        <v>1</v>
      </c>
      <c r="P566" s="95">
        <v>61</v>
      </c>
      <c r="Q566" s="96">
        <f t="shared" si="81"/>
        <v>1</v>
      </c>
      <c r="R566" s="96">
        <f t="shared" si="82"/>
        <v>0</v>
      </c>
      <c r="X566" s="3"/>
      <c r="Y566" s="3"/>
    </row>
    <row r="567" spans="1:25" ht="15.75" customHeight="1">
      <c r="A567" s="82">
        <v>1902</v>
      </c>
      <c r="B567" s="161"/>
      <c r="C567" s="161"/>
      <c r="D567" s="161"/>
      <c r="E567" s="161"/>
      <c r="F567" s="161"/>
      <c r="G567" s="161"/>
      <c r="H567" s="161"/>
      <c r="I567" s="161">
        <v>5</v>
      </c>
      <c r="J567" s="175"/>
      <c r="K567" s="162">
        <v>4</v>
      </c>
      <c r="L567" s="155"/>
      <c r="M567" s="5"/>
      <c r="N567" s="156"/>
      <c r="O567" s="148" t="str">
        <f>IF(J567=0,"",J567/I566)</f>
        <v/>
      </c>
      <c r="P567" s="95">
        <v>7</v>
      </c>
      <c r="Q567" s="149"/>
      <c r="R567" s="149"/>
      <c r="X567" s="3"/>
      <c r="Y567" s="3"/>
    </row>
    <row r="568" spans="1:25" ht="15.75" customHeight="1">
      <c r="A568" s="82">
        <v>2001</v>
      </c>
      <c r="B568" s="161"/>
      <c r="C568" s="161"/>
      <c r="D568" s="161"/>
      <c r="E568" s="161"/>
      <c r="F568" s="161"/>
      <c r="G568" s="161"/>
      <c r="H568" s="161"/>
      <c r="I568" s="161">
        <v>2</v>
      </c>
      <c r="J568" s="175"/>
      <c r="K568" s="162">
        <v>2</v>
      </c>
      <c r="L568" s="155"/>
      <c r="M568" s="5"/>
      <c r="N568" s="26"/>
      <c r="O568" s="157"/>
      <c r="P568" s="158">
        <v>3</v>
      </c>
      <c r="Q568" s="159"/>
      <c r="R568" s="160"/>
      <c r="X568" s="3"/>
      <c r="Y568" s="3"/>
    </row>
    <row r="569" spans="1:25" ht="15.75" customHeight="1">
      <c r="A569" s="82">
        <v>2002</v>
      </c>
      <c r="B569" s="161"/>
      <c r="C569" s="161"/>
      <c r="D569" s="161"/>
      <c r="E569" s="161"/>
      <c r="F569" s="161"/>
      <c r="G569" s="161"/>
      <c r="H569" s="161"/>
      <c r="I569" s="161">
        <v>1</v>
      </c>
      <c r="J569" s="175"/>
      <c r="K569" s="162">
        <v>1</v>
      </c>
      <c r="L569" s="155"/>
      <c r="M569" s="5"/>
      <c r="N569" s="26"/>
      <c r="O569" s="140"/>
      <c r="P569" s="163">
        <v>1</v>
      </c>
      <c r="Q569" s="164"/>
      <c r="R569" s="140"/>
      <c r="X569" s="3"/>
      <c r="Y569" s="3"/>
    </row>
    <row r="570" spans="1:25" ht="15.75" customHeight="1">
      <c r="A570" s="82">
        <v>2101</v>
      </c>
      <c r="B570" s="161"/>
      <c r="C570" s="161"/>
      <c r="D570" s="161"/>
      <c r="E570" s="161"/>
      <c r="F570" s="161"/>
      <c r="G570" s="161"/>
      <c r="H570" s="161"/>
      <c r="I570" s="161"/>
      <c r="J570" s="175"/>
      <c r="K570" s="162"/>
      <c r="L570" s="155"/>
      <c r="M570" s="5"/>
      <c r="N570" s="26"/>
      <c r="O570" s="140"/>
      <c r="P570" s="163"/>
      <c r="Q570" s="164"/>
      <c r="R570" s="140"/>
      <c r="X570" s="3"/>
      <c r="Y570" s="3"/>
    </row>
    <row r="571" spans="1:25" ht="15.75" customHeight="1">
      <c r="A571" s="82">
        <v>2102</v>
      </c>
      <c r="B571" s="161"/>
      <c r="C571" s="161"/>
      <c r="D571" s="161"/>
      <c r="E571" s="161"/>
      <c r="F571" s="161"/>
      <c r="G571" s="161"/>
      <c r="H571" s="161"/>
      <c r="I571" s="161"/>
      <c r="J571" s="175"/>
      <c r="K571" s="162"/>
      <c r="L571" s="155"/>
      <c r="M571" s="5"/>
      <c r="N571" s="26"/>
      <c r="O571" s="140"/>
      <c r="P571" s="163"/>
      <c r="Q571" s="164"/>
      <c r="R571" s="140"/>
      <c r="X571" s="3"/>
      <c r="Y571" s="3"/>
    </row>
    <row r="572" spans="1:25" ht="15.75" customHeight="1">
      <c r="A572" s="82">
        <v>2201</v>
      </c>
      <c r="B572" s="161"/>
      <c r="C572" s="161"/>
      <c r="D572" s="161"/>
      <c r="E572" s="161"/>
      <c r="F572" s="161"/>
      <c r="G572" s="161"/>
      <c r="H572" s="161"/>
      <c r="I572" s="161"/>
      <c r="J572" s="175"/>
      <c r="K572" s="162"/>
      <c r="L572" s="155"/>
      <c r="M572" s="5"/>
      <c r="N572" s="26"/>
      <c r="O572" s="105"/>
      <c r="P572" s="124"/>
      <c r="Q572" s="106"/>
      <c r="R572" s="107"/>
      <c r="X572" s="3"/>
      <c r="Y572" s="3"/>
    </row>
    <row r="573" spans="1:25" ht="15.75" customHeight="1">
      <c r="A573" s="82">
        <v>2202</v>
      </c>
      <c r="B573" s="161"/>
      <c r="C573" s="161"/>
      <c r="D573" s="161"/>
      <c r="E573" s="161"/>
      <c r="F573" s="161"/>
      <c r="G573" s="161"/>
      <c r="H573" s="161"/>
      <c r="I573" s="161"/>
      <c r="J573" s="175"/>
      <c r="K573" s="162"/>
      <c r="L573" s="155"/>
      <c r="M573" s="5"/>
      <c r="N573" s="26"/>
      <c r="O573" s="108" t="s">
        <v>80</v>
      </c>
      <c r="P573" s="109">
        <v>49</v>
      </c>
      <c r="Q573" s="110">
        <f>IF(SUM(K562:K569)=0,"",SUM(K562:K569))</f>
        <v>59</v>
      </c>
      <c r="R573" s="111" t="s">
        <v>10</v>
      </c>
      <c r="X573" s="3"/>
      <c r="Y573" s="3"/>
    </row>
    <row r="574" spans="1:25" ht="15.75" customHeight="1">
      <c r="A574" s="82">
        <v>2301</v>
      </c>
      <c r="B574" s="161"/>
      <c r="C574" s="161"/>
      <c r="D574" s="161"/>
      <c r="E574" s="161"/>
      <c r="F574" s="161"/>
      <c r="G574" s="161"/>
      <c r="H574" s="161"/>
      <c r="I574" s="161"/>
      <c r="J574" s="175"/>
      <c r="K574" s="162"/>
      <c r="L574" s="155"/>
      <c r="M574" s="5"/>
      <c r="N574" s="26"/>
      <c r="O574" s="112" t="s">
        <v>81</v>
      </c>
      <c r="P574" s="113">
        <f>IF(P573/B559=0,"",P573/B559)</f>
        <v>0.67123287671232879</v>
      </c>
      <c r="Q574" s="114">
        <f>IF(P573/Q573=0,"",P573/Q573)</f>
        <v>0.83050847457627119</v>
      </c>
      <c r="R574" s="115" t="s">
        <v>82</v>
      </c>
      <c r="X574" s="3"/>
      <c r="Y574" s="3"/>
    </row>
    <row r="575" spans="1:25" ht="15.75" customHeight="1">
      <c r="A575" s="82">
        <v>2302</v>
      </c>
      <c r="B575" s="161"/>
      <c r="C575" s="161"/>
      <c r="D575" s="161"/>
      <c r="E575" s="161"/>
      <c r="F575" s="161"/>
      <c r="G575" s="161"/>
      <c r="H575" s="161"/>
      <c r="I575" s="161"/>
      <c r="J575" s="175"/>
      <c r="K575" s="162"/>
      <c r="L575" s="166"/>
      <c r="M575" s="119"/>
      <c r="N575" s="120"/>
      <c r="O575" s="119"/>
      <c r="P575" s="120"/>
      <c r="Q575" s="120"/>
      <c r="R575" s="121"/>
      <c r="X575" s="3"/>
      <c r="Y575" s="3"/>
    </row>
    <row r="576" spans="1:25" ht="18" customHeight="1">
      <c r="A576" s="34"/>
      <c r="B576" s="26"/>
      <c r="C576" s="26"/>
      <c r="D576" s="231" t="s">
        <v>108</v>
      </c>
      <c r="E576" s="232"/>
      <c r="F576" s="232"/>
      <c r="G576" s="232"/>
      <c r="H576" s="232"/>
      <c r="I576" s="232"/>
      <c r="J576" s="232"/>
      <c r="K576" s="122">
        <f>SUM(K559:K572)</f>
        <v>59</v>
      </c>
      <c r="L576" s="123">
        <f>K566/B559</f>
        <v>0.71232876712328763</v>
      </c>
      <c r="M576" s="123">
        <f>IF(K576=0,"",K576/B559)</f>
        <v>0.80821917808219179</v>
      </c>
      <c r="N576" s="123">
        <f>IF(K567=0,"",M576-L576)</f>
        <v>9.589041095890416E-2</v>
      </c>
      <c r="O576" s="5"/>
      <c r="P576" s="26"/>
      <c r="Q576" s="25"/>
      <c r="R576" s="5"/>
      <c r="X576" s="3"/>
      <c r="Y576" s="3"/>
    </row>
    <row r="577" spans="1:25" ht="12.75" customHeight="1">
      <c r="L577" s="5"/>
      <c r="M577" s="5"/>
      <c r="O577" s="5"/>
      <c r="P577" s="6"/>
      <c r="Q577" s="6"/>
      <c r="R577" s="5"/>
      <c r="X577" s="3"/>
      <c r="Y577" s="3"/>
    </row>
    <row r="578" spans="1:25" ht="12.75" customHeight="1">
      <c r="L578" s="5"/>
      <c r="M578" s="5"/>
      <c r="O578" s="5"/>
      <c r="P578" s="6"/>
      <c r="Q578" s="6"/>
      <c r="R578" s="5"/>
      <c r="X578" s="3"/>
      <c r="Y578" s="3"/>
    </row>
    <row r="579" spans="1:25" ht="26.25" customHeight="1">
      <c r="B579" s="250" t="s">
        <v>96</v>
      </c>
      <c r="C579" s="242"/>
      <c r="D579" s="242"/>
      <c r="E579" s="242"/>
      <c r="F579" s="242"/>
      <c r="G579" s="242"/>
      <c r="H579" s="242"/>
      <c r="I579" s="242"/>
      <c r="J579" s="242"/>
      <c r="K579" s="145" t="s">
        <v>92</v>
      </c>
      <c r="L579" s="5"/>
      <c r="M579" s="5"/>
      <c r="N579" s="26"/>
      <c r="O579" s="5"/>
      <c r="P579" s="26"/>
      <c r="Q579" s="26"/>
      <c r="R579" s="26"/>
    </row>
    <row r="580" spans="1:25" ht="20.25" customHeight="1">
      <c r="A580" s="234" t="s">
        <v>9</v>
      </c>
      <c r="B580" s="235" t="s">
        <v>97</v>
      </c>
      <c r="C580" s="232"/>
      <c r="D580" s="232"/>
      <c r="E580" s="232"/>
      <c r="F580" s="232"/>
      <c r="G580" s="232"/>
      <c r="H580" s="232"/>
      <c r="I580" s="232"/>
      <c r="J580" s="233"/>
      <c r="K580" s="236" t="s">
        <v>10</v>
      </c>
      <c r="L580" s="229" t="s">
        <v>2</v>
      </c>
      <c r="M580" s="229" t="s">
        <v>3</v>
      </c>
      <c r="N580" s="237" t="s">
        <v>4</v>
      </c>
      <c r="O580" s="229" t="s">
        <v>5</v>
      </c>
      <c r="P580" s="238" t="s">
        <v>6</v>
      </c>
      <c r="Q580" s="238" t="s">
        <v>7</v>
      </c>
      <c r="R580" s="229" t="s">
        <v>8</v>
      </c>
    </row>
    <row r="581" spans="1:25" ht="15.75" customHeight="1">
      <c r="A581" s="230"/>
      <c r="B581" s="82" t="s">
        <v>98</v>
      </c>
      <c r="C581" s="82" t="s">
        <v>99</v>
      </c>
      <c r="D581" s="82" t="s">
        <v>100</v>
      </c>
      <c r="E581" s="82" t="s">
        <v>101</v>
      </c>
      <c r="F581" s="82" t="s">
        <v>102</v>
      </c>
      <c r="G581" s="82" t="s">
        <v>103</v>
      </c>
      <c r="H581" s="82" t="s">
        <v>104</v>
      </c>
      <c r="I581" s="82" t="s">
        <v>105</v>
      </c>
      <c r="J581" s="174" t="s">
        <v>106</v>
      </c>
      <c r="K581" s="230"/>
      <c r="L581" s="230"/>
      <c r="M581" s="230"/>
      <c r="N581" s="230"/>
      <c r="O581" s="230"/>
      <c r="P581" s="230"/>
      <c r="Q581" s="230"/>
      <c r="R581" s="230"/>
    </row>
    <row r="582" spans="1:25" ht="15.75" customHeight="1">
      <c r="A582" s="82">
        <v>1601</v>
      </c>
      <c r="B582" s="83">
        <v>40</v>
      </c>
      <c r="C582" s="83"/>
      <c r="D582" s="83"/>
      <c r="E582" s="83"/>
      <c r="F582" s="161"/>
      <c r="G582" s="161"/>
      <c r="H582" s="161"/>
      <c r="I582" s="161"/>
      <c r="J582" s="175"/>
      <c r="K582" s="162"/>
      <c r="L582" s="154"/>
      <c r="M582" s="55"/>
      <c r="N582" s="56"/>
      <c r="O582" s="146"/>
      <c r="P582" s="89">
        <f>B582</f>
        <v>40</v>
      </c>
      <c r="Q582" s="147"/>
      <c r="R582" s="146"/>
    </row>
    <row r="583" spans="1:25" ht="15.75" customHeight="1">
      <c r="A583" s="82">
        <v>1602</v>
      </c>
      <c r="B583" s="83"/>
      <c r="C583" s="83">
        <v>33</v>
      </c>
      <c r="D583" s="83"/>
      <c r="E583" s="83"/>
      <c r="F583" s="161"/>
      <c r="G583" s="161"/>
      <c r="H583" s="161"/>
      <c r="I583" s="161"/>
      <c r="J583" s="175"/>
      <c r="K583" s="162"/>
      <c r="L583" s="155"/>
      <c r="M583" s="5"/>
      <c r="N583" s="156"/>
      <c r="O583" s="94">
        <f>IF(C583=0,"",C583/B582)</f>
        <v>0.82499999999999996</v>
      </c>
      <c r="P583" s="95">
        <v>33</v>
      </c>
      <c r="Q583" s="96">
        <f t="shared" ref="Q583:Q589" si="83">IF(P583=0,"",P583/P582)</f>
        <v>0.82499999999999996</v>
      </c>
      <c r="R583" s="96">
        <f t="shared" ref="R583:R589" si="84">IF(P583=0,"",100%-Q583)</f>
        <v>0.17500000000000004</v>
      </c>
    </row>
    <row r="584" spans="1:25" ht="15.75" customHeight="1">
      <c r="A584" s="82">
        <v>1701</v>
      </c>
      <c r="B584" s="83"/>
      <c r="C584" s="83"/>
      <c r="D584" s="83">
        <v>31</v>
      </c>
      <c r="E584" s="83"/>
      <c r="F584" s="161"/>
      <c r="G584" s="161"/>
      <c r="H584" s="161"/>
      <c r="I584" s="161"/>
      <c r="J584" s="175"/>
      <c r="K584" s="162"/>
      <c r="L584" s="155"/>
      <c r="M584" s="5"/>
      <c r="N584" s="156"/>
      <c r="O584" s="94">
        <f>IF(D584=0,"",D584/C583)</f>
        <v>0.93939393939393945</v>
      </c>
      <c r="P584" s="95">
        <v>32</v>
      </c>
      <c r="Q584" s="96">
        <f t="shared" si="83"/>
        <v>0.96969696969696972</v>
      </c>
      <c r="R584" s="96">
        <f t="shared" si="84"/>
        <v>3.0303030303030276E-2</v>
      </c>
      <c r="S584" s="11">
        <f>P584/P582</f>
        <v>0.8</v>
      </c>
    </row>
    <row r="585" spans="1:25" ht="15.75" customHeight="1">
      <c r="A585" s="82">
        <v>1702</v>
      </c>
      <c r="B585" s="83"/>
      <c r="C585" s="83"/>
      <c r="D585" s="83"/>
      <c r="E585" s="83">
        <v>30</v>
      </c>
      <c r="F585" s="161"/>
      <c r="G585" s="161"/>
      <c r="H585" s="161"/>
      <c r="I585" s="161"/>
      <c r="J585" s="175"/>
      <c r="K585" s="162"/>
      <c r="L585" s="155"/>
      <c r="M585" s="5"/>
      <c r="N585" s="156"/>
      <c r="O585" s="94">
        <f>IF(E585=0,"",E585/D584)</f>
        <v>0.967741935483871</v>
      </c>
      <c r="P585" s="95">
        <v>30</v>
      </c>
      <c r="Q585" s="96">
        <f t="shared" si="83"/>
        <v>0.9375</v>
      </c>
      <c r="R585" s="96">
        <f t="shared" si="84"/>
        <v>6.25E-2</v>
      </c>
    </row>
    <row r="586" spans="1:25" ht="15.75" customHeight="1">
      <c r="A586" s="82">
        <v>1801</v>
      </c>
      <c r="B586" s="161"/>
      <c r="C586" s="161"/>
      <c r="D586" s="161"/>
      <c r="E586" s="161"/>
      <c r="F586" s="161">
        <v>30</v>
      </c>
      <c r="G586" s="161"/>
      <c r="H586" s="161"/>
      <c r="I586" s="161"/>
      <c r="J586" s="175"/>
      <c r="K586" s="162"/>
      <c r="L586" s="155"/>
      <c r="M586" s="5"/>
      <c r="N586" s="156"/>
      <c r="O586" s="94">
        <f>IF(F586=0,"",F586/E585)</f>
        <v>1</v>
      </c>
      <c r="P586" s="95">
        <v>30</v>
      </c>
      <c r="Q586" s="96">
        <f t="shared" si="83"/>
        <v>1</v>
      </c>
      <c r="R586" s="96">
        <f t="shared" si="84"/>
        <v>0</v>
      </c>
    </row>
    <row r="587" spans="1:25" ht="15.75" customHeight="1">
      <c r="A587" s="82">
        <v>1802</v>
      </c>
      <c r="B587" s="161"/>
      <c r="C587" s="161"/>
      <c r="D587" s="161"/>
      <c r="E587" s="161"/>
      <c r="F587" s="161"/>
      <c r="G587" s="161">
        <v>30</v>
      </c>
      <c r="H587" s="161"/>
      <c r="I587" s="161"/>
      <c r="J587" s="175"/>
      <c r="K587" s="162"/>
      <c r="L587" s="155"/>
      <c r="M587" s="5"/>
      <c r="N587" s="156"/>
      <c r="O587" s="94">
        <f>IF(G587=0,"",G587/F586)</f>
        <v>1</v>
      </c>
      <c r="P587" s="95">
        <v>30</v>
      </c>
      <c r="Q587" s="96">
        <f t="shared" si="83"/>
        <v>1</v>
      </c>
      <c r="R587" s="96">
        <f t="shared" si="84"/>
        <v>0</v>
      </c>
    </row>
    <row r="588" spans="1:25" ht="15.75" customHeight="1">
      <c r="A588" s="82">
        <v>1901</v>
      </c>
      <c r="B588" s="161"/>
      <c r="C588" s="161"/>
      <c r="D588" s="161"/>
      <c r="E588" s="161"/>
      <c r="F588" s="161"/>
      <c r="G588" s="161"/>
      <c r="H588" s="161">
        <v>30</v>
      </c>
      <c r="I588" s="161"/>
      <c r="J588" s="175"/>
      <c r="K588" s="162"/>
      <c r="L588" s="155"/>
      <c r="M588" s="5"/>
      <c r="N588" s="156"/>
      <c r="O588" s="94">
        <f>IF(H588=0,"",H588/G587)</f>
        <v>1</v>
      </c>
      <c r="P588" s="95">
        <v>30</v>
      </c>
      <c r="Q588" s="96">
        <f t="shared" si="83"/>
        <v>1</v>
      </c>
      <c r="R588" s="96">
        <f t="shared" si="84"/>
        <v>0</v>
      </c>
    </row>
    <row r="589" spans="1:25" ht="15.75" customHeight="1">
      <c r="A589" s="82">
        <v>1902</v>
      </c>
      <c r="B589" s="161"/>
      <c r="C589" s="161"/>
      <c r="D589" s="161"/>
      <c r="E589" s="161"/>
      <c r="F589" s="161"/>
      <c r="G589" s="161"/>
      <c r="H589" s="161"/>
      <c r="I589" s="161">
        <v>29</v>
      </c>
      <c r="J589" s="175"/>
      <c r="K589" s="162">
        <v>28</v>
      </c>
      <c r="L589" s="155"/>
      <c r="M589" s="5"/>
      <c r="N589" s="156"/>
      <c r="O589" s="94">
        <f>IF(I589=0,"",I589/H588)</f>
        <v>0.96666666666666667</v>
      </c>
      <c r="P589" s="95">
        <v>30</v>
      </c>
      <c r="Q589" s="96">
        <f t="shared" si="83"/>
        <v>1</v>
      </c>
      <c r="R589" s="96">
        <f t="shared" si="84"/>
        <v>0</v>
      </c>
    </row>
    <row r="590" spans="1:25" ht="15.75" customHeight="1">
      <c r="A590" s="82">
        <v>2001</v>
      </c>
      <c r="B590" s="161"/>
      <c r="C590" s="161"/>
      <c r="D590" s="161"/>
      <c r="E590" s="161"/>
      <c r="F590" s="161"/>
      <c r="G590" s="161"/>
      <c r="H590" s="161"/>
      <c r="I590" s="161">
        <v>2</v>
      </c>
      <c r="J590" s="175"/>
      <c r="K590" s="162">
        <v>2</v>
      </c>
      <c r="L590" s="155"/>
      <c r="M590" s="5"/>
      <c r="N590" s="156"/>
      <c r="O590" s="148" t="str">
        <f>IF(J590=0,"",J590/I589)</f>
        <v/>
      </c>
      <c r="P590" s="95">
        <v>2</v>
      </c>
      <c r="Q590" s="149"/>
      <c r="R590" s="149"/>
    </row>
    <row r="591" spans="1:25" ht="15.75" customHeight="1">
      <c r="A591" s="82">
        <v>2002</v>
      </c>
      <c r="B591" s="161"/>
      <c r="C591" s="161"/>
      <c r="D591" s="161"/>
      <c r="E591" s="161"/>
      <c r="F591" s="161"/>
      <c r="G591" s="161"/>
      <c r="H591" s="161"/>
      <c r="I591" s="161"/>
      <c r="J591" s="175"/>
      <c r="K591" s="162"/>
      <c r="L591" s="155"/>
      <c r="M591" s="5"/>
      <c r="N591" s="26"/>
      <c r="O591" s="157"/>
      <c r="P591" s="158"/>
      <c r="Q591" s="159"/>
      <c r="R591" s="160"/>
    </row>
    <row r="592" spans="1:25" ht="15.75" customHeight="1">
      <c r="A592" s="82">
        <v>2101</v>
      </c>
      <c r="B592" s="161"/>
      <c r="C592" s="161"/>
      <c r="D592" s="161"/>
      <c r="E592" s="161"/>
      <c r="F592" s="161"/>
      <c r="G592" s="161"/>
      <c r="H592" s="161"/>
      <c r="I592" s="161"/>
      <c r="J592" s="175"/>
      <c r="K592" s="162"/>
      <c r="L592" s="155"/>
      <c r="M592" s="5"/>
      <c r="N592" s="26"/>
      <c r="O592" s="140"/>
      <c r="P592" s="163"/>
      <c r="Q592" s="164"/>
      <c r="R592" s="140"/>
    </row>
    <row r="593" spans="1:25" ht="15.75" customHeight="1">
      <c r="A593" s="82">
        <v>2102</v>
      </c>
      <c r="B593" s="161"/>
      <c r="C593" s="161"/>
      <c r="D593" s="161"/>
      <c r="E593" s="161"/>
      <c r="F593" s="161"/>
      <c r="G593" s="161"/>
      <c r="H593" s="161"/>
      <c r="I593" s="161"/>
      <c r="J593" s="175"/>
      <c r="K593" s="162"/>
      <c r="L593" s="155"/>
      <c r="M593" s="5"/>
      <c r="N593" s="26"/>
      <c r="O593" s="140"/>
      <c r="P593" s="163"/>
      <c r="Q593" s="164"/>
      <c r="R593" s="140"/>
    </row>
    <row r="594" spans="1:25" ht="15.75" customHeight="1">
      <c r="A594" s="82">
        <v>2201</v>
      </c>
      <c r="B594" s="161"/>
      <c r="C594" s="161"/>
      <c r="D594" s="161"/>
      <c r="E594" s="161"/>
      <c r="F594" s="161"/>
      <c r="G594" s="161"/>
      <c r="H594" s="161"/>
      <c r="I594" s="161"/>
      <c r="J594" s="175"/>
      <c r="K594" s="162"/>
      <c r="L594" s="155"/>
      <c r="M594" s="5"/>
      <c r="N594" s="26"/>
      <c r="O594" s="140"/>
      <c r="P594" s="163"/>
      <c r="Q594" s="164"/>
      <c r="R594" s="140"/>
    </row>
    <row r="595" spans="1:25" ht="15.75" customHeight="1">
      <c r="A595" s="82">
        <v>2202</v>
      </c>
      <c r="B595" s="161"/>
      <c r="C595" s="161"/>
      <c r="D595" s="161"/>
      <c r="E595" s="161"/>
      <c r="F595" s="161"/>
      <c r="G595" s="161"/>
      <c r="H595" s="161"/>
      <c r="I595" s="161"/>
      <c r="J595" s="175"/>
      <c r="K595" s="162"/>
      <c r="L595" s="155"/>
      <c r="M595" s="5"/>
      <c r="N595" s="26"/>
      <c r="O595" s="105"/>
      <c r="P595" s="124"/>
      <c r="Q595" s="106"/>
      <c r="R595" s="107"/>
    </row>
    <row r="596" spans="1:25" ht="15.75" customHeight="1">
      <c r="A596" s="82">
        <v>2301</v>
      </c>
      <c r="B596" s="161"/>
      <c r="C596" s="161"/>
      <c r="D596" s="161"/>
      <c r="E596" s="161"/>
      <c r="F596" s="161"/>
      <c r="G596" s="161"/>
      <c r="H596" s="161"/>
      <c r="I596" s="161"/>
      <c r="J596" s="175"/>
      <c r="K596" s="162"/>
      <c r="L596" s="155"/>
      <c r="M596" s="5"/>
      <c r="N596" s="26"/>
      <c r="O596" s="108" t="s">
        <v>80</v>
      </c>
      <c r="P596" s="109">
        <v>30</v>
      </c>
      <c r="Q596" s="110">
        <f>IF(SUM(K585:K592)=0,"",SUM(K585:K592))</f>
        <v>30</v>
      </c>
      <c r="R596" s="111" t="s">
        <v>10</v>
      </c>
    </row>
    <row r="597" spans="1:25" ht="15.75" customHeight="1">
      <c r="A597" s="82">
        <v>2302</v>
      </c>
      <c r="B597" s="161"/>
      <c r="C597" s="161"/>
      <c r="D597" s="161"/>
      <c r="E597" s="161"/>
      <c r="F597" s="161"/>
      <c r="G597" s="161"/>
      <c r="H597" s="161"/>
      <c r="I597" s="161"/>
      <c r="J597" s="175"/>
      <c r="K597" s="162"/>
      <c r="L597" s="155"/>
      <c r="M597" s="5"/>
      <c r="N597" s="26"/>
      <c r="O597" s="112" t="s">
        <v>81</v>
      </c>
      <c r="P597" s="113">
        <f>IF(P596/B582=0,"",P596/B582)</f>
        <v>0.75</v>
      </c>
      <c r="Q597" s="114">
        <f>IF(P596/Q596=0,"",P596/Q596)</f>
        <v>1</v>
      </c>
      <c r="R597" s="115" t="s">
        <v>82</v>
      </c>
    </row>
    <row r="598" spans="1:25" ht="15.75" customHeight="1">
      <c r="A598" s="82">
        <v>2401</v>
      </c>
      <c r="B598" s="161"/>
      <c r="C598" s="161"/>
      <c r="D598" s="161"/>
      <c r="E598" s="161"/>
      <c r="F598" s="161"/>
      <c r="G598" s="161"/>
      <c r="H598" s="161"/>
      <c r="I598" s="161"/>
      <c r="J598" s="175"/>
      <c r="K598" s="162"/>
      <c r="L598" s="166"/>
      <c r="M598" s="119"/>
      <c r="N598" s="120"/>
      <c r="O598" s="119"/>
      <c r="P598" s="120"/>
      <c r="Q598" s="120"/>
      <c r="R598" s="121"/>
    </row>
    <row r="599" spans="1:25" ht="18" customHeight="1">
      <c r="A599" s="34"/>
      <c r="B599" s="26"/>
      <c r="C599" s="26"/>
      <c r="D599" s="231" t="s">
        <v>108</v>
      </c>
      <c r="E599" s="232"/>
      <c r="F599" s="232"/>
      <c r="G599" s="232"/>
      <c r="H599" s="232"/>
      <c r="I599" s="232"/>
      <c r="J599" s="232"/>
      <c r="K599" s="122">
        <f>SUM(K582:K595)</f>
        <v>30</v>
      </c>
      <c r="L599" s="123">
        <f>K589/B582</f>
        <v>0.7</v>
      </c>
      <c r="M599" s="123">
        <f>IF(K599=0,"",K599/B582)</f>
        <v>0.75</v>
      </c>
      <c r="N599" s="123">
        <f>M599-L599</f>
        <v>5.0000000000000044E-2</v>
      </c>
      <c r="O599" s="5"/>
      <c r="P599" s="26"/>
      <c r="Q599" s="25"/>
      <c r="R599" s="5"/>
    </row>
    <row r="600" spans="1:25" ht="12.75" customHeight="1">
      <c r="L600" s="5"/>
      <c r="M600" s="5"/>
      <c r="O600" s="5"/>
      <c r="P600" s="6"/>
      <c r="Q600" s="6"/>
      <c r="R600" s="5"/>
      <c r="X600" s="3"/>
      <c r="Y600" s="3"/>
    </row>
    <row r="601" spans="1:25" ht="12.75" customHeight="1">
      <c r="L601" s="5"/>
      <c r="M601" s="5"/>
      <c r="O601" s="5"/>
      <c r="P601" s="6"/>
      <c r="Q601" s="6"/>
      <c r="R601" s="5"/>
      <c r="X601" s="3"/>
      <c r="Y601" s="3"/>
    </row>
    <row r="602" spans="1:25" ht="26.25" customHeight="1">
      <c r="A602" s="4"/>
      <c r="B602" s="239" t="s">
        <v>11</v>
      </c>
      <c r="C602" s="240"/>
      <c r="D602" s="240"/>
      <c r="E602" s="240"/>
      <c r="F602" s="240"/>
      <c r="G602" s="240"/>
      <c r="H602" s="241" t="s">
        <v>110</v>
      </c>
      <c r="I602" s="242"/>
      <c r="J602" s="242"/>
      <c r="K602" s="26"/>
      <c r="L602" s="5"/>
      <c r="M602" s="5"/>
      <c r="N602" s="26"/>
      <c r="O602" s="5"/>
      <c r="P602" s="26"/>
      <c r="Q602" s="26"/>
      <c r="R602" s="26"/>
    </row>
    <row r="603" spans="1:25" ht="20.25" customHeight="1">
      <c r="A603" s="234" t="s">
        <v>9</v>
      </c>
      <c r="B603" s="235" t="s">
        <v>97</v>
      </c>
      <c r="C603" s="232"/>
      <c r="D603" s="232"/>
      <c r="E603" s="232"/>
      <c r="F603" s="232"/>
      <c r="G603" s="232"/>
      <c r="H603" s="232"/>
      <c r="I603" s="232"/>
      <c r="J603" s="233"/>
      <c r="K603" s="236" t="s">
        <v>10</v>
      </c>
      <c r="L603" s="229" t="s">
        <v>2</v>
      </c>
      <c r="M603" s="229" t="s">
        <v>3</v>
      </c>
      <c r="N603" s="237" t="s">
        <v>4</v>
      </c>
      <c r="O603" s="229" t="s">
        <v>5</v>
      </c>
      <c r="P603" s="238" t="s">
        <v>6</v>
      </c>
      <c r="Q603" s="238" t="s">
        <v>7</v>
      </c>
      <c r="R603" s="229" t="s">
        <v>8</v>
      </c>
    </row>
    <row r="604" spans="1:25" ht="15.75" customHeight="1">
      <c r="A604" s="230"/>
      <c r="B604" s="82" t="s">
        <v>98</v>
      </c>
      <c r="C604" s="82" t="s">
        <v>99</v>
      </c>
      <c r="D604" s="82" t="s">
        <v>100</v>
      </c>
      <c r="E604" s="82" t="s">
        <v>101</v>
      </c>
      <c r="F604" s="82" t="s">
        <v>102</v>
      </c>
      <c r="G604" s="82" t="s">
        <v>103</v>
      </c>
      <c r="H604" s="82" t="s">
        <v>104</v>
      </c>
      <c r="I604" s="82" t="s">
        <v>105</v>
      </c>
      <c r="J604" s="174" t="s">
        <v>106</v>
      </c>
      <c r="K604" s="230"/>
      <c r="L604" s="230"/>
      <c r="M604" s="230"/>
      <c r="N604" s="230"/>
      <c r="O604" s="230"/>
      <c r="P604" s="230"/>
      <c r="Q604" s="230"/>
      <c r="R604" s="230"/>
    </row>
    <row r="605" spans="1:25" ht="15.75" customHeight="1">
      <c r="A605" s="82">
        <v>1602</v>
      </c>
      <c r="B605" s="83">
        <v>81</v>
      </c>
      <c r="C605" s="161"/>
      <c r="D605" s="161"/>
      <c r="E605" s="161"/>
      <c r="F605" s="161"/>
      <c r="G605" s="161"/>
      <c r="H605" s="161"/>
      <c r="I605" s="161"/>
      <c r="J605" s="175"/>
      <c r="K605" s="162"/>
      <c r="L605" s="154"/>
      <c r="M605" s="55"/>
      <c r="N605" s="56"/>
      <c r="O605" s="146"/>
      <c r="P605" s="176">
        <f>B605</f>
        <v>81</v>
      </c>
      <c r="Q605" s="147"/>
      <c r="R605" s="146"/>
    </row>
    <row r="606" spans="1:25" ht="15.75" customHeight="1">
      <c r="A606" s="82">
        <v>1701</v>
      </c>
      <c r="B606" s="161"/>
      <c r="C606" s="161">
        <v>64</v>
      </c>
      <c r="D606" s="161"/>
      <c r="E606" s="161"/>
      <c r="F606" s="161"/>
      <c r="G606" s="161"/>
      <c r="H606" s="161"/>
      <c r="I606" s="161"/>
      <c r="J606" s="175"/>
      <c r="K606" s="162"/>
      <c r="L606" s="155"/>
      <c r="M606" s="5"/>
      <c r="N606" s="156"/>
      <c r="O606" s="94">
        <f>IF(C606=0,"",C606/B605)</f>
        <v>0.79012345679012341</v>
      </c>
      <c r="P606" s="83">
        <v>72</v>
      </c>
      <c r="Q606" s="96">
        <f t="shared" ref="Q606:Q612" si="85">IF(P606=0,"",P606/P605)</f>
        <v>0.88888888888888884</v>
      </c>
      <c r="R606" s="96">
        <f t="shared" ref="R606:R612" si="86">IF(P606=0,"",100%-Q606)</f>
        <v>0.11111111111111116</v>
      </c>
    </row>
    <row r="607" spans="1:25" ht="15.75" customHeight="1">
      <c r="A607" s="82">
        <v>1702</v>
      </c>
      <c r="B607" s="161"/>
      <c r="C607" s="161"/>
      <c r="D607" s="161">
        <v>57</v>
      </c>
      <c r="E607" s="161"/>
      <c r="F607" s="161"/>
      <c r="G607" s="161"/>
      <c r="H607" s="161"/>
      <c r="I607" s="161"/>
      <c r="J607" s="175"/>
      <c r="K607" s="162"/>
      <c r="L607" s="155"/>
      <c r="M607" s="5"/>
      <c r="N607" s="156"/>
      <c r="O607" s="94">
        <f>IF(D607=0,"",D607/C606)</f>
        <v>0.890625</v>
      </c>
      <c r="P607" s="83">
        <v>68</v>
      </c>
      <c r="Q607" s="96">
        <f t="shared" si="85"/>
        <v>0.94444444444444442</v>
      </c>
      <c r="R607" s="96">
        <f t="shared" si="86"/>
        <v>5.555555555555558E-2</v>
      </c>
      <c r="T607" s="11">
        <f>P607/P605</f>
        <v>0.83950617283950613</v>
      </c>
    </row>
    <row r="608" spans="1:25" ht="15.75" customHeight="1">
      <c r="A608" s="82">
        <v>1801</v>
      </c>
      <c r="B608" s="161"/>
      <c r="C608" s="161"/>
      <c r="D608" s="161"/>
      <c r="E608" s="161">
        <v>52</v>
      </c>
      <c r="F608" s="161"/>
      <c r="G608" s="161"/>
      <c r="H608" s="161"/>
      <c r="I608" s="161"/>
      <c r="J608" s="175"/>
      <c r="K608" s="162"/>
      <c r="L608" s="155"/>
      <c r="M608" s="5"/>
      <c r="N608" s="156"/>
      <c r="O608" s="94">
        <f>IF(E608=0,"",E608/D607)</f>
        <v>0.91228070175438591</v>
      </c>
      <c r="P608" s="83">
        <v>55</v>
      </c>
      <c r="Q608" s="96">
        <f t="shared" si="85"/>
        <v>0.80882352941176472</v>
      </c>
      <c r="R608" s="96">
        <f t="shared" si="86"/>
        <v>0.19117647058823528</v>
      </c>
    </row>
    <row r="609" spans="1:18" ht="15.75" customHeight="1">
      <c r="A609" s="82">
        <v>1802</v>
      </c>
      <c r="B609" s="161"/>
      <c r="C609" s="161"/>
      <c r="D609" s="161"/>
      <c r="E609" s="161"/>
      <c r="F609" s="161">
        <v>50</v>
      </c>
      <c r="G609" s="161"/>
      <c r="H609" s="161"/>
      <c r="I609" s="161"/>
      <c r="J609" s="175"/>
      <c r="K609" s="162"/>
      <c r="L609" s="155"/>
      <c r="M609" s="5"/>
      <c r="N609" s="156"/>
      <c r="O609" s="94">
        <f>IF(F609=0,"",F609/E608)</f>
        <v>0.96153846153846156</v>
      </c>
      <c r="P609" s="83">
        <v>54</v>
      </c>
      <c r="Q609" s="96">
        <f t="shared" si="85"/>
        <v>0.98181818181818181</v>
      </c>
      <c r="R609" s="96">
        <f t="shared" si="86"/>
        <v>1.8181818181818188E-2</v>
      </c>
    </row>
    <row r="610" spans="1:18" ht="15.75" customHeight="1">
      <c r="A610" s="82">
        <v>1901</v>
      </c>
      <c r="B610" s="161"/>
      <c r="C610" s="161"/>
      <c r="D610" s="161"/>
      <c r="E610" s="161"/>
      <c r="F610" s="161"/>
      <c r="G610" s="161">
        <v>48</v>
      </c>
      <c r="H610" s="161"/>
      <c r="I610" s="161"/>
      <c r="J610" s="175"/>
      <c r="K610" s="162"/>
      <c r="L610" s="155"/>
      <c r="M610" s="5"/>
      <c r="N610" s="156"/>
      <c r="O610" s="94">
        <f>IF(G610=0,"",G610/F609)</f>
        <v>0.96</v>
      </c>
      <c r="P610" s="83">
        <v>54</v>
      </c>
      <c r="Q610" s="96">
        <f t="shared" si="85"/>
        <v>1</v>
      </c>
      <c r="R610" s="96">
        <f t="shared" si="86"/>
        <v>0</v>
      </c>
    </row>
    <row r="611" spans="1:18" ht="15.75" customHeight="1">
      <c r="A611" s="82">
        <v>1902</v>
      </c>
      <c r="B611" s="161"/>
      <c r="C611" s="161"/>
      <c r="D611" s="161"/>
      <c r="E611" s="161"/>
      <c r="F611" s="161"/>
      <c r="G611" s="161"/>
      <c r="H611" s="161">
        <v>47</v>
      </c>
      <c r="I611" s="161"/>
      <c r="J611" s="175"/>
      <c r="K611" s="162"/>
      <c r="L611" s="155"/>
      <c r="M611" s="5"/>
      <c r="N611" s="156"/>
      <c r="O611" s="94">
        <f>IF(H611=0,"",H611/G610)</f>
        <v>0.97916666666666663</v>
      </c>
      <c r="P611" s="83">
        <v>54</v>
      </c>
      <c r="Q611" s="96">
        <f t="shared" si="85"/>
        <v>1</v>
      </c>
      <c r="R611" s="96">
        <f t="shared" si="86"/>
        <v>0</v>
      </c>
    </row>
    <row r="612" spans="1:18" ht="15.75" customHeight="1">
      <c r="A612" s="82">
        <v>2001</v>
      </c>
      <c r="B612" s="161"/>
      <c r="C612" s="161"/>
      <c r="D612" s="161"/>
      <c r="E612" s="161"/>
      <c r="F612" s="161"/>
      <c r="G612" s="161"/>
      <c r="H612" s="161"/>
      <c r="I612" s="161">
        <v>47</v>
      </c>
      <c r="J612" s="175"/>
      <c r="K612" s="162">
        <v>45</v>
      </c>
      <c r="L612" s="155"/>
      <c r="M612" s="5"/>
      <c r="N612" s="156"/>
      <c r="O612" s="94">
        <f>IF(I612=0,"",I612/H611)</f>
        <v>1</v>
      </c>
      <c r="P612" s="83">
        <v>54</v>
      </c>
      <c r="Q612" s="96">
        <f t="shared" si="85"/>
        <v>1</v>
      </c>
      <c r="R612" s="96">
        <f t="shared" si="86"/>
        <v>0</v>
      </c>
    </row>
    <row r="613" spans="1:18" ht="15.75" customHeight="1">
      <c r="A613" s="82">
        <v>2002</v>
      </c>
      <c r="B613" s="161"/>
      <c r="C613" s="161"/>
      <c r="D613" s="161"/>
      <c r="E613" s="161"/>
      <c r="F613" s="161"/>
      <c r="G613" s="161"/>
      <c r="H613" s="161"/>
      <c r="I613" s="161">
        <v>6</v>
      </c>
      <c r="J613" s="175"/>
      <c r="K613" s="162">
        <v>6</v>
      </c>
      <c r="L613" s="155"/>
      <c r="M613" s="5"/>
      <c r="N613" s="156"/>
      <c r="O613" s="148" t="str">
        <f>IF(J613=0,"",J613/I612)</f>
        <v/>
      </c>
      <c r="P613" s="83">
        <v>8</v>
      </c>
      <c r="Q613" s="149"/>
      <c r="R613" s="149"/>
    </row>
    <row r="614" spans="1:18" ht="15.75" customHeight="1">
      <c r="A614" s="82">
        <v>2101</v>
      </c>
      <c r="B614" s="161"/>
      <c r="C614" s="161"/>
      <c r="D614" s="161"/>
      <c r="E614" s="161"/>
      <c r="F614" s="161"/>
      <c r="G614" s="161"/>
      <c r="H614" s="161"/>
      <c r="I614" s="161">
        <v>1</v>
      </c>
      <c r="J614" s="175"/>
      <c r="K614" s="162">
        <v>1</v>
      </c>
      <c r="L614" s="155"/>
      <c r="M614" s="5"/>
      <c r="N614" s="26"/>
      <c r="O614" s="157"/>
      <c r="P614" s="161">
        <v>2</v>
      </c>
      <c r="Q614" s="159"/>
      <c r="R614" s="160"/>
    </row>
    <row r="615" spans="1:18" ht="15.75" customHeight="1">
      <c r="A615" s="82">
        <v>2102</v>
      </c>
      <c r="B615" s="161"/>
      <c r="C615" s="161"/>
      <c r="D615" s="161"/>
      <c r="E615" s="161"/>
      <c r="F615" s="161"/>
      <c r="G615" s="161"/>
      <c r="H615" s="161"/>
      <c r="I615" s="161">
        <v>1</v>
      </c>
      <c r="J615" s="175"/>
      <c r="K615" s="162"/>
      <c r="L615" s="155"/>
      <c r="M615" s="5"/>
      <c r="N615" s="26"/>
      <c r="O615" s="140"/>
      <c r="P615" s="177">
        <v>1</v>
      </c>
      <c r="Q615" s="164"/>
      <c r="R615" s="140"/>
    </row>
    <row r="616" spans="1:18" ht="15.75" customHeight="1">
      <c r="A616" s="82">
        <v>2201</v>
      </c>
      <c r="B616" s="161"/>
      <c r="C616" s="161"/>
      <c r="D616" s="161"/>
      <c r="E616" s="161"/>
      <c r="F616" s="161"/>
      <c r="G616" s="161"/>
      <c r="H616" s="161"/>
      <c r="I616" s="161">
        <v>1</v>
      </c>
      <c r="J616" s="175"/>
      <c r="K616" s="162">
        <v>1</v>
      </c>
      <c r="L616" s="155"/>
      <c r="M616" s="5"/>
      <c r="N616" s="26"/>
      <c r="O616" s="140"/>
      <c r="P616" s="177">
        <v>1</v>
      </c>
      <c r="Q616" s="164"/>
      <c r="R616" s="140"/>
    </row>
    <row r="617" spans="1:18" ht="15.75" customHeight="1">
      <c r="A617" s="82">
        <v>2202</v>
      </c>
      <c r="B617" s="161"/>
      <c r="C617" s="161"/>
      <c r="D617" s="161"/>
      <c r="E617" s="161"/>
      <c r="F617" s="161"/>
      <c r="G617" s="161"/>
      <c r="H617" s="161"/>
      <c r="I617" s="161"/>
      <c r="J617" s="175"/>
      <c r="K617" s="162"/>
      <c r="L617" s="155"/>
      <c r="M617" s="5"/>
      <c r="N617" s="26"/>
      <c r="O617" s="140"/>
      <c r="P617" s="177"/>
      <c r="Q617" s="164"/>
      <c r="R617" s="140"/>
    </row>
    <row r="618" spans="1:18" ht="15.75" customHeight="1">
      <c r="A618" s="82">
        <v>2301</v>
      </c>
      <c r="B618" s="161"/>
      <c r="C618" s="161"/>
      <c r="D618" s="161"/>
      <c r="E618" s="161"/>
      <c r="F618" s="161"/>
      <c r="G618" s="161"/>
      <c r="H618" s="161"/>
      <c r="I618" s="161"/>
      <c r="J618" s="175"/>
      <c r="K618" s="162"/>
      <c r="L618" s="155"/>
      <c r="M618" s="5"/>
      <c r="N618" s="26"/>
      <c r="O618" s="105"/>
      <c r="P618" s="124"/>
      <c r="Q618" s="106"/>
      <c r="R618" s="107"/>
    </row>
    <row r="619" spans="1:18" ht="15.75" customHeight="1">
      <c r="A619" s="82">
        <v>2302</v>
      </c>
      <c r="B619" s="161"/>
      <c r="C619" s="161"/>
      <c r="D619" s="161"/>
      <c r="E619" s="161"/>
      <c r="F619" s="161"/>
      <c r="G619" s="161"/>
      <c r="H619" s="161"/>
      <c r="I619" s="161"/>
      <c r="J619" s="175"/>
      <c r="K619" s="162"/>
      <c r="L619" s="155"/>
      <c r="M619" s="5"/>
      <c r="N619" s="26"/>
      <c r="O619" s="108" t="s">
        <v>80</v>
      </c>
      <c r="P619" s="109">
        <v>55</v>
      </c>
      <c r="Q619" s="215">
        <f>K622</f>
        <v>53</v>
      </c>
      <c r="R619" s="111" t="s">
        <v>10</v>
      </c>
    </row>
    <row r="620" spans="1:18" ht="15.75" customHeight="1">
      <c r="A620" s="82">
        <v>2401</v>
      </c>
      <c r="B620" s="161"/>
      <c r="C620" s="161"/>
      <c r="D620" s="161"/>
      <c r="E620" s="161"/>
      <c r="F620" s="161"/>
      <c r="G620" s="161"/>
      <c r="H620" s="161"/>
      <c r="I620" s="161"/>
      <c r="J620" s="175"/>
      <c r="K620" s="162"/>
      <c r="L620" s="155"/>
      <c r="M620" s="5"/>
      <c r="N620" s="26"/>
      <c r="O620" s="112" t="s">
        <v>81</v>
      </c>
      <c r="P620" s="113">
        <f>IF(P619/B605=0,"",P619/B605)</f>
        <v>0.67901234567901236</v>
      </c>
      <c r="Q620" s="220">
        <f>IF(P619/Q619=0,"",P619/Q619)</f>
        <v>1.0377358490566038</v>
      </c>
      <c r="R620" s="115" t="s">
        <v>82</v>
      </c>
    </row>
    <row r="621" spans="1:18" ht="15.75" customHeight="1">
      <c r="A621" s="82">
        <v>2402</v>
      </c>
      <c r="B621" s="161"/>
      <c r="C621" s="161"/>
      <c r="D621" s="161"/>
      <c r="E621" s="161"/>
      <c r="F621" s="161"/>
      <c r="G621" s="161"/>
      <c r="H621" s="161"/>
      <c r="I621" s="161"/>
      <c r="J621" s="175"/>
      <c r="K621" s="162"/>
      <c r="L621" s="166"/>
      <c r="M621" s="119"/>
      <c r="N621" s="120"/>
      <c r="O621" s="119"/>
      <c r="P621" s="120"/>
      <c r="Q621" s="120"/>
      <c r="R621" s="121"/>
    </row>
    <row r="622" spans="1:18" ht="18" customHeight="1">
      <c r="A622" s="34"/>
      <c r="B622" s="26"/>
      <c r="C622" s="26"/>
      <c r="D622" s="231" t="s">
        <v>108</v>
      </c>
      <c r="E622" s="232"/>
      <c r="F622" s="232"/>
      <c r="G622" s="232"/>
      <c r="H622" s="232"/>
      <c r="I622" s="232"/>
      <c r="J622" s="233"/>
      <c r="K622" s="122">
        <f>SUM(K605:K618)</f>
        <v>53</v>
      </c>
      <c r="L622" s="123">
        <f>IF(K612=0,"",K612/B605)</f>
        <v>0.55555555555555558</v>
      </c>
      <c r="M622" s="123">
        <f>IF(K622=0,"",K622/B605)</f>
        <v>0.65432098765432101</v>
      </c>
      <c r="N622" s="123">
        <f>IF(K613=0,"",M622-L622)</f>
        <v>9.8765432098765427E-2</v>
      </c>
      <c r="O622" s="5"/>
      <c r="P622" s="26"/>
      <c r="Q622" s="25"/>
      <c r="R622" s="5"/>
    </row>
    <row r="623" spans="1:18" ht="12.75" customHeight="1"/>
    <row r="624" spans="1:18" ht="12.75" customHeight="1"/>
    <row r="625" spans="1:20" ht="26.25" customHeight="1">
      <c r="A625" s="4"/>
      <c r="B625" s="239" t="s">
        <v>11</v>
      </c>
      <c r="C625" s="240"/>
      <c r="D625" s="240"/>
      <c r="E625" s="240"/>
      <c r="F625" s="240"/>
      <c r="G625" s="240"/>
      <c r="H625" s="241" t="s">
        <v>112</v>
      </c>
      <c r="I625" s="242"/>
      <c r="J625" s="242"/>
      <c r="K625" s="26"/>
      <c r="L625" s="5"/>
      <c r="M625" s="5"/>
      <c r="N625" s="26"/>
      <c r="O625" s="5"/>
      <c r="P625" s="26"/>
      <c r="Q625" s="26"/>
      <c r="R625" s="26"/>
    </row>
    <row r="626" spans="1:20" ht="20.25" customHeight="1">
      <c r="A626" s="234" t="s">
        <v>9</v>
      </c>
      <c r="B626" s="235" t="s">
        <v>97</v>
      </c>
      <c r="C626" s="232"/>
      <c r="D626" s="232"/>
      <c r="E626" s="232"/>
      <c r="F626" s="232"/>
      <c r="G626" s="232"/>
      <c r="H626" s="232"/>
      <c r="I626" s="232"/>
      <c r="J626" s="233"/>
      <c r="K626" s="236" t="s">
        <v>10</v>
      </c>
      <c r="L626" s="229" t="s">
        <v>2</v>
      </c>
      <c r="M626" s="229" t="s">
        <v>3</v>
      </c>
      <c r="N626" s="237" t="s">
        <v>4</v>
      </c>
      <c r="O626" s="229" t="s">
        <v>5</v>
      </c>
      <c r="P626" s="238" t="s">
        <v>6</v>
      </c>
      <c r="Q626" s="238" t="s">
        <v>7</v>
      </c>
      <c r="R626" s="229" t="s">
        <v>8</v>
      </c>
    </row>
    <row r="627" spans="1:20" ht="15.75" customHeight="1">
      <c r="A627" s="230"/>
      <c r="B627" s="82" t="s">
        <v>98</v>
      </c>
      <c r="C627" s="82" t="s">
        <v>99</v>
      </c>
      <c r="D627" s="82" t="s">
        <v>100</v>
      </c>
      <c r="E627" s="82" t="s">
        <v>101</v>
      </c>
      <c r="F627" s="82" t="s">
        <v>102</v>
      </c>
      <c r="G627" s="82" t="s">
        <v>103</v>
      </c>
      <c r="H627" s="82" t="s">
        <v>104</v>
      </c>
      <c r="I627" s="82" t="s">
        <v>105</v>
      </c>
      <c r="J627" s="174" t="s">
        <v>106</v>
      </c>
      <c r="K627" s="230"/>
      <c r="L627" s="230"/>
      <c r="M627" s="230"/>
      <c r="N627" s="230"/>
      <c r="O627" s="230"/>
      <c r="P627" s="230"/>
      <c r="Q627" s="230"/>
      <c r="R627" s="230"/>
    </row>
    <row r="628" spans="1:20" ht="15.75" customHeight="1">
      <c r="A628" s="82">
        <v>1701</v>
      </c>
      <c r="B628" s="83">
        <v>41</v>
      </c>
      <c r="C628" s="161"/>
      <c r="D628" s="161"/>
      <c r="E628" s="161"/>
      <c r="F628" s="161"/>
      <c r="G628" s="161"/>
      <c r="H628" s="161"/>
      <c r="I628" s="161"/>
      <c r="J628" s="175"/>
      <c r="K628" s="162"/>
      <c r="L628" s="154"/>
      <c r="M628" s="55"/>
      <c r="N628" s="56"/>
      <c r="O628" s="146"/>
      <c r="P628" s="89">
        <f>B628</f>
        <v>41</v>
      </c>
      <c r="Q628" s="147"/>
      <c r="R628" s="146"/>
    </row>
    <row r="629" spans="1:20" ht="15.75" customHeight="1">
      <c r="A629" s="82">
        <v>1702</v>
      </c>
      <c r="B629" s="161"/>
      <c r="C629" s="161">
        <v>34</v>
      </c>
      <c r="D629" s="161"/>
      <c r="E629" s="161"/>
      <c r="F629" s="161"/>
      <c r="G629" s="161"/>
      <c r="H629" s="161"/>
      <c r="I629" s="161"/>
      <c r="J629" s="175"/>
      <c r="K629" s="162"/>
      <c r="L629" s="155"/>
      <c r="M629" s="5"/>
      <c r="N629" s="156"/>
      <c r="O629" s="94">
        <f>IF(C629=0,"",C629/B628)</f>
        <v>0.82926829268292679</v>
      </c>
      <c r="P629" s="95">
        <v>34</v>
      </c>
      <c r="Q629" s="96">
        <f t="shared" ref="Q629:Q635" si="87">IF(P629=0,"",P629/P628)</f>
        <v>0.82926829268292679</v>
      </c>
      <c r="R629" s="96">
        <f t="shared" ref="R629:R635" si="88">IF(P629=0,"",100%-Q629)</f>
        <v>0.17073170731707321</v>
      </c>
    </row>
    <row r="630" spans="1:20" ht="15.75" customHeight="1">
      <c r="A630" s="82">
        <v>1801</v>
      </c>
      <c r="B630" s="161"/>
      <c r="C630" s="161"/>
      <c r="D630" s="161">
        <v>31</v>
      </c>
      <c r="E630" s="161"/>
      <c r="F630" s="161"/>
      <c r="G630" s="161"/>
      <c r="H630" s="161"/>
      <c r="I630" s="161"/>
      <c r="J630" s="175"/>
      <c r="K630" s="162"/>
      <c r="L630" s="155"/>
      <c r="M630" s="5"/>
      <c r="N630" s="156"/>
      <c r="O630" s="94">
        <f>IF(D630=0,"",D630/C629)</f>
        <v>0.91176470588235292</v>
      </c>
      <c r="P630" s="95">
        <v>32</v>
      </c>
      <c r="Q630" s="96">
        <f t="shared" si="87"/>
        <v>0.94117647058823528</v>
      </c>
      <c r="R630" s="96">
        <f t="shared" si="88"/>
        <v>5.8823529411764719E-2</v>
      </c>
      <c r="T630" s="11">
        <f>P630/P628</f>
        <v>0.78048780487804881</v>
      </c>
    </row>
    <row r="631" spans="1:20" ht="15.75" customHeight="1">
      <c r="A631" s="82">
        <v>1802</v>
      </c>
      <c r="B631" s="161"/>
      <c r="C631" s="161"/>
      <c r="D631" s="161"/>
      <c r="E631" s="161">
        <v>30</v>
      </c>
      <c r="F631" s="161"/>
      <c r="G631" s="161"/>
      <c r="H631" s="161"/>
      <c r="I631" s="161"/>
      <c r="J631" s="175"/>
      <c r="K631" s="162"/>
      <c r="L631" s="155"/>
      <c r="M631" s="5"/>
      <c r="N631" s="156"/>
      <c r="O631" s="94">
        <f>IF(E631=0,"",E631/D630)</f>
        <v>0.967741935483871</v>
      </c>
      <c r="P631" s="95">
        <v>31</v>
      </c>
      <c r="Q631" s="96">
        <f t="shared" si="87"/>
        <v>0.96875</v>
      </c>
      <c r="R631" s="96">
        <f t="shared" si="88"/>
        <v>3.125E-2</v>
      </c>
    </row>
    <row r="632" spans="1:20" ht="15.75" customHeight="1">
      <c r="A632" s="82">
        <v>1901</v>
      </c>
      <c r="B632" s="161"/>
      <c r="C632" s="161"/>
      <c r="D632" s="161"/>
      <c r="E632" s="161"/>
      <c r="F632" s="161">
        <v>30</v>
      </c>
      <c r="G632" s="161"/>
      <c r="H632" s="161"/>
      <c r="I632" s="161"/>
      <c r="J632" s="175"/>
      <c r="K632" s="162"/>
      <c r="L632" s="155"/>
      <c r="M632" s="5"/>
      <c r="N632" s="156"/>
      <c r="O632" s="94">
        <f>IF(F632=0,"",F632/E631)</f>
        <v>1</v>
      </c>
      <c r="P632" s="95">
        <v>30</v>
      </c>
      <c r="Q632" s="96">
        <f t="shared" si="87"/>
        <v>0.967741935483871</v>
      </c>
      <c r="R632" s="96">
        <f t="shared" si="88"/>
        <v>3.2258064516129004E-2</v>
      </c>
    </row>
    <row r="633" spans="1:20" ht="15.75" customHeight="1">
      <c r="A633" s="82">
        <v>1902</v>
      </c>
      <c r="B633" s="161"/>
      <c r="C633" s="161"/>
      <c r="D633" s="161"/>
      <c r="E633" s="161"/>
      <c r="F633" s="161"/>
      <c r="G633" s="161">
        <v>29</v>
      </c>
      <c r="H633" s="161"/>
      <c r="I633" s="161"/>
      <c r="J633" s="175"/>
      <c r="K633" s="162"/>
      <c r="L633" s="155"/>
      <c r="M633" s="5"/>
      <c r="N633" s="156"/>
      <c r="O633" s="94">
        <f>IF(G633=0,"",G633/F632)</f>
        <v>0.96666666666666667</v>
      </c>
      <c r="P633" s="95">
        <v>30</v>
      </c>
      <c r="Q633" s="96">
        <f t="shared" si="87"/>
        <v>1</v>
      </c>
      <c r="R633" s="96">
        <f t="shared" si="88"/>
        <v>0</v>
      </c>
    </row>
    <row r="634" spans="1:20" ht="15.75" customHeight="1">
      <c r="A634" s="82">
        <v>2001</v>
      </c>
      <c r="B634" s="161"/>
      <c r="C634" s="161"/>
      <c r="D634" s="161"/>
      <c r="E634" s="161"/>
      <c r="F634" s="161"/>
      <c r="G634" s="161"/>
      <c r="H634" s="161">
        <v>29</v>
      </c>
      <c r="I634" s="161"/>
      <c r="J634" s="175"/>
      <c r="K634" s="162"/>
      <c r="L634" s="155"/>
      <c r="M634" s="5"/>
      <c r="N634" s="156"/>
      <c r="O634" s="94">
        <f>IF(H634=0,"",H634/G633)</f>
        <v>1</v>
      </c>
      <c r="P634" s="95">
        <v>30</v>
      </c>
      <c r="Q634" s="96">
        <f t="shared" si="87"/>
        <v>1</v>
      </c>
      <c r="R634" s="96">
        <f t="shared" si="88"/>
        <v>0</v>
      </c>
    </row>
    <row r="635" spans="1:20" ht="15.75" customHeight="1">
      <c r="A635" s="82">
        <v>2002</v>
      </c>
      <c r="B635" s="161"/>
      <c r="C635" s="161"/>
      <c r="D635" s="161"/>
      <c r="E635" s="161"/>
      <c r="F635" s="161"/>
      <c r="G635" s="161"/>
      <c r="H635" s="161"/>
      <c r="I635" s="161">
        <v>28</v>
      </c>
      <c r="J635" s="175"/>
      <c r="K635" s="162">
        <v>27</v>
      </c>
      <c r="L635" s="155"/>
      <c r="M635" s="5"/>
      <c r="N635" s="156"/>
      <c r="O635" s="94">
        <f>IF(I635=0,"",I635/H634)</f>
        <v>0.96551724137931039</v>
      </c>
      <c r="P635" s="95">
        <v>30</v>
      </c>
      <c r="Q635" s="96">
        <f t="shared" si="87"/>
        <v>1</v>
      </c>
      <c r="R635" s="96">
        <f t="shared" si="88"/>
        <v>0</v>
      </c>
    </row>
    <row r="636" spans="1:20" ht="15.75" customHeight="1">
      <c r="A636" s="82">
        <v>2101</v>
      </c>
      <c r="B636" s="161"/>
      <c r="C636" s="161"/>
      <c r="D636" s="161"/>
      <c r="E636" s="161"/>
      <c r="F636" s="161"/>
      <c r="G636" s="161"/>
      <c r="H636" s="161"/>
      <c r="I636" s="161">
        <v>3</v>
      </c>
      <c r="J636" s="175"/>
      <c r="K636" s="162">
        <v>2</v>
      </c>
      <c r="L636" s="155"/>
      <c r="M636" s="5"/>
      <c r="N636" s="156"/>
      <c r="O636" s="148" t="str">
        <f>IF(J636=0,"",J636/I635)</f>
        <v/>
      </c>
      <c r="P636" s="95">
        <v>3</v>
      </c>
      <c r="Q636" s="149"/>
      <c r="R636" s="149"/>
    </row>
    <row r="637" spans="1:20" ht="15.75" customHeight="1">
      <c r="A637" s="82">
        <v>2102</v>
      </c>
      <c r="B637" s="161"/>
      <c r="C637" s="161"/>
      <c r="D637" s="161"/>
      <c r="E637" s="161"/>
      <c r="F637" s="161"/>
      <c r="G637" s="161"/>
      <c r="H637" s="161"/>
      <c r="I637" s="161"/>
      <c r="J637" s="175"/>
      <c r="K637" s="162"/>
      <c r="L637" s="155"/>
      <c r="M637" s="5"/>
      <c r="N637" s="26"/>
      <c r="O637" s="157"/>
      <c r="P637" s="158"/>
      <c r="Q637" s="159"/>
      <c r="R637" s="160"/>
    </row>
    <row r="638" spans="1:20" ht="15.75" customHeight="1">
      <c r="A638" s="82">
        <v>2201</v>
      </c>
      <c r="B638" s="161"/>
      <c r="C638" s="161"/>
      <c r="D638" s="161"/>
      <c r="E638" s="161"/>
      <c r="F638" s="161"/>
      <c r="G638" s="161"/>
      <c r="H638" s="161"/>
      <c r="I638" s="161"/>
      <c r="J638" s="175"/>
      <c r="K638" s="162"/>
      <c r="L638" s="155"/>
      <c r="M638" s="5"/>
      <c r="N638" s="26"/>
      <c r="O638" s="140"/>
      <c r="P638" s="163"/>
      <c r="Q638" s="164"/>
      <c r="R638" s="140"/>
    </row>
    <row r="639" spans="1:20" ht="15.75" customHeight="1">
      <c r="A639" s="82">
        <v>2202</v>
      </c>
      <c r="B639" s="161"/>
      <c r="C639" s="161"/>
      <c r="D639" s="161"/>
      <c r="E639" s="161"/>
      <c r="F639" s="161"/>
      <c r="G639" s="161"/>
      <c r="H639" s="161"/>
      <c r="I639" s="161"/>
      <c r="J639" s="175"/>
      <c r="K639" s="162"/>
      <c r="L639" s="155"/>
      <c r="M639" s="5"/>
      <c r="N639" s="26"/>
      <c r="O639" s="140"/>
      <c r="P639" s="163"/>
      <c r="Q639" s="164"/>
      <c r="R639" s="140"/>
    </row>
    <row r="640" spans="1:20" ht="15.75" customHeight="1">
      <c r="A640" s="82">
        <v>2301</v>
      </c>
      <c r="B640" s="161"/>
      <c r="C640" s="161"/>
      <c r="D640" s="161"/>
      <c r="E640" s="161"/>
      <c r="F640" s="161"/>
      <c r="G640" s="161"/>
      <c r="H640" s="161"/>
      <c r="I640" s="161"/>
      <c r="J640" s="175"/>
      <c r="K640" s="162"/>
      <c r="L640" s="155"/>
      <c r="M640" s="5"/>
      <c r="N640" s="26"/>
      <c r="O640" s="140"/>
      <c r="P640" s="163"/>
      <c r="Q640" s="164"/>
      <c r="R640" s="140"/>
    </row>
    <row r="641" spans="1:25" ht="15.75" customHeight="1">
      <c r="A641" s="82">
        <v>2302</v>
      </c>
      <c r="B641" s="161"/>
      <c r="C641" s="161"/>
      <c r="D641" s="161"/>
      <c r="E641" s="161"/>
      <c r="F641" s="161"/>
      <c r="G641" s="161"/>
      <c r="H641" s="161"/>
      <c r="I641" s="161"/>
      <c r="J641" s="175"/>
      <c r="K641" s="162"/>
      <c r="L641" s="155"/>
      <c r="M641" s="5"/>
      <c r="N641" s="26"/>
      <c r="O641" s="105"/>
      <c r="P641" s="124"/>
      <c r="Q641" s="106"/>
      <c r="R641" s="107"/>
    </row>
    <row r="642" spans="1:25" ht="15.75" customHeight="1">
      <c r="A642" s="82">
        <v>2401</v>
      </c>
      <c r="B642" s="161"/>
      <c r="C642" s="161"/>
      <c r="D642" s="161"/>
      <c r="E642" s="161"/>
      <c r="F642" s="161"/>
      <c r="G642" s="161"/>
      <c r="H642" s="161"/>
      <c r="I642" s="161"/>
      <c r="J642" s="175"/>
      <c r="K642" s="162"/>
      <c r="L642" s="155"/>
      <c r="M642" s="5"/>
      <c r="N642" s="26"/>
      <c r="O642" s="108" t="s">
        <v>80</v>
      </c>
      <c r="P642" s="109">
        <v>27</v>
      </c>
      <c r="Q642" s="110">
        <f>IF(SUM(K631:K638)=0,"",SUM(K631:K638))</f>
        <v>29</v>
      </c>
      <c r="R642" s="111" t="s">
        <v>10</v>
      </c>
    </row>
    <row r="643" spans="1:25" ht="15.75" customHeight="1">
      <c r="A643" s="82">
        <v>2402</v>
      </c>
      <c r="B643" s="161"/>
      <c r="C643" s="161"/>
      <c r="D643" s="161"/>
      <c r="E643" s="161"/>
      <c r="F643" s="161"/>
      <c r="G643" s="161"/>
      <c r="H643" s="161"/>
      <c r="I643" s="161"/>
      <c r="J643" s="175"/>
      <c r="K643" s="162"/>
      <c r="L643" s="155"/>
      <c r="M643" s="5"/>
      <c r="N643" s="26"/>
      <c r="O643" s="112" t="s">
        <v>81</v>
      </c>
      <c r="P643" s="113">
        <f>IF(P642/B628=0,"",P642/B628)</f>
        <v>0.65853658536585369</v>
      </c>
      <c r="Q643" s="114">
        <f>IF(P642/Q642=0,"",P642/Q642)</f>
        <v>0.93103448275862066</v>
      </c>
      <c r="R643" s="115" t="s">
        <v>82</v>
      </c>
    </row>
    <row r="644" spans="1:25" ht="15.75" customHeight="1">
      <c r="A644" s="82">
        <v>2501</v>
      </c>
      <c r="B644" s="161"/>
      <c r="C644" s="161"/>
      <c r="D644" s="161"/>
      <c r="E644" s="161"/>
      <c r="F644" s="161"/>
      <c r="G644" s="161"/>
      <c r="H644" s="161"/>
      <c r="I644" s="161"/>
      <c r="J644" s="175"/>
      <c r="K644" s="162"/>
      <c r="L644" s="166"/>
      <c r="M644" s="119"/>
      <c r="N644" s="120"/>
      <c r="O644" s="119"/>
      <c r="P644" s="120"/>
      <c r="Q644" s="120"/>
      <c r="R644" s="121"/>
    </row>
    <row r="645" spans="1:25" ht="18" customHeight="1">
      <c r="A645" s="34"/>
      <c r="B645" s="26"/>
      <c r="C645" s="26"/>
      <c r="D645" s="231" t="s">
        <v>108</v>
      </c>
      <c r="E645" s="232"/>
      <c r="F645" s="232"/>
      <c r="G645" s="232"/>
      <c r="H645" s="232"/>
      <c r="I645" s="232"/>
      <c r="J645" s="233"/>
      <c r="K645" s="122">
        <f>SUM(K628:K641)</f>
        <v>29</v>
      </c>
      <c r="L645" s="123">
        <f>IF(K635=0,"",K635/B628)</f>
        <v>0.65853658536585369</v>
      </c>
      <c r="M645" s="123">
        <f>IF(K645=0,"",K645/B628)</f>
        <v>0.70731707317073167</v>
      </c>
      <c r="N645" s="123">
        <f>IF(K636=0,"",M645-L645)</f>
        <v>4.8780487804877981E-2</v>
      </c>
      <c r="O645" s="5"/>
      <c r="P645" s="26"/>
      <c r="Q645" s="25"/>
      <c r="R645" s="5"/>
    </row>
    <row r="646" spans="1:25" ht="12.75" customHeight="1">
      <c r="L646" s="5"/>
      <c r="M646" s="5"/>
      <c r="O646" s="5"/>
      <c r="P646" s="6"/>
      <c r="Q646" s="6"/>
      <c r="R646" s="5"/>
      <c r="X646" s="3"/>
      <c r="Y646" s="3"/>
    </row>
    <row r="647" spans="1:25" ht="12.75" customHeight="1">
      <c r="L647" s="5"/>
      <c r="M647" s="5"/>
      <c r="O647" s="5"/>
      <c r="P647" s="6"/>
      <c r="Q647" s="6"/>
      <c r="R647" s="5"/>
      <c r="X647" s="3"/>
      <c r="Y647" s="3"/>
    </row>
    <row r="648" spans="1:25" ht="26.25" customHeight="1">
      <c r="B648" s="250" t="s">
        <v>96</v>
      </c>
      <c r="C648" s="242"/>
      <c r="D648" s="242"/>
      <c r="E648" s="242"/>
      <c r="F648" s="242"/>
      <c r="G648" s="242"/>
      <c r="H648" s="242"/>
      <c r="I648" s="242"/>
      <c r="J648" s="242"/>
      <c r="K648" s="145" t="s">
        <v>113</v>
      </c>
      <c r="L648" s="5"/>
      <c r="M648" s="5"/>
      <c r="N648" s="26"/>
      <c r="O648" s="5"/>
      <c r="P648" s="26"/>
      <c r="Q648" s="26"/>
      <c r="R648" s="26"/>
    </row>
    <row r="649" spans="1:25" ht="20.25" customHeight="1">
      <c r="A649" s="234" t="s">
        <v>9</v>
      </c>
      <c r="B649" s="235" t="s">
        <v>97</v>
      </c>
      <c r="C649" s="232"/>
      <c r="D649" s="232"/>
      <c r="E649" s="232"/>
      <c r="F649" s="232"/>
      <c r="G649" s="232"/>
      <c r="H649" s="232"/>
      <c r="I649" s="232"/>
      <c r="J649" s="233"/>
      <c r="K649" s="236" t="s">
        <v>10</v>
      </c>
      <c r="L649" s="229" t="s">
        <v>2</v>
      </c>
      <c r="M649" s="229" t="s">
        <v>3</v>
      </c>
      <c r="N649" s="237" t="s">
        <v>4</v>
      </c>
      <c r="O649" s="229" t="s">
        <v>5</v>
      </c>
      <c r="P649" s="238" t="s">
        <v>6</v>
      </c>
      <c r="Q649" s="238" t="s">
        <v>7</v>
      </c>
      <c r="R649" s="229" t="s">
        <v>8</v>
      </c>
    </row>
    <row r="650" spans="1:25" ht="15.75" customHeight="1">
      <c r="A650" s="230"/>
      <c r="B650" s="82" t="s">
        <v>98</v>
      </c>
      <c r="C650" s="82" t="s">
        <v>99</v>
      </c>
      <c r="D650" s="82" t="s">
        <v>100</v>
      </c>
      <c r="E650" s="82" t="s">
        <v>101</v>
      </c>
      <c r="F650" s="82" t="s">
        <v>102</v>
      </c>
      <c r="G650" s="82" t="s">
        <v>103</v>
      </c>
      <c r="H650" s="82" t="s">
        <v>104</v>
      </c>
      <c r="I650" s="82" t="s">
        <v>105</v>
      </c>
      <c r="J650" s="174" t="s">
        <v>106</v>
      </c>
      <c r="K650" s="230"/>
      <c r="L650" s="230"/>
      <c r="M650" s="230"/>
      <c r="N650" s="230"/>
      <c r="O650" s="230"/>
      <c r="P650" s="230"/>
      <c r="Q650" s="230"/>
      <c r="R650" s="230"/>
    </row>
    <row r="651" spans="1:25" ht="15.75" customHeight="1">
      <c r="A651" s="82">
        <v>1702</v>
      </c>
      <c r="B651" s="83">
        <v>75</v>
      </c>
      <c r="C651" s="161"/>
      <c r="D651" s="161"/>
      <c r="E651" s="161"/>
      <c r="F651" s="161"/>
      <c r="G651" s="161"/>
      <c r="H651" s="161"/>
      <c r="I651" s="161"/>
      <c r="J651" s="175"/>
      <c r="K651" s="162"/>
      <c r="L651" s="154"/>
      <c r="M651" s="55"/>
      <c r="N651" s="56"/>
      <c r="O651" s="146"/>
      <c r="P651" s="89">
        <f>B651</f>
        <v>75</v>
      </c>
      <c r="Q651" s="147"/>
      <c r="R651" s="146"/>
    </row>
    <row r="652" spans="1:25" ht="15.75" customHeight="1">
      <c r="A652" s="82">
        <v>1801</v>
      </c>
      <c r="B652" s="161"/>
      <c r="C652" s="161">
        <v>71</v>
      </c>
      <c r="D652" s="161"/>
      <c r="E652" s="161"/>
      <c r="F652" s="161"/>
      <c r="G652" s="161"/>
      <c r="H652" s="161"/>
      <c r="I652" s="161"/>
      <c r="J652" s="175"/>
      <c r="K652" s="162"/>
      <c r="L652" s="155"/>
      <c r="M652" s="5"/>
      <c r="N652" s="156"/>
      <c r="O652" s="94">
        <f>IF(C652=0,"",C652/B651)</f>
        <v>0.94666666666666666</v>
      </c>
      <c r="P652" s="95">
        <v>71</v>
      </c>
      <c r="Q652" s="96">
        <f t="shared" ref="Q652:Q658" si="89">IF(P652=0,"",P652/P651)</f>
        <v>0.94666666666666666</v>
      </c>
      <c r="R652" s="96">
        <f t="shared" ref="R652:R658" si="90">IF(P652=0,"",100%-Q652)</f>
        <v>5.3333333333333344E-2</v>
      </c>
    </row>
    <row r="653" spans="1:25" ht="15.75" customHeight="1">
      <c r="A653" s="82">
        <v>1802</v>
      </c>
      <c r="B653" s="161"/>
      <c r="C653" s="161"/>
      <c r="D653" s="161">
        <v>66</v>
      </c>
      <c r="E653" s="161"/>
      <c r="F653" s="161"/>
      <c r="G653" s="161"/>
      <c r="H653" s="161"/>
      <c r="I653" s="161"/>
      <c r="J653" s="175"/>
      <c r="K653" s="162"/>
      <c r="L653" s="155"/>
      <c r="M653" s="5"/>
      <c r="N653" s="156"/>
      <c r="O653" s="94">
        <f>IF(D653=0,"",D653/C652)</f>
        <v>0.92957746478873238</v>
      </c>
      <c r="P653" s="95">
        <v>67</v>
      </c>
      <c r="Q653" s="96">
        <f t="shared" si="89"/>
        <v>0.94366197183098588</v>
      </c>
      <c r="R653" s="96">
        <f t="shared" si="90"/>
        <v>5.633802816901412E-2</v>
      </c>
      <c r="S653" s="11">
        <f>P653/P651</f>
        <v>0.89333333333333331</v>
      </c>
    </row>
    <row r="654" spans="1:25" ht="15.75" customHeight="1">
      <c r="A654" s="82">
        <v>1901</v>
      </c>
      <c r="B654" s="161"/>
      <c r="C654" s="161"/>
      <c r="D654" s="161"/>
      <c r="E654" s="161">
        <v>61</v>
      </c>
      <c r="F654" s="161"/>
      <c r="G654" s="161"/>
      <c r="H654" s="161"/>
      <c r="I654" s="161"/>
      <c r="J654" s="175"/>
      <c r="K654" s="162"/>
      <c r="L654" s="155"/>
      <c r="M654" s="5"/>
      <c r="N654" s="156"/>
      <c r="O654" s="94">
        <f>IF(E654=0,"",E654/D653)</f>
        <v>0.9242424242424242</v>
      </c>
      <c r="P654" s="95">
        <v>63</v>
      </c>
      <c r="Q654" s="96">
        <f t="shared" si="89"/>
        <v>0.94029850746268662</v>
      </c>
      <c r="R654" s="96">
        <f t="shared" si="90"/>
        <v>5.9701492537313383E-2</v>
      </c>
    </row>
    <row r="655" spans="1:25" ht="15.75" customHeight="1">
      <c r="A655" s="82">
        <v>1902</v>
      </c>
      <c r="B655" s="161"/>
      <c r="C655" s="161"/>
      <c r="D655" s="161"/>
      <c r="E655" s="161"/>
      <c r="F655" s="161">
        <v>58</v>
      </c>
      <c r="G655" s="161"/>
      <c r="H655" s="161"/>
      <c r="I655" s="161"/>
      <c r="J655" s="175"/>
      <c r="K655" s="162"/>
      <c r="L655" s="155"/>
      <c r="M655" s="5"/>
      <c r="N655" s="156"/>
      <c r="O655" s="94">
        <f>IF(F655=0,"",F655/E654)</f>
        <v>0.95081967213114749</v>
      </c>
      <c r="P655" s="95">
        <v>61</v>
      </c>
      <c r="Q655" s="96">
        <f t="shared" si="89"/>
        <v>0.96825396825396826</v>
      </c>
      <c r="R655" s="96">
        <f t="shared" si="90"/>
        <v>3.1746031746031744E-2</v>
      </c>
    </row>
    <row r="656" spans="1:25" ht="15.75" customHeight="1">
      <c r="A656" s="82">
        <v>2001</v>
      </c>
      <c r="B656" s="161"/>
      <c r="C656" s="161"/>
      <c r="D656" s="161"/>
      <c r="E656" s="161"/>
      <c r="F656" s="161"/>
      <c r="G656" s="161">
        <v>58</v>
      </c>
      <c r="H656" s="161"/>
      <c r="I656" s="161"/>
      <c r="J656" s="175"/>
      <c r="K656" s="162"/>
      <c r="L656" s="155"/>
      <c r="M656" s="5"/>
      <c r="N656" s="156"/>
      <c r="O656" s="94">
        <f>IF(G656=0,"",G656/F655)</f>
        <v>1</v>
      </c>
      <c r="P656" s="95">
        <v>60</v>
      </c>
      <c r="Q656" s="96">
        <f t="shared" si="89"/>
        <v>0.98360655737704916</v>
      </c>
      <c r="R656" s="96">
        <f t="shared" si="90"/>
        <v>1.6393442622950838E-2</v>
      </c>
    </row>
    <row r="657" spans="1:25" ht="15.75" customHeight="1">
      <c r="A657" s="82">
        <v>2002</v>
      </c>
      <c r="B657" s="161"/>
      <c r="C657" s="161"/>
      <c r="D657" s="161"/>
      <c r="E657" s="161"/>
      <c r="F657" s="161"/>
      <c r="G657" s="161"/>
      <c r="H657" s="161">
        <v>57</v>
      </c>
      <c r="I657" s="161"/>
      <c r="J657" s="175"/>
      <c r="K657" s="162"/>
      <c r="L657" s="155"/>
      <c r="M657" s="5"/>
      <c r="N657" s="156"/>
      <c r="O657" s="94">
        <f>IF(H657=0,"",H657/G656)</f>
        <v>0.98275862068965514</v>
      </c>
      <c r="P657" s="95">
        <v>59</v>
      </c>
      <c r="Q657" s="96">
        <f t="shared" si="89"/>
        <v>0.98333333333333328</v>
      </c>
      <c r="R657" s="96">
        <f t="shared" si="90"/>
        <v>1.6666666666666718E-2</v>
      </c>
    </row>
    <row r="658" spans="1:25" ht="15.75" customHeight="1">
      <c r="A658" s="82">
        <v>2101</v>
      </c>
      <c r="B658" s="161"/>
      <c r="C658" s="161"/>
      <c r="D658" s="161"/>
      <c r="E658" s="161"/>
      <c r="F658" s="161"/>
      <c r="G658" s="161"/>
      <c r="H658" s="161"/>
      <c r="I658" s="161">
        <v>56</v>
      </c>
      <c r="J658" s="175"/>
      <c r="K658" s="162">
        <v>53</v>
      </c>
      <c r="L658" s="155"/>
      <c r="M658" s="5"/>
      <c r="N658" s="156"/>
      <c r="O658" s="94">
        <f>IF(I658=0,"",I658/H657)</f>
        <v>0.98245614035087714</v>
      </c>
      <c r="P658" s="95">
        <v>59</v>
      </c>
      <c r="Q658" s="96">
        <f t="shared" si="89"/>
        <v>1</v>
      </c>
      <c r="R658" s="96">
        <f t="shared" si="90"/>
        <v>0</v>
      </c>
    </row>
    <row r="659" spans="1:25" ht="15.75" customHeight="1">
      <c r="A659" s="82">
        <v>2102</v>
      </c>
      <c r="B659" s="161"/>
      <c r="C659" s="161"/>
      <c r="D659" s="161"/>
      <c r="E659" s="161"/>
      <c r="F659" s="161"/>
      <c r="G659" s="161"/>
      <c r="H659" s="161"/>
      <c r="I659" s="161">
        <v>3</v>
      </c>
      <c r="J659" s="175"/>
      <c r="K659" s="162">
        <v>2</v>
      </c>
      <c r="L659" s="155"/>
      <c r="M659" s="5"/>
      <c r="N659" s="156"/>
      <c r="O659" s="148" t="str">
        <f>IF(J659=0,"",J659/I658)</f>
        <v/>
      </c>
      <c r="P659" s="95">
        <v>6</v>
      </c>
      <c r="Q659" s="149"/>
      <c r="R659" s="149"/>
    </row>
    <row r="660" spans="1:25" ht="15.75" customHeight="1">
      <c r="A660" s="82">
        <v>2201</v>
      </c>
      <c r="B660" s="161"/>
      <c r="C660" s="161"/>
      <c r="D660" s="161"/>
      <c r="E660" s="161"/>
      <c r="F660" s="161"/>
      <c r="G660" s="161"/>
      <c r="H660" s="161"/>
      <c r="I660" s="161">
        <v>3</v>
      </c>
      <c r="J660" s="175"/>
      <c r="K660" s="162">
        <v>3</v>
      </c>
      <c r="L660" s="155"/>
      <c r="M660" s="5"/>
      <c r="N660" s="26"/>
      <c r="O660" s="157"/>
      <c r="P660" s="158">
        <v>4</v>
      </c>
      <c r="Q660" s="159"/>
      <c r="R660" s="160"/>
    </row>
    <row r="661" spans="1:25" ht="15.75" customHeight="1">
      <c r="A661" s="82">
        <v>2202</v>
      </c>
      <c r="B661" s="161"/>
      <c r="C661" s="161"/>
      <c r="D661" s="161"/>
      <c r="E661" s="161"/>
      <c r="F661" s="161"/>
      <c r="G661" s="161"/>
      <c r="H661" s="161"/>
      <c r="I661" s="161">
        <v>1</v>
      </c>
      <c r="J661" s="175"/>
      <c r="K661" s="167">
        <v>1</v>
      </c>
      <c r="L661" s="155"/>
      <c r="M661" s="5"/>
      <c r="N661" s="26"/>
      <c r="O661" s="140"/>
      <c r="P661" s="163">
        <v>1</v>
      </c>
      <c r="Q661" s="164"/>
      <c r="R661" s="140"/>
    </row>
    <row r="662" spans="1:25" ht="15.75" customHeight="1">
      <c r="A662" s="82">
        <v>2301</v>
      </c>
      <c r="B662" s="161"/>
      <c r="C662" s="161"/>
      <c r="D662" s="161"/>
      <c r="E662" s="161"/>
      <c r="F662" s="161"/>
      <c r="G662" s="161"/>
      <c r="H662" s="161"/>
      <c r="I662" s="161"/>
      <c r="J662" s="175"/>
      <c r="K662" s="162"/>
      <c r="L662" s="155"/>
      <c r="M662" s="5"/>
      <c r="N662" s="26"/>
      <c r="O662" s="140"/>
      <c r="P662" s="163"/>
      <c r="Q662" s="164"/>
      <c r="R662" s="140"/>
    </row>
    <row r="663" spans="1:25" ht="15.75" customHeight="1">
      <c r="A663" s="82">
        <v>2302</v>
      </c>
      <c r="B663" s="161"/>
      <c r="C663" s="161"/>
      <c r="D663" s="161"/>
      <c r="E663" s="161"/>
      <c r="F663" s="161"/>
      <c r="G663" s="161"/>
      <c r="H663" s="161"/>
      <c r="I663" s="161"/>
      <c r="J663" s="175"/>
      <c r="K663" s="162"/>
      <c r="L663" s="155"/>
      <c r="M663" s="5"/>
      <c r="N663" s="26"/>
      <c r="O663" s="140"/>
      <c r="P663" s="163"/>
      <c r="Q663" s="164"/>
      <c r="R663" s="140"/>
    </row>
    <row r="664" spans="1:25" ht="15.75" customHeight="1">
      <c r="A664" s="82">
        <v>2401</v>
      </c>
      <c r="B664" s="161"/>
      <c r="C664" s="161"/>
      <c r="D664" s="161"/>
      <c r="E664" s="161"/>
      <c r="F664" s="161"/>
      <c r="G664" s="161"/>
      <c r="H664" s="161"/>
      <c r="I664" s="161"/>
      <c r="J664" s="175"/>
      <c r="K664" s="162"/>
      <c r="L664" s="155"/>
      <c r="M664" s="5"/>
      <c r="N664" s="26"/>
      <c r="O664" s="105"/>
      <c r="P664" s="124"/>
      <c r="Q664" s="106"/>
      <c r="R664" s="107"/>
    </row>
    <row r="665" spans="1:25" ht="15.75" customHeight="1">
      <c r="A665" s="82">
        <v>2402</v>
      </c>
      <c r="B665" s="161"/>
      <c r="C665" s="161"/>
      <c r="D665" s="161"/>
      <c r="E665" s="161"/>
      <c r="F665" s="161"/>
      <c r="G665" s="161"/>
      <c r="H665" s="161"/>
      <c r="I665" s="161"/>
      <c r="J665" s="175"/>
      <c r="K665" s="162"/>
      <c r="L665" s="155"/>
      <c r="M665" s="5"/>
      <c r="N665" s="26"/>
      <c r="O665" s="108" t="s">
        <v>80</v>
      </c>
      <c r="P665" s="109">
        <v>47</v>
      </c>
      <c r="Q665" s="110">
        <f>IF(SUM(K654:K661)=0,"",SUM(K654:K661))</f>
        <v>59</v>
      </c>
      <c r="R665" s="111" t="s">
        <v>10</v>
      </c>
    </row>
    <row r="666" spans="1:25" ht="15.75" customHeight="1">
      <c r="A666" s="82">
        <v>2501</v>
      </c>
      <c r="B666" s="161"/>
      <c r="C666" s="161"/>
      <c r="D666" s="161"/>
      <c r="E666" s="161"/>
      <c r="F666" s="161"/>
      <c r="G666" s="161"/>
      <c r="H666" s="161"/>
      <c r="I666" s="161"/>
      <c r="J666" s="175"/>
      <c r="K666" s="162"/>
      <c r="L666" s="155"/>
      <c r="M666" s="5"/>
      <c r="N666" s="26"/>
      <c r="O666" s="112" t="s">
        <v>81</v>
      </c>
      <c r="P666" s="113">
        <f>IF(P665/B651=0,"",P665/B651)</f>
        <v>0.62666666666666671</v>
      </c>
      <c r="Q666" s="114">
        <f>IF(P665/Q665=0,"",P665/Q665)</f>
        <v>0.79661016949152541</v>
      </c>
      <c r="R666" s="115" t="s">
        <v>82</v>
      </c>
    </row>
    <row r="667" spans="1:25" ht="15.75" customHeight="1">
      <c r="A667" s="82">
        <v>2502</v>
      </c>
      <c r="B667" s="161"/>
      <c r="C667" s="161"/>
      <c r="D667" s="161"/>
      <c r="E667" s="161"/>
      <c r="F667" s="161"/>
      <c r="G667" s="161"/>
      <c r="H667" s="161"/>
      <c r="I667" s="161"/>
      <c r="J667" s="175"/>
      <c r="K667" s="162"/>
      <c r="L667" s="166"/>
      <c r="M667" s="119"/>
      <c r="N667" s="120"/>
      <c r="O667" s="119"/>
      <c r="P667" s="120"/>
      <c r="Q667" s="120"/>
      <c r="R667" s="121"/>
    </row>
    <row r="668" spans="1:25" ht="18" customHeight="1">
      <c r="A668" s="34"/>
      <c r="B668" s="26"/>
      <c r="C668" s="26"/>
      <c r="D668" s="231" t="s">
        <v>108</v>
      </c>
      <c r="E668" s="232"/>
      <c r="F668" s="232"/>
      <c r="G668" s="232"/>
      <c r="H668" s="232"/>
      <c r="I668" s="232"/>
      <c r="J668" s="233"/>
      <c r="K668" s="122">
        <f>SUM(K651:K664)</f>
        <v>59</v>
      </c>
      <c r="L668" s="123">
        <f>IF(K658=0,"",K658/B651)</f>
        <v>0.70666666666666667</v>
      </c>
      <c r="M668" s="123">
        <f>IF(K668=0,"",K668/B651)</f>
        <v>0.78666666666666663</v>
      </c>
      <c r="N668" s="123">
        <f>IF(K659=0,"",M668-L668)</f>
        <v>7.999999999999996E-2</v>
      </c>
      <c r="O668" s="5"/>
      <c r="P668" s="26"/>
      <c r="Q668" s="25"/>
      <c r="R668" s="5"/>
    </row>
    <row r="669" spans="1:25" ht="12.75" customHeight="1">
      <c r="L669" s="5"/>
      <c r="M669" s="5"/>
      <c r="O669" s="5"/>
      <c r="P669" s="6"/>
      <c r="Q669" s="6"/>
      <c r="R669" s="5"/>
      <c r="X669" s="3"/>
      <c r="Y669" s="3"/>
    </row>
    <row r="670" spans="1:25" ht="12.75" customHeight="1">
      <c r="L670" s="5"/>
      <c r="M670" s="5"/>
      <c r="O670" s="5"/>
      <c r="P670" s="6"/>
      <c r="Q670" s="6"/>
      <c r="R670" s="5"/>
      <c r="X670" s="3"/>
      <c r="Y670" s="3"/>
    </row>
    <row r="671" spans="1:25" ht="26.25" customHeight="1">
      <c r="B671" s="250" t="s">
        <v>96</v>
      </c>
      <c r="C671" s="242"/>
      <c r="D671" s="242"/>
      <c r="E671" s="242"/>
      <c r="F671" s="242"/>
      <c r="G671" s="242"/>
      <c r="H671" s="242"/>
      <c r="I671" s="242"/>
      <c r="J671" s="242"/>
      <c r="K671" s="145" t="s">
        <v>114</v>
      </c>
      <c r="L671" s="5"/>
      <c r="M671" s="5"/>
      <c r="N671" s="26"/>
      <c r="O671" s="5"/>
      <c r="P671" s="26"/>
      <c r="Q671" s="26"/>
      <c r="R671" s="26"/>
      <c r="V671" s="208">
        <f>AVERAGE(P666,P689)</f>
        <v>0.62414414414414421</v>
      </c>
      <c r="X671" s="3"/>
      <c r="Y671" s="3"/>
    </row>
    <row r="672" spans="1:25" ht="20.25" customHeight="1">
      <c r="A672" s="234" t="s">
        <v>9</v>
      </c>
      <c r="B672" s="235" t="s">
        <v>97</v>
      </c>
      <c r="C672" s="232"/>
      <c r="D672" s="232"/>
      <c r="E672" s="232"/>
      <c r="F672" s="232"/>
      <c r="G672" s="232"/>
      <c r="H672" s="232"/>
      <c r="I672" s="232"/>
      <c r="J672" s="233"/>
      <c r="K672" s="236" t="s">
        <v>10</v>
      </c>
      <c r="L672" s="229" t="s">
        <v>2</v>
      </c>
      <c r="M672" s="229" t="s">
        <v>3</v>
      </c>
      <c r="N672" s="237" t="s">
        <v>4</v>
      </c>
      <c r="O672" s="229" t="s">
        <v>5</v>
      </c>
      <c r="P672" s="238" t="s">
        <v>6</v>
      </c>
      <c r="Q672" s="238" t="s">
        <v>7</v>
      </c>
      <c r="R672" s="229" t="s">
        <v>8</v>
      </c>
      <c r="X672" s="3"/>
      <c r="Y672" s="3"/>
    </row>
    <row r="673" spans="1:25" ht="15.75" customHeight="1">
      <c r="A673" s="230"/>
      <c r="B673" s="82" t="s">
        <v>98</v>
      </c>
      <c r="C673" s="82" t="s">
        <v>99</v>
      </c>
      <c r="D673" s="82" t="s">
        <v>100</v>
      </c>
      <c r="E673" s="82" t="s">
        <v>101</v>
      </c>
      <c r="F673" s="82" t="s">
        <v>102</v>
      </c>
      <c r="G673" s="82" t="s">
        <v>103</v>
      </c>
      <c r="H673" s="82" t="s">
        <v>104</v>
      </c>
      <c r="I673" s="82" t="s">
        <v>105</v>
      </c>
      <c r="J673" s="174" t="s">
        <v>106</v>
      </c>
      <c r="K673" s="230"/>
      <c r="L673" s="230"/>
      <c r="M673" s="230"/>
      <c r="N673" s="230"/>
      <c r="O673" s="230"/>
      <c r="P673" s="230"/>
      <c r="Q673" s="230"/>
      <c r="R673" s="230"/>
      <c r="X673" s="3"/>
      <c r="Y673" s="3"/>
    </row>
    <row r="674" spans="1:25" ht="15.75" customHeight="1">
      <c r="A674" s="82">
        <v>1801</v>
      </c>
      <c r="B674" s="83">
        <v>37</v>
      </c>
      <c r="C674" s="161"/>
      <c r="D674" s="161"/>
      <c r="E674" s="161"/>
      <c r="F674" s="161"/>
      <c r="G674" s="161"/>
      <c r="H674" s="161"/>
      <c r="I674" s="161"/>
      <c r="J674" s="175"/>
      <c r="K674" s="162"/>
      <c r="L674" s="154"/>
      <c r="M674" s="55"/>
      <c r="N674" s="56"/>
      <c r="O674" s="146"/>
      <c r="P674" s="89">
        <f>B674</f>
        <v>37</v>
      </c>
      <c r="Q674" s="147"/>
      <c r="R674" s="146"/>
      <c r="X674" s="3"/>
      <c r="Y674" s="3"/>
    </row>
    <row r="675" spans="1:25" ht="15.75" customHeight="1">
      <c r="A675" s="82">
        <v>1802</v>
      </c>
      <c r="B675" s="161"/>
      <c r="C675" s="161">
        <v>32</v>
      </c>
      <c r="D675" s="161"/>
      <c r="E675" s="161"/>
      <c r="F675" s="161"/>
      <c r="G675" s="161"/>
      <c r="H675" s="161"/>
      <c r="I675" s="161"/>
      <c r="J675" s="175"/>
      <c r="K675" s="162"/>
      <c r="L675" s="155"/>
      <c r="M675" s="5"/>
      <c r="N675" s="156"/>
      <c r="O675" s="94">
        <f>IF(C675=0,"",C675/B674)</f>
        <v>0.86486486486486491</v>
      </c>
      <c r="P675" s="95">
        <v>32</v>
      </c>
      <c r="Q675" s="96">
        <f t="shared" ref="Q675:Q681" si="91">IF(P675=0,"",P675/P674)</f>
        <v>0.86486486486486491</v>
      </c>
      <c r="R675" s="96">
        <f t="shared" ref="R675:R681" si="92">IF(P675=0,"",100%-Q675)</f>
        <v>0.13513513513513509</v>
      </c>
      <c r="X675" s="3"/>
      <c r="Y675" s="3"/>
    </row>
    <row r="676" spans="1:25" ht="15.75" customHeight="1">
      <c r="A676" s="82">
        <v>1901</v>
      </c>
      <c r="B676" s="161"/>
      <c r="C676" s="161"/>
      <c r="D676" s="161">
        <v>27</v>
      </c>
      <c r="E676" s="161"/>
      <c r="F676" s="161"/>
      <c r="G676" s="161"/>
      <c r="H676" s="161"/>
      <c r="I676" s="161"/>
      <c r="J676" s="175"/>
      <c r="K676" s="162"/>
      <c r="L676" s="155"/>
      <c r="M676" s="5"/>
      <c r="N676" s="156"/>
      <c r="O676" s="94">
        <f>IF(D676=0,"",D676/C675)</f>
        <v>0.84375</v>
      </c>
      <c r="P676" s="95">
        <v>30</v>
      </c>
      <c r="Q676" s="96">
        <f t="shared" si="91"/>
        <v>0.9375</v>
      </c>
      <c r="R676" s="96">
        <f t="shared" si="92"/>
        <v>6.25E-2</v>
      </c>
      <c r="S676" s="131">
        <f>P676/P674</f>
        <v>0.81081081081081086</v>
      </c>
      <c r="X676" s="3"/>
      <c r="Y676" s="3"/>
    </row>
    <row r="677" spans="1:25" ht="15.75" customHeight="1">
      <c r="A677" s="82">
        <v>1902</v>
      </c>
      <c r="B677" s="161"/>
      <c r="C677" s="161"/>
      <c r="D677" s="161"/>
      <c r="E677" s="161">
        <v>27</v>
      </c>
      <c r="F677" s="161"/>
      <c r="G677" s="161"/>
      <c r="H677" s="161"/>
      <c r="I677" s="161"/>
      <c r="J677" s="175"/>
      <c r="K677" s="162"/>
      <c r="L677" s="155"/>
      <c r="M677" s="5"/>
      <c r="N677" s="156"/>
      <c r="O677" s="94">
        <f>IF(E677=0,"",E677/D676)</f>
        <v>1</v>
      </c>
      <c r="P677" s="95">
        <v>30</v>
      </c>
      <c r="Q677" s="96">
        <f t="shared" si="91"/>
        <v>1</v>
      </c>
      <c r="R677" s="96">
        <f t="shared" si="92"/>
        <v>0</v>
      </c>
      <c r="X677" s="3"/>
      <c r="Y677" s="3"/>
    </row>
    <row r="678" spans="1:25" ht="15.75" customHeight="1">
      <c r="A678" s="82">
        <v>2001</v>
      </c>
      <c r="B678" s="161"/>
      <c r="C678" s="161"/>
      <c r="D678" s="161"/>
      <c r="E678" s="161"/>
      <c r="F678" s="161">
        <v>25</v>
      </c>
      <c r="G678" s="161"/>
      <c r="H678" s="161"/>
      <c r="I678" s="161"/>
      <c r="J678" s="175"/>
      <c r="K678" s="162"/>
      <c r="L678" s="155"/>
      <c r="M678" s="5"/>
      <c r="N678" s="156"/>
      <c r="O678" s="94">
        <f>IF(F678=0,"",F678/E677)</f>
        <v>0.92592592592592593</v>
      </c>
      <c r="P678" s="95">
        <v>28</v>
      </c>
      <c r="Q678" s="96">
        <f t="shared" si="91"/>
        <v>0.93333333333333335</v>
      </c>
      <c r="R678" s="96">
        <f t="shared" si="92"/>
        <v>6.6666666666666652E-2</v>
      </c>
      <c r="X678" s="3"/>
      <c r="Y678" s="3"/>
    </row>
    <row r="679" spans="1:25" ht="15.75" customHeight="1">
      <c r="A679" s="82">
        <v>2002</v>
      </c>
      <c r="B679" s="161"/>
      <c r="C679" s="161"/>
      <c r="D679" s="161"/>
      <c r="E679" s="161"/>
      <c r="F679" s="161"/>
      <c r="G679" s="161">
        <v>24</v>
      </c>
      <c r="H679" s="161"/>
      <c r="I679" s="161"/>
      <c r="J679" s="175"/>
      <c r="K679" s="162"/>
      <c r="L679" s="155"/>
      <c r="M679" s="5"/>
      <c r="N679" s="156"/>
      <c r="O679" s="94">
        <f>IF(G679=0,"",G679/F678)</f>
        <v>0.96</v>
      </c>
      <c r="P679" s="95">
        <v>28</v>
      </c>
      <c r="Q679" s="96">
        <f t="shared" si="91"/>
        <v>1</v>
      </c>
      <c r="R679" s="96">
        <f t="shared" si="92"/>
        <v>0</v>
      </c>
      <c r="X679" s="3"/>
      <c r="Y679" s="3"/>
    </row>
    <row r="680" spans="1:25" ht="15.75" customHeight="1">
      <c r="A680" s="82">
        <v>2101</v>
      </c>
      <c r="B680" s="161"/>
      <c r="C680" s="161"/>
      <c r="D680" s="161"/>
      <c r="E680" s="161"/>
      <c r="F680" s="161"/>
      <c r="G680" s="161"/>
      <c r="H680" s="161">
        <v>24</v>
      </c>
      <c r="I680" s="161"/>
      <c r="J680" s="175"/>
      <c r="K680" s="162"/>
      <c r="L680" s="155"/>
      <c r="M680" s="5"/>
      <c r="N680" s="156"/>
      <c r="O680" s="94">
        <f>IF(H680=0,"",H680/G679)</f>
        <v>1</v>
      </c>
      <c r="P680" s="95">
        <v>27</v>
      </c>
      <c r="Q680" s="96">
        <f t="shared" si="91"/>
        <v>0.9642857142857143</v>
      </c>
      <c r="R680" s="96">
        <f t="shared" si="92"/>
        <v>3.5714285714285698E-2</v>
      </c>
      <c r="X680" s="3"/>
      <c r="Y680" s="3"/>
    </row>
    <row r="681" spans="1:25" ht="15.75" customHeight="1">
      <c r="A681" s="82">
        <v>2102</v>
      </c>
      <c r="B681" s="161"/>
      <c r="C681" s="161"/>
      <c r="D681" s="161"/>
      <c r="E681" s="161"/>
      <c r="F681" s="161"/>
      <c r="G681" s="161"/>
      <c r="H681" s="161"/>
      <c r="I681" s="161">
        <v>24</v>
      </c>
      <c r="J681" s="175"/>
      <c r="K681" s="162">
        <v>6</v>
      </c>
      <c r="L681" s="155"/>
      <c r="M681" s="5"/>
      <c r="N681" s="156"/>
      <c r="O681" s="94">
        <f>IF(I681=0,"",I681/H680)</f>
        <v>1</v>
      </c>
      <c r="P681" s="95">
        <v>27</v>
      </c>
      <c r="Q681" s="96">
        <f t="shared" si="91"/>
        <v>1</v>
      </c>
      <c r="R681" s="96">
        <f t="shared" si="92"/>
        <v>0</v>
      </c>
      <c r="X681" s="3"/>
      <c r="Y681" s="3"/>
    </row>
    <row r="682" spans="1:25" ht="15.75" customHeight="1">
      <c r="A682" s="82">
        <v>2201</v>
      </c>
      <c r="B682" s="161"/>
      <c r="C682" s="161"/>
      <c r="D682" s="161"/>
      <c r="E682" s="161"/>
      <c r="F682" s="161"/>
      <c r="G682" s="161"/>
      <c r="H682" s="161"/>
      <c r="I682" s="161">
        <v>2</v>
      </c>
      <c r="J682" s="175"/>
      <c r="K682" s="162">
        <v>2</v>
      </c>
      <c r="L682" s="155"/>
      <c r="M682" s="5"/>
      <c r="N682" s="156"/>
      <c r="O682" s="148" t="str">
        <f>IF(J682=0,"",J682/I681)</f>
        <v/>
      </c>
      <c r="P682" s="95">
        <v>5</v>
      </c>
      <c r="Q682" s="149"/>
      <c r="R682" s="149"/>
      <c r="X682" s="3"/>
      <c r="Y682" s="3"/>
    </row>
    <row r="683" spans="1:25" ht="15.75" customHeight="1">
      <c r="A683" s="82">
        <v>2202</v>
      </c>
      <c r="B683" s="161"/>
      <c r="C683" s="161"/>
      <c r="D683" s="161"/>
      <c r="E683" s="161"/>
      <c r="F683" s="161"/>
      <c r="G683" s="161"/>
      <c r="H683" s="161"/>
      <c r="I683" s="161">
        <v>2</v>
      </c>
      <c r="J683" s="175"/>
      <c r="K683" s="167">
        <v>1</v>
      </c>
      <c r="L683" s="155"/>
      <c r="M683" s="5"/>
      <c r="N683" s="26"/>
      <c r="O683" s="157"/>
      <c r="P683" s="158">
        <v>2</v>
      </c>
      <c r="Q683" s="159"/>
      <c r="R683" s="160"/>
      <c r="X683" s="3"/>
      <c r="Y683" s="3"/>
    </row>
    <row r="684" spans="1:25" ht="15.75" customHeight="1">
      <c r="A684" s="82">
        <v>2301</v>
      </c>
      <c r="B684" s="161"/>
      <c r="C684" s="161"/>
      <c r="D684" s="161"/>
      <c r="E684" s="161"/>
      <c r="F684" s="161"/>
      <c r="G684" s="161"/>
      <c r="H684" s="161"/>
      <c r="I684" s="161">
        <v>1</v>
      </c>
      <c r="J684" s="175"/>
      <c r="K684" s="162">
        <v>1</v>
      </c>
      <c r="L684" s="155"/>
      <c r="M684" s="5"/>
      <c r="N684" s="26"/>
      <c r="O684" s="140"/>
      <c r="P684" s="163">
        <v>1</v>
      </c>
      <c r="Q684" s="164"/>
      <c r="R684" s="140"/>
      <c r="X684" s="3"/>
      <c r="Y684" s="3"/>
    </row>
    <row r="685" spans="1:25" ht="15.75" customHeight="1">
      <c r="A685" s="82">
        <v>2302</v>
      </c>
      <c r="B685" s="161"/>
      <c r="C685" s="161"/>
      <c r="D685" s="161"/>
      <c r="E685" s="161"/>
      <c r="F685" s="161"/>
      <c r="G685" s="161"/>
      <c r="H685" s="161"/>
      <c r="I685" s="161"/>
      <c r="J685" s="175"/>
      <c r="K685" s="162"/>
      <c r="L685" s="155"/>
      <c r="M685" s="5"/>
      <c r="N685" s="26"/>
      <c r="O685" s="140"/>
      <c r="P685" s="163"/>
      <c r="Q685" s="164"/>
      <c r="R685" s="140"/>
      <c r="X685" s="3"/>
      <c r="Y685" s="3"/>
    </row>
    <row r="686" spans="1:25" ht="15.75" customHeight="1">
      <c r="A686" s="82">
        <v>2401</v>
      </c>
      <c r="B686" s="161"/>
      <c r="C686" s="161"/>
      <c r="D686" s="161"/>
      <c r="E686" s="161"/>
      <c r="F686" s="161"/>
      <c r="G686" s="161"/>
      <c r="H686" s="161"/>
      <c r="I686" s="161"/>
      <c r="J686" s="175"/>
      <c r="K686" s="162"/>
      <c r="L686" s="155"/>
      <c r="M686" s="5"/>
      <c r="N686" s="26"/>
      <c r="O686" s="140"/>
      <c r="P686" s="163"/>
      <c r="Q686" s="164"/>
      <c r="R686" s="140"/>
      <c r="X686" s="3"/>
      <c r="Y686" s="3"/>
    </row>
    <row r="687" spans="1:25" ht="15.75" customHeight="1">
      <c r="A687" s="82">
        <v>2402</v>
      </c>
      <c r="B687" s="161"/>
      <c r="C687" s="161"/>
      <c r="D687" s="161"/>
      <c r="E687" s="161"/>
      <c r="F687" s="161"/>
      <c r="G687" s="161"/>
      <c r="H687" s="161"/>
      <c r="I687" s="161"/>
      <c r="J687" s="175"/>
      <c r="K687" s="162"/>
      <c r="L687" s="155"/>
      <c r="M687" s="5"/>
      <c r="N687" s="26"/>
      <c r="O687" s="105"/>
      <c r="P687" s="124"/>
      <c r="Q687" s="106"/>
      <c r="R687" s="107"/>
      <c r="X687" s="3"/>
      <c r="Y687" s="3"/>
    </row>
    <row r="688" spans="1:25" ht="15.75" customHeight="1">
      <c r="A688" s="82">
        <v>2501</v>
      </c>
      <c r="B688" s="161"/>
      <c r="C688" s="161"/>
      <c r="D688" s="161"/>
      <c r="E688" s="161"/>
      <c r="F688" s="161"/>
      <c r="G688" s="161"/>
      <c r="H688" s="161"/>
      <c r="I688" s="161"/>
      <c r="J688" s="175"/>
      <c r="K688" s="162"/>
      <c r="L688" s="155"/>
      <c r="M688" s="5"/>
      <c r="N688" s="26"/>
      <c r="O688" s="108" t="s">
        <v>80</v>
      </c>
      <c r="P688" s="109">
        <v>23</v>
      </c>
      <c r="Q688" s="215">
        <f>IF(SUM(K677:K684)=0,"",SUM(K677:K684))</f>
        <v>10</v>
      </c>
      <c r="R688" s="111" t="s">
        <v>10</v>
      </c>
      <c r="X688" s="3"/>
      <c r="Y688" s="3"/>
    </row>
    <row r="689" spans="1:25" ht="15.75" customHeight="1">
      <c r="A689" s="82">
        <v>2502</v>
      </c>
      <c r="B689" s="161"/>
      <c r="C689" s="161"/>
      <c r="D689" s="161"/>
      <c r="E689" s="161"/>
      <c r="F689" s="161"/>
      <c r="G689" s="161"/>
      <c r="H689" s="161"/>
      <c r="I689" s="161"/>
      <c r="J689" s="175"/>
      <c r="K689" s="162"/>
      <c r="L689" s="155"/>
      <c r="M689" s="5"/>
      <c r="N689" s="26"/>
      <c r="O689" s="112" t="s">
        <v>81</v>
      </c>
      <c r="P689" s="113">
        <f>IF(P688/B674=0,"",P688/B674)</f>
        <v>0.6216216216216216</v>
      </c>
      <c r="Q689" s="114">
        <f>IF(P688/Q688=0,"",P688/Q688)</f>
        <v>2.2999999999999998</v>
      </c>
      <c r="R689" s="115" t="s">
        <v>82</v>
      </c>
      <c r="X689" s="3"/>
      <c r="Y689" s="3"/>
    </row>
    <row r="690" spans="1:25" ht="15.75" customHeight="1">
      <c r="A690" s="82">
        <v>2601</v>
      </c>
      <c r="B690" s="161"/>
      <c r="C690" s="161"/>
      <c r="D690" s="161"/>
      <c r="E690" s="161"/>
      <c r="F690" s="161"/>
      <c r="G690" s="161"/>
      <c r="H690" s="161"/>
      <c r="I690" s="161"/>
      <c r="J690" s="175"/>
      <c r="K690" s="162"/>
      <c r="L690" s="166"/>
      <c r="M690" s="119"/>
      <c r="N690" s="120"/>
      <c r="O690" s="119"/>
      <c r="P690" s="120"/>
      <c r="Q690" s="120"/>
      <c r="R690" s="121"/>
      <c r="X690" s="3"/>
      <c r="Y690" s="3"/>
    </row>
    <row r="691" spans="1:25" ht="18" customHeight="1">
      <c r="A691" s="34"/>
      <c r="B691" s="26"/>
      <c r="C691" s="26"/>
      <c r="D691" s="231" t="s">
        <v>108</v>
      </c>
      <c r="E691" s="232"/>
      <c r="F691" s="232"/>
      <c r="G691" s="232"/>
      <c r="H691" s="232"/>
      <c r="I691" s="232"/>
      <c r="J691" s="232"/>
      <c r="K691" s="122">
        <f>SUM(K674:K687)</f>
        <v>10</v>
      </c>
      <c r="L691" s="123">
        <f>IF(K681=0,"",K681/B674)</f>
        <v>0.16216216216216217</v>
      </c>
      <c r="M691" s="123">
        <f>IF(K691=0,"",K691/B674)</f>
        <v>0.27027027027027029</v>
      </c>
      <c r="N691" s="123">
        <f>IF(K682=0,"",M691-L691)</f>
        <v>0.10810810810810811</v>
      </c>
      <c r="O691" s="5"/>
      <c r="P691" s="26"/>
      <c r="Q691" s="25"/>
      <c r="R691" s="5"/>
      <c r="X691" s="3"/>
      <c r="Y691" s="3"/>
    </row>
    <row r="692" spans="1:25" ht="12.75" customHeight="1">
      <c r="L692" s="5"/>
      <c r="M692" s="5"/>
      <c r="O692" s="5"/>
      <c r="P692" s="6"/>
      <c r="Q692" s="6"/>
      <c r="R692" s="5"/>
      <c r="X692" s="3"/>
      <c r="Y692" s="3"/>
    </row>
    <row r="693" spans="1:25" ht="12.75" customHeight="1">
      <c r="L693" s="5"/>
      <c r="M693" s="5"/>
      <c r="O693" s="5"/>
      <c r="P693" s="6"/>
      <c r="Q693" s="6"/>
      <c r="R693" s="5"/>
      <c r="X693" s="3"/>
      <c r="Y693" s="3"/>
    </row>
    <row r="694" spans="1:25" ht="26.25" customHeight="1">
      <c r="B694" s="250" t="s">
        <v>96</v>
      </c>
      <c r="C694" s="242"/>
      <c r="D694" s="242"/>
      <c r="E694" s="242"/>
      <c r="F694" s="242"/>
      <c r="G694" s="242"/>
      <c r="H694" s="242"/>
      <c r="I694" s="242"/>
      <c r="J694" s="242"/>
      <c r="K694" s="145" t="s">
        <v>115</v>
      </c>
      <c r="L694" s="5"/>
      <c r="M694" s="5"/>
      <c r="N694" s="26"/>
      <c r="O694" s="5"/>
      <c r="P694" s="26"/>
      <c r="Q694" s="26"/>
      <c r="R694" s="26"/>
      <c r="X694" s="3"/>
      <c r="Y694" s="3"/>
    </row>
    <row r="695" spans="1:25" ht="20.25" customHeight="1">
      <c r="A695" s="234" t="s">
        <v>9</v>
      </c>
      <c r="B695" s="235" t="s">
        <v>97</v>
      </c>
      <c r="C695" s="232"/>
      <c r="D695" s="232"/>
      <c r="E695" s="232"/>
      <c r="F695" s="232"/>
      <c r="G695" s="232"/>
      <c r="H695" s="232"/>
      <c r="I695" s="232"/>
      <c r="J695" s="233"/>
      <c r="K695" s="236" t="s">
        <v>10</v>
      </c>
      <c r="L695" s="229" t="s">
        <v>2</v>
      </c>
      <c r="M695" s="229" t="s">
        <v>3</v>
      </c>
      <c r="N695" s="237" t="s">
        <v>4</v>
      </c>
      <c r="O695" s="229" t="s">
        <v>5</v>
      </c>
      <c r="P695" s="238" t="s">
        <v>6</v>
      </c>
      <c r="Q695" s="238" t="s">
        <v>7</v>
      </c>
      <c r="R695" s="229" t="s">
        <v>8</v>
      </c>
      <c r="X695" s="3"/>
      <c r="Y695" s="3"/>
    </row>
    <row r="696" spans="1:25" ht="15.75" customHeight="1">
      <c r="A696" s="230"/>
      <c r="B696" s="82" t="s">
        <v>98</v>
      </c>
      <c r="C696" s="82" t="s">
        <v>99</v>
      </c>
      <c r="D696" s="82" t="s">
        <v>100</v>
      </c>
      <c r="E696" s="82" t="s">
        <v>101</v>
      </c>
      <c r="F696" s="82" t="s">
        <v>102</v>
      </c>
      <c r="G696" s="82" t="s">
        <v>103</v>
      </c>
      <c r="H696" s="82" t="s">
        <v>104</v>
      </c>
      <c r="I696" s="82" t="s">
        <v>105</v>
      </c>
      <c r="J696" s="174" t="s">
        <v>106</v>
      </c>
      <c r="K696" s="230"/>
      <c r="L696" s="230"/>
      <c r="M696" s="230"/>
      <c r="N696" s="230"/>
      <c r="O696" s="230"/>
      <c r="P696" s="230"/>
      <c r="Q696" s="230"/>
      <c r="R696" s="230"/>
      <c r="X696" s="3"/>
      <c r="Y696" s="3"/>
    </row>
    <row r="697" spans="1:25" ht="15.75" customHeight="1">
      <c r="A697" s="82">
        <v>1802</v>
      </c>
      <c r="B697" s="83">
        <v>70</v>
      </c>
      <c r="C697" s="161"/>
      <c r="D697" s="161"/>
      <c r="E697" s="161"/>
      <c r="F697" s="161"/>
      <c r="G697" s="161"/>
      <c r="H697" s="161"/>
      <c r="I697" s="161"/>
      <c r="J697" s="175"/>
      <c r="K697" s="162"/>
      <c r="L697" s="154"/>
      <c r="M697" s="55"/>
      <c r="N697" s="56"/>
      <c r="O697" s="146"/>
      <c r="P697" s="89">
        <f>B697</f>
        <v>70</v>
      </c>
      <c r="Q697" s="147"/>
      <c r="R697" s="146"/>
      <c r="X697" s="3"/>
      <c r="Y697" s="3"/>
    </row>
    <row r="698" spans="1:25" ht="15.75" customHeight="1">
      <c r="A698" s="82">
        <v>1901</v>
      </c>
      <c r="B698" s="161"/>
      <c r="C698" s="161">
        <v>61</v>
      </c>
      <c r="D698" s="161"/>
      <c r="E698" s="161"/>
      <c r="F698" s="161"/>
      <c r="G698" s="161"/>
      <c r="H698" s="161"/>
      <c r="I698" s="161"/>
      <c r="J698" s="175"/>
      <c r="K698" s="162"/>
      <c r="L698" s="155"/>
      <c r="M698" s="5"/>
      <c r="N698" s="156"/>
      <c r="O698" s="94">
        <f>IF(C698=0,"",C698/B697)</f>
        <v>0.87142857142857144</v>
      </c>
      <c r="P698" s="95">
        <v>61</v>
      </c>
      <c r="Q698" s="96">
        <f t="shared" ref="Q698:Q704" si="93">IF(P698=0,"",P698/P697)</f>
        <v>0.87142857142857144</v>
      </c>
      <c r="R698" s="96">
        <f t="shared" ref="R698:R704" si="94">IF(P698=0,"",100%-Q698)</f>
        <v>0.12857142857142856</v>
      </c>
      <c r="X698" s="3"/>
      <c r="Y698" s="3"/>
    </row>
    <row r="699" spans="1:25" ht="15.75" customHeight="1">
      <c r="A699" s="82">
        <v>1902</v>
      </c>
      <c r="B699" s="161"/>
      <c r="C699" s="161"/>
      <c r="D699" s="161">
        <v>58</v>
      </c>
      <c r="E699" s="161"/>
      <c r="F699" s="161"/>
      <c r="G699" s="161"/>
      <c r="H699" s="161"/>
      <c r="I699" s="161"/>
      <c r="J699" s="175"/>
      <c r="K699" s="162"/>
      <c r="L699" s="155"/>
      <c r="M699" s="5"/>
      <c r="N699" s="156"/>
      <c r="O699" s="94">
        <f>IF(D699=0,"",D699/C698)</f>
        <v>0.95081967213114749</v>
      </c>
      <c r="P699" s="95">
        <v>59</v>
      </c>
      <c r="Q699" s="96">
        <f t="shared" si="93"/>
        <v>0.96721311475409832</v>
      </c>
      <c r="R699" s="96">
        <f t="shared" si="94"/>
        <v>3.2786885245901676E-2</v>
      </c>
      <c r="S699" s="97">
        <f>P699/P697</f>
        <v>0.84285714285714286</v>
      </c>
      <c r="X699" s="3"/>
      <c r="Y699" s="3"/>
    </row>
    <row r="700" spans="1:25" ht="15.75" customHeight="1">
      <c r="A700" s="82">
        <v>2001</v>
      </c>
      <c r="B700" s="161"/>
      <c r="C700" s="161"/>
      <c r="D700" s="161"/>
      <c r="E700" s="161">
        <v>55</v>
      </c>
      <c r="F700" s="161"/>
      <c r="G700" s="161"/>
      <c r="H700" s="161"/>
      <c r="I700" s="161"/>
      <c r="J700" s="175"/>
      <c r="K700" s="162"/>
      <c r="L700" s="155"/>
      <c r="M700" s="5"/>
      <c r="N700" s="156"/>
      <c r="O700" s="94">
        <f>IF(E700=0,"",E700/D699)</f>
        <v>0.94827586206896552</v>
      </c>
      <c r="P700" s="95">
        <v>57</v>
      </c>
      <c r="Q700" s="96">
        <f t="shared" si="93"/>
        <v>0.96610169491525422</v>
      </c>
      <c r="R700" s="96">
        <f t="shared" si="94"/>
        <v>3.3898305084745783E-2</v>
      </c>
      <c r="X700" s="3"/>
      <c r="Y700" s="3"/>
    </row>
    <row r="701" spans="1:25" ht="15.75" customHeight="1">
      <c r="A701" s="82">
        <v>2002</v>
      </c>
      <c r="B701" s="161"/>
      <c r="C701" s="161"/>
      <c r="D701" s="161"/>
      <c r="E701" s="161"/>
      <c r="F701" s="161">
        <v>53</v>
      </c>
      <c r="G701" s="161"/>
      <c r="H701" s="161"/>
      <c r="I701" s="161"/>
      <c r="J701" s="175"/>
      <c r="K701" s="162"/>
      <c r="L701" s="155"/>
      <c r="M701" s="5"/>
      <c r="N701" s="156"/>
      <c r="O701" s="94">
        <f>IF(F701=0,"",F701/E700)</f>
        <v>0.96363636363636362</v>
      </c>
      <c r="P701" s="95">
        <v>55</v>
      </c>
      <c r="Q701" s="96">
        <f t="shared" si="93"/>
        <v>0.96491228070175439</v>
      </c>
      <c r="R701" s="96">
        <f t="shared" si="94"/>
        <v>3.5087719298245612E-2</v>
      </c>
      <c r="X701" s="3"/>
      <c r="Y701" s="3"/>
    </row>
    <row r="702" spans="1:25" ht="15.75" customHeight="1">
      <c r="A702" s="82">
        <v>2101</v>
      </c>
      <c r="B702" s="161"/>
      <c r="C702" s="161"/>
      <c r="D702" s="161"/>
      <c r="E702" s="161"/>
      <c r="F702" s="161"/>
      <c r="G702" s="161">
        <v>50</v>
      </c>
      <c r="H702" s="161"/>
      <c r="I702" s="161"/>
      <c r="J702" s="175"/>
      <c r="K702" s="162"/>
      <c r="L702" s="155"/>
      <c r="M702" s="5"/>
      <c r="N702" s="156"/>
      <c r="O702" s="94">
        <f>IF(G702=0,"",G702/F701)</f>
        <v>0.94339622641509435</v>
      </c>
      <c r="P702" s="95">
        <v>54</v>
      </c>
      <c r="Q702" s="96">
        <f t="shared" si="93"/>
        <v>0.98181818181818181</v>
      </c>
      <c r="R702" s="96">
        <f t="shared" si="94"/>
        <v>1.8181818181818188E-2</v>
      </c>
      <c r="X702" s="3"/>
      <c r="Y702" s="3"/>
    </row>
    <row r="703" spans="1:25" ht="15.75" customHeight="1">
      <c r="A703" s="82">
        <v>2102</v>
      </c>
      <c r="B703" s="161"/>
      <c r="C703" s="161"/>
      <c r="D703" s="161"/>
      <c r="E703" s="161"/>
      <c r="F703" s="161"/>
      <c r="G703" s="161"/>
      <c r="H703" s="161">
        <v>50</v>
      </c>
      <c r="I703" s="161"/>
      <c r="J703" s="175"/>
      <c r="K703" s="162"/>
      <c r="L703" s="155"/>
      <c r="M703" s="5"/>
      <c r="N703" s="156"/>
      <c r="O703" s="94">
        <f>IF(H703=0,"",H703/G702)</f>
        <v>1</v>
      </c>
      <c r="P703" s="95">
        <v>54</v>
      </c>
      <c r="Q703" s="96">
        <f t="shared" si="93"/>
        <v>1</v>
      </c>
      <c r="R703" s="96">
        <f t="shared" si="94"/>
        <v>0</v>
      </c>
      <c r="X703" s="3"/>
      <c r="Y703" s="3"/>
    </row>
    <row r="704" spans="1:25" ht="15.75" customHeight="1">
      <c r="A704" s="82">
        <v>2201</v>
      </c>
      <c r="B704" s="161"/>
      <c r="C704" s="161"/>
      <c r="D704" s="161"/>
      <c r="E704" s="161"/>
      <c r="F704" s="161"/>
      <c r="G704" s="161"/>
      <c r="H704" s="161"/>
      <c r="I704" s="161">
        <v>50</v>
      </c>
      <c r="J704" s="175"/>
      <c r="K704" s="162">
        <v>48</v>
      </c>
      <c r="L704" s="155"/>
      <c r="M704" s="5"/>
      <c r="N704" s="156"/>
      <c r="O704" s="94">
        <f>IF(I704=0,"",I704/H703)</f>
        <v>1</v>
      </c>
      <c r="P704" s="95">
        <v>54</v>
      </c>
      <c r="Q704" s="96">
        <f t="shared" si="93"/>
        <v>1</v>
      </c>
      <c r="R704" s="96">
        <f t="shared" si="94"/>
        <v>0</v>
      </c>
      <c r="X704" s="3"/>
      <c r="Y704" s="3"/>
    </row>
    <row r="705" spans="1:25" ht="15.75" customHeight="1">
      <c r="A705" s="82">
        <v>2202</v>
      </c>
      <c r="B705" s="161"/>
      <c r="C705" s="161"/>
      <c r="D705" s="161"/>
      <c r="E705" s="161"/>
      <c r="F705" s="161"/>
      <c r="G705" s="161"/>
      <c r="H705" s="161"/>
      <c r="I705" s="161">
        <v>2</v>
      </c>
      <c r="J705" s="175"/>
      <c r="K705" s="167">
        <v>1</v>
      </c>
      <c r="L705" s="155"/>
      <c r="M705" s="5"/>
      <c r="N705" s="156"/>
      <c r="O705" s="148" t="str">
        <f>IF(J705=0,"",J705/I704)</f>
        <v/>
      </c>
      <c r="P705" s="95">
        <v>5</v>
      </c>
      <c r="Q705" s="149"/>
      <c r="R705" s="149"/>
      <c r="X705" s="3"/>
      <c r="Y705" s="3"/>
    </row>
    <row r="706" spans="1:25" ht="15.75" customHeight="1">
      <c r="A706" s="82">
        <v>2301</v>
      </c>
      <c r="B706" s="161"/>
      <c r="C706" s="161"/>
      <c r="D706" s="161"/>
      <c r="E706" s="161"/>
      <c r="F706" s="161"/>
      <c r="G706" s="161"/>
      <c r="H706" s="161"/>
      <c r="I706" s="161">
        <v>2</v>
      </c>
      <c r="J706" s="175"/>
      <c r="K706" s="162">
        <v>2</v>
      </c>
      <c r="L706" s="155"/>
      <c r="M706" s="5"/>
      <c r="N706" s="26"/>
      <c r="O706" s="157"/>
      <c r="P706" s="158">
        <v>4</v>
      </c>
      <c r="Q706" s="159"/>
      <c r="R706" s="160"/>
      <c r="X706" s="3"/>
      <c r="Y706" s="3"/>
    </row>
    <row r="707" spans="1:25" ht="15.75" customHeight="1">
      <c r="A707" s="82">
        <v>2302</v>
      </c>
      <c r="B707" s="161"/>
      <c r="C707" s="161"/>
      <c r="D707" s="161"/>
      <c r="E707" s="161"/>
      <c r="F707" s="161"/>
      <c r="G707" s="161"/>
      <c r="H707" s="161"/>
      <c r="I707" s="161">
        <v>2</v>
      </c>
      <c r="J707" s="175"/>
      <c r="K707" s="162">
        <v>2</v>
      </c>
      <c r="L707" s="155"/>
      <c r="M707" s="5"/>
      <c r="N707" s="26"/>
      <c r="O707" s="140"/>
      <c r="P707" s="163">
        <v>2</v>
      </c>
      <c r="Q707" s="164"/>
      <c r="R707" s="140"/>
      <c r="X707" s="3"/>
      <c r="Y707" s="3"/>
    </row>
    <row r="708" spans="1:25" ht="15.75" customHeight="1">
      <c r="A708" s="82">
        <v>2401</v>
      </c>
      <c r="B708" s="161"/>
      <c r="C708" s="161"/>
      <c r="D708" s="161"/>
      <c r="E708" s="161"/>
      <c r="F708" s="161"/>
      <c r="G708" s="161"/>
      <c r="H708" s="161"/>
      <c r="I708" s="161"/>
      <c r="J708" s="175"/>
      <c r="K708" s="162"/>
      <c r="L708" s="155"/>
      <c r="M708" s="5"/>
      <c r="N708" s="26"/>
      <c r="O708" s="140"/>
      <c r="P708" s="163"/>
      <c r="Q708" s="164"/>
      <c r="R708" s="140"/>
      <c r="X708" s="3"/>
      <c r="Y708" s="3"/>
    </row>
    <row r="709" spans="1:25" ht="15.75" customHeight="1">
      <c r="A709" s="82">
        <v>2402</v>
      </c>
      <c r="B709" s="161"/>
      <c r="C709" s="161"/>
      <c r="D709" s="161"/>
      <c r="E709" s="161"/>
      <c r="F709" s="161"/>
      <c r="G709" s="161"/>
      <c r="H709" s="161"/>
      <c r="I709" s="161"/>
      <c r="J709" s="175"/>
      <c r="K709" s="162"/>
      <c r="L709" s="155"/>
      <c r="M709" s="5"/>
      <c r="N709" s="26"/>
      <c r="O709" s="105"/>
      <c r="P709" s="124"/>
      <c r="Q709" s="106"/>
      <c r="R709" s="107"/>
      <c r="X709" s="3"/>
      <c r="Y709" s="3"/>
    </row>
    <row r="710" spans="1:25" ht="15.75" customHeight="1">
      <c r="A710" s="82">
        <v>2501</v>
      </c>
      <c r="B710" s="161"/>
      <c r="C710" s="161"/>
      <c r="D710" s="161"/>
      <c r="E710" s="161"/>
      <c r="F710" s="161"/>
      <c r="G710" s="161"/>
      <c r="H710" s="161"/>
      <c r="I710" s="161"/>
      <c r="J710" s="175"/>
      <c r="K710" s="162"/>
      <c r="L710" s="155"/>
      <c r="M710" s="5"/>
      <c r="N710" s="26"/>
      <c r="O710" s="108" t="s">
        <v>80</v>
      </c>
      <c r="P710" s="109">
        <v>45</v>
      </c>
      <c r="Q710" s="110">
        <f>IF(SUM(K700:K707)=0,"",SUM(K700:K707))</f>
        <v>53</v>
      </c>
      <c r="R710" s="111" t="s">
        <v>10</v>
      </c>
      <c r="X710" s="3"/>
      <c r="Y710" s="3"/>
    </row>
    <row r="711" spans="1:25" ht="15.75" customHeight="1">
      <c r="A711" s="82">
        <v>2502</v>
      </c>
      <c r="B711" s="161"/>
      <c r="C711" s="161"/>
      <c r="D711" s="161"/>
      <c r="E711" s="161"/>
      <c r="F711" s="161"/>
      <c r="G711" s="161"/>
      <c r="H711" s="161"/>
      <c r="I711" s="161"/>
      <c r="J711" s="175"/>
      <c r="K711" s="162"/>
      <c r="L711" s="155"/>
      <c r="M711" s="5"/>
      <c r="N711" s="26"/>
      <c r="O711" s="112" t="s">
        <v>81</v>
      </c>
      <c r="P711" s="113">
        <f>IF(P710/B697=0,"",P710/B697)</f>
        <v>0.6428571428571429</v>
      </c>
      <c r="Q711" s="114">
        <f>IF(P710/Q710=0,"",P710/Q710)</f>
        <v>0.84905660377358494</v>
      </c>
      <c r="R711" s="115" t="s">
        <v>82</v>
      </c>
      <c r="X711" s="3"/>
      <c r="Y711" s="3"/>
    </row>
    <row r="712" spans="1:25" ht="15.75" customHeight="1">
      <c r="A712" s="82">
        <v>2601</v>
      </c>
      <c r="B712" s="161"/>
      <c r="C712" s="161"/>
      <c r="D712" s="161"/>
      <c r="E712" s="161"/>
      <c r="F712" s="161"/>
      <c r="G712" s="161"/>
      <c r="H712" s="161"/>
      <c r="I712" s="161"/>
      <c r="J712" s="175"/>
      <c r="K712" s="162"/>
      <c r="L712" s="166"/>
      <c r="M712" s="119"/>
      <c r="N712" s="120"/>
      <c r="O712" s="119"/>
      <c r="P712" s="120"/>
      <c r="Q712" s="120"/>
      <c r="R712" s="121"/>
      <c r="X712" s="3"/>
      <c r="Y712" s="3"/>
    </row>
    <row r="713" spans="1:25" ht="18" customHeight="1">
      <c r="A713" s="34"/>
      <c r="B713" s="26"/>
      <c r="C713" s="26"/>
      <c r="D713" s="231" t="s">
        <v>108</v>
      </c>
      <c r="E713" s="232"/>
      <c r="F713" s="232"/>
      <c r="G713" s="232"/>
      <c r="H713" s="232"/>
      <c r="I713" s="232"/>
      <c r="J713" s="232"/>
      <c r="K713" s="122">
        <f>SUM(K697:K709)</f>
        <v>53</v>
      </c>
      <c r="L713" s="123">
        <f>IF(K704=0,"",K704/B697)</f>
        <v>0.68571428571428572</v>
      </c>
      <c r="M713" s="123">
        <f>IF(K713=0,"",K713/B697)</f>
        <v>0.75714285714285712</v>
      </c>
      <c r="N713" s="123">
        <f>IF(K705=0,"",M713-L713)</f>
        <v>7.1428571428571397E-2</v>
      </c>
      <c r="O713" s="5"/>
      <c r="P713" s="26"/>
      <c r="Q713" s="25"/>
      <c r="R713" s="5"/>
      <c r="X713" s="3"/>
      <c r="Y713" s="3"/>
    </row>
    <row r="714" spans="1:25" ht="12.75" customHeight="1">
      <c r="L714" s="5"/>
      <c r="M714" s="5"/>
      <c r="O714" s="5"/>
      <c r="P714" s="6"/>
      <c r="Q714" s="6"/>
      <c r="R714" s="5"/>
      <c r="X714" s="3"/>
      <c r="Y714" s="3"/>
    </row>
    <row r="715" spans="1:25" ht="12.75" customHeight="1">
      <c r="L715" s="5"/>
      <c r="M715" s="5"/>
      <c r="O715" s="5"/>
      <c r="P715" s="6"/>
      <c r="Q715" s="6"/>
      <c r="R715" s="5"/>
      <c r="X715" s="3"/>
      <c r="Y715" s="3"/>
    </row>
    <row r="716" spans="1:25" ht="12.75" customHeight="1">
      <c r="L716" s="5"/>
      <c r="M716" s="5"/>
      <c r="O716" s="5"/>
      <c r="P716" s="6"/>
      <c r="Q716" s="6"/>
      <c r="R716" s="5"/>
      <c r="X716" s="3"/>
      <c r="Y716" s="3"/>
    </row>
    <row r="717" spans="1:25" ht="26.25" customHeight="1">
      <c r="B717" s="250" t="s">
        <v>96</v>
      </c>
      <c r="C717" s="242"/>
      <c r="D717" s="242"/>
      <c r="E717" s="242"/>
      <c r="F717" s="242"/>
      <c r="G717" s="242"/>
      <c r="H717" s="242"/>
      <c r="I717" s="242"/>
      <c r="J717" s="242"/>
      <c r="K717" s="145" t="s">
        <v>116</v>
      </c>
      <c r="L717" s="5"/>
      <c r="M717" s="5"/>
      <c r="N717" s="26"/>
      <c r="O717" s="5"/>
      <c r="P717" s="26"/>
      <c r="Q717" s="26"/>
      <c r="R717" s="26"/>
      <c r="W717" s="209">
        <f>AVERAGE(L713,L736)</f>
        <v>0.51473214285714286</v>
      </c>
      <c r="X717" s="3"/>
      <c r="Y717" s="3"/>
    </row>
    <row r="718" spans="1:25" ht="20.25" customHeight="1">
      <c r="A718" s="234" t="s">
        <v>9</v>
      </c>
      <c r="B718" s="235" t="s">
        <v>97</v>
      </c>
      <c r="C718" s="232"/>
      <c r="D718" s="232"/>
      <c r="E718" s="232"/>
      <c r="F718" s="232"/>
      <c r="G718" s="232"/>
      <c r="H718" s="232"/>
      <c r="I718" s="232"/>
      <c r="J718" s="233"/>
      <c r="K718" s="236" t="s">
        <v>10</v>
      </c>
      <c r="L718" s="229" t="s">
        <v>2</v>
      </c>
      <c r="M718" s="229" t="s">
        <v>3</v>
      </c>
      <c r="N718" s="237" t="s">
        <v>4</v>
      </c>
      <c r="O718" s="229" t="s">
        <v>5</v>
      </c>
      <c r="P718" s="238" t="s">
        <v>6</v>
      </c>
      <c r="Q718" s="238" t="s">
        <v>7</v>
      </c>
      <c r="R718" s="229" t="s">
        <v>8</v>
      </c>
      <c r="X718" s="3"/>
      <c r="Y718" s="3"/>
    </row>
    <row r="719" spans="1:25" ht="15.75" customHeight="1">
      <c r="A719" s="230"/>
      <c r="B719" s="82" t="s">
        <v>98</v>
      </c>
      <c r="C719" s="82" t="s">
        <v>99</v>
      </c>
      <c r="D719" s="82" t="s">
        <v>100</v>
      </c>
      <c r="E719" s="82" t="s">
        <v>101</v>
      </c>
      <c r="F719" s="82" t="s">
        <v>102</v>
      </c>
      <c r="G719" s="82" t="s">
        <v>103</v>
      </c>
      <c r="H719" s="82" t="s">
        <v>104</v>
      </c>
      <c r="I719" s="82" t="s">
        <v>105</v>
      </c>
      <c r="J719" s="174" t="s">
        <v>106</v>
      </c>
      <c r="K719" s="230"/>
      <c r="L719" s="230"/>
      <c r="M719" s="230"/>
      <c r="N719" s="230"/>
      <c r="O719" s="230"/>
      <c r="P719" s="230"/>
      <c r="Q719" s="230"/>
      <c r="R719" s="230"/>
      <c r="X719" s="3"/>
      <c r="Y719" s="3"/>
    </row>
    <row r="720" spans="1:25" ht="15.75" customHeight="1">
      <c r="A720" s="82">
        <v>1901</v>
      </c>
      <c r="B720" s="83">
        <v>32</v>
      </c>
      <c r="C720" s="161"/>
      <c r="D720" s="161"/>
      <c r="E720" s="161"/>
      <c r="F720" s="161"/>
      <c r="G720" s="161"/>
      <c r="H720" s="161"/>
      <c r="I720" s="161"/>
      <c r="J720" s="175"/>
      <c r="K720" s="162"/>
      <c r="L720" s="154"/>
      <c r="M720" s="55"/>
      <c r="N720" s="56"/>
      <c r="O720" s="146"/>
      <c r="P720" s="89">
        <f>B720</f>
        <v>32</v>
      </c>
      <c r="Q720" s="147"/>
      <c r="R720" s="146"/>
      <c r="X720" s="3"/>
      <c r="Y720" s="3"/>
    </row>
    <row r="721" spans="1:25" ht="15.75" customHeight="1">
      <c r="A721" s="82">
        <v>1902</v>
      </c>
      <c r="B721" s="161"/>
      <c r="C721" s="161">
        <v>24</v>
      </c>
      <c r="D721" s="161"/>
      <c r="E721" s="161"/>
      <c r="F721" s="161"/>
      <c r="G721" s="161"/>
      <c r="H721" s="161"/>
      <c r="I721" s="161"/>
      <c r="J721" s="175"/>
      <c r="K721" s="162"/>
      <c r="L721" s="155"/>
      <c r="M721" s="5"/>
      <c r="N721" s="156"/>
      <c r="O721" s="94">
        <f>IF(C721=0,"",C721/B720)</f>
        <v>0.75</v>
      </c>
      <c r="P721" s="95">
        <v>24</v>
      </c>
      <c r="Q721" s="96">
        <f t="shared" ref="Q721:Q727" si="95">IF(P721=0,"",P721/P720)</f>
        <v>0.75</v>
      </c>
      <c r="R721" s="96">
        <f t="shared" ref="R721:R727" si="96">IF(P721=0,"",100%-Q721)</f>
        <v>0.25</v>
      </c>
      <c r="X721" s="3"/>
      <c r="Y721" s="3"/>
    </row>
    <row r="722" spans="1:25" ht="15.75" customHeight="1">
      <c r="A722" s="82">
        <v>2001</v>
      </c>
      <c r="B722" s="161"/>
      <c r="C722" s="161"/>
      <c r="D722" s="161">
        <v>19</v>
      </c>
      <c r="E722" s="161"/>
      <c r="F722" s="161"/>
      <c r="G722" s="161"/>
      <c r="H722" s="161"/>
      <c r="I722" s="161"/>
      <c r="J722" s="175"/>
      <c r="K722" s="162"/>
      <c r="L722" s="155"/>
      <c r="M722" s="5"/>
      <c r="N722" s="156"/>
      <c r="O722" s="94">
        <f>IF(D722=0,"",D722/C721)</f>
        <v>0.79166666666666663</v>
      </c>
      <c r="P722" s="95">
        <v>20</v>
      </c>
      <c r="Q722" s="96">
        <f t="shared" si="95"/>
        <v>0.83333333333333337</v>
      </c>
      <c r="R722" s="96">
        <f t="shared" si="96"/>
        <v>0.16666666666666663</v>
      </c>
      <c r="S722" s="97">
        <f>P722/P720</f>
        <v>0.625</v>
      </c>
      <c r="X722" s="3"/>
      <c r="Y722" s="3"/>
    </row>
    <row r="723" spans="1:25" ht="15.75" customHeight="1">
      <c r="A723" s="82">
        <v>2002</v>
      </c>
      <c r="B723" s="161"/>
      <c r="C723" s="161"/>
      <c r="D723" s="161"/>
      <c r="E723" s="161">
        <v>19</v>
      </c>
      <c r="F723" s="161"/>
      <c r="G723" s="161"/>
      <c r="H723" s="161"/>
      <c r="I723" s="161"/>
      <c r="J723" s="175"/>
      <c r="K723" s="162"/>
      <c r="L723" s="155"/>
      <c r="M723" s="5"/>
      <c r="N723" s="156"/>
      <c r="O723" s="94">
        <f>IF(E723=0,"",E723/D722)</f>
        <v>1</v>
      </c>
      <c r="P723" s="95">
        <v>20</v>
      </c>
      <c r="Q723" s="96">
        <f t="shared" si="95"/>
        <v>1</v>
      </c>
      <c r="R723" s="96">
        <f t="shared" si="96"/>
        <v>0</v>
      </c>
      <c r="X723" s="3"/>
      <c r="Y723" s="3"/>
    </row>
    <row r="724" spans="1:25" ht="15.75" customHeight="1">
      <c r="A724" s="82">
        <v>2101</v>
      </c>
      <c r="B724" s="161"/>
      <c r="C724" s="161"/>
      <c r="D724" s="161"/>
      <c r="E724" s="161"/>
      <c r="F724" s="161">
        <v>18</v>
      </c>
      <c r="G724" s="161"/>
      <c r="H724" s="161"/>
      <c r="I724" s="161"/>
      <c r="J724" s="175"/>
      <c r="K724" s="162"/>
      <c r="L724" s="155"/>
      <c r="M724" s="5"/>
      <c r="N724" s="156"/>
      <c r="O724" s="94">
        <f>IF(F724=0,"",F724/E723)</f>
        <v>0.94736842105263153</v>
      </c>
      <c r="P724" s="95">
        <v>19</v>
      </c>
      <c r="Q724" s="96">
        <f t="shared" si="95"/>
        <v>0.95</v>
      </c>
      <c r="R724" s="96">
        <f t="shared" si="96"/>
        <v>5.0000000000000044E-2</v>
      </c>
      <c r="X724" s="3"/>
      <c r="Y724" s="3"/>
    </row>
    <row r="725" spans="1:25" ht="15.75" customHeight="1">
      <c r="A725" s="82">
        <v>2102</v>
      </c>
      <c r="B725" s="161"/>
      <c r="C725" s="161"/>
      <c r="D725" s="161"/>
      <c r="E725" s="161"/>
      <c r="F725" s="161"/>
      <c r="G725" s="161">
        <v>18</v>
      </c>
      <c r="H725" s="161"/>
      <c r="I725" s="161"/>
      <c r="J725" s="175"/>
      <c r="K725" s="162"/>
      <c r="L725" s="155"/>
      <c r="M725" s="5"/>
      <c r="N725" s="156"/>
      <c r="O725" s="94">
        <f>IF(G725=0,"",G725/F724)</f>
        <v>1</v>
      </c>
      <c r="P725" s="95">
        <v>18</v>
      </c>
      <c r="Q725" s="96">
        <f t="shared" si="95"/>
        <v>0.94736842105263153</v>
      </c>
      <c r="R725" s="96">
        <f t="shared" si="96"/>
        <v>5.2631578947368474E-2</v>
      </c>
      <c r="X725" s="3"/>
      <c r="Y725" s="3"/>
    </row>
    <row r="726" spans="1:25" ht="15.75" customHeight="1">
      <c r="A726" s="82">
        <v>2201</v>
      </c>
      <c r="B726" s="161"/>
      <c r="C726" s="161"/>
      <c r="D726" s="161"/>
      <c r="E726" s="161"/>
      <c r="F726" s="161"/>
      <c r="G726" s="161"/>
      <c r="H726" s="161">
        <v>14</v>
      </c>
      <c r="I726" s="161"/>
      <c r="J726" s="175"/>
      <c r="K726" s="162"/>
      <c r="L726" s="155"/>
      <c r="M726" s="5"/>
      <c r="N726" s="156"/>
      <c r="O726" s="94">
        <f>IF(H726=0,"",H726/G725)</f>
        <v>0.77777777777777779</v>
      </c>
      <c r="P726" s="95">
        <v>17</v>
      </c>
      <c r="Q726" s="96">
        <f t="shared" si="95"/>
        <v>0.94444444444444442</v>
      </c>
      <c r="R726" s="96">
        <f t="shared" si="96"/>
        <v>5.555555555555558E-2</v>
      </c>
      <c r="X726" s="3"/>
      <c r="Y726" s="3"/>
    </row>
    <row r="727" spans="1:25" ht="15.75" customHeight="1">
      <c r="A727" s="82">
        <v>2202</v>
      </c>
      <c r="B727" s="161"/>
      <c r="C727" s="161"/>
      <c r="D727" s="161"/>
      <c r="E727" s="161"/>
      <c r="F727" s="161"/>
      <c r="G727" s="161"/>
      <c r="H727" s="161"/>
      <c r="I727" s="161">
        <v>14</v>
      </c>
      <c r="J727" s="175"/>
      <c r="K727" s="167">
        <v>11</v>
      </c>
      <c r="L727" s="155"/>
      <c r="M727" s="5"/>
      <c r="N727" s="156"/>
      <c r="O727" s="94">
        <f>IF(I727=0,"",I727/H726)</f>
        <v>1</v>
      </c>
      <c r="P727" s="95">
        <v>17</v>
      </c>
      <c r="Q727" s="96">
        <f t="shared" si="95"/>
        <v>1</v>
      </c>
      <c r="R727" s="96">
        <f t="shared" si="96"/>
        <v>0</v>
      </c>
      <c r="X727" s="3"/>
      <c r="Y727" s="3"/>
    </row>
    <row r="728" spans="1:25" ht="15.75" customHeight="1">
      <c r="A728" s="82">
        <v>2301</v>
      </c>
      <c r="B728" s="161"/>
      <c r="C728" s="161"/>
      <c r="D728" s="161"/>
      <c r="E728" s="161"/>
      <c r="F728" s="161"/>
      <c r="G728" s="161"/>
      <c r="H728" s="161"/>
      <c r="I728" s="161">
        <v>5</v>
      </c>
      <c r="J728" s="175"/>
      <c r="K728" s="162">
        <v>4</v>
      </c>
      <c r="L728" s="155"/>
      <c r="M728" s="5"/>
      <c r="N728" s="156"/>
      <c r="O728" s="148" t="str">
        <f>IF(J728=0,"",J728/I727)</f>
        <v/>
      </c>
      <c r="P728" s="95">
        <v>11</v>
      </c>
      <c r="Q728" s="149"/>
      <c r="R728" s="149"/>
      <c r="X728" s="3"/>
      <c r="Y728" s="3"/>
    </row>
    <row r="729" spans="1:25" ht="15.75" customHeight="1">
      <c r="A729" s="82">
        <v>2302</v>
      </c>
      <c r="B729" s="161"/>
      <c r="C729" s="161"/>
      <c r="D729" s="161"/>
      <c r="E729" s="161"/>
      <c r="F729" s="161"/>
      <c r="G729" s="161"/>
      <c r="H729" s="161"/>
      <c r="I729" s="161">
        <v>1</v>
      </c>
      <c r="J729" s="175"/>
      <c r="K729" s="162">
        <v>1</v>
      </c>
      <c r="L729" s="155"/>
      <c r="M729" s="5"/>
      <c r="N729" s="26"/>
      <c r="O729" s="157"/>
      <c r="P729" s="158">
        <v>3</v>
      </c>
      <c r="Q729" s="159"/>
      <c r="R729" s="160"/>
      <c r="X729" s="3"/>
      <c r="Y729" s="3"/>
    </row>
    <row r="730" spans="1:25" ht="15.75" customHeight="1">
      <c r="A730" s="82">
        <v>2401</v>
      </c>
      <c r="B730" s="161"/>
      <c r="C730" s="161"/>
      <c r="D730" s="161"/>
      <c r="E730" s="161"/>
      <c r="F730" s="161"/>
      <c r="G730" s="161"/>
      <c r="H730" s="161"/>
      <c r="I730" s="161">
        <v>1</v>
      </c>
      <c r="J730" s="175"/>
      <c r="K730" s="162">
        <v>1</v>
      </c>
      <c r="L730" s="155"/>
      <c r="M730" s="5"/>
      <c r="N730" s="26"/>
      <c r="O730" s="140"/>
      <c r="P730" s="163">
        <v>1</v>
      </c>
      <c r="Q730" s="164"/>
      <c r="R730" s="140"/>
      <c r="X730" s="3"/>
      <c r="Y730" s="3"/>
    </row>
    <row r="731" spans="1:25" ht="15.75" customHeight="1">
      <c r="A731" s="82">
        <v>2402</v>
      </c>
      <c r="B731" s="161"/>
      <c r="C731" s="161"/>
      <c r="D731" s="161"/>
      <c r="E731" s="161"/>
      <c r="F731" s="161"/>
      <c r="G731" s="161"/>
      <c r="H731" s="161"/>
      <c r="I731" s="161">
        <v>1</v>
      </c>
      <c r="J731" s="175"/>
      <c r="K731" s="162">
        <v>1</v>
      </c>
      <c r="L731" s="155"/>
      <c r="M731" s="5"/>
      <c r="N731" s="26"/>
      <c r="O731" s="140"/>
      <c r="P731" s="163">
        <v>1</v>
      </c>
      <c r="Q731" s="164"/>
      <c r="R731" s="140"/>
      <c r="X731" s="3"/>
      <c r="Y731" s="3"/>
    </row>
    <row r="732" spans="1:25" ht="15.75" customHeight="1">
      <c r="A732" s="82">
        <v>2501</v>
      </c>
      <c r="B732" s="161"/>
      <c r="C732" s="161"/>
      <c r="D732" s="161"/>
      <c r="E732" s="161"/>
      <c r="F732" s="161"/>
      <c r="G732" s="161"/>
      <c r="H732" s="161"/>
      <c r="I732" s="161"/>
      <c r="J732" s="175"/>
      <c r="K732" s="162"/>
      <c r="L732" s="155"/>
      <c r="M732" s="5"/>
      <c r="N732" s="26"/>
      <c r="O732" s="105"/>
      <c r="P732" s="124"/>
      <c r="Q732" s="106"/>
      <c r="R732" s="107"/>
      <c r="X732" s="3"/>
      <c r="Y732" s="3"/>
    </row>
    <row r="733" spans="1:25" ht="15.75" customHeight="1">
      <c r="A733" s="82">
        <v>2502</v>
      </c>
      <c r="B733" s="161"/>
      <c r="C733" s="161"/>
      <c r="D733" s="161"/>
      <c r="E733" s="161"/>
      <c r="F733" s="161"/>
      <c r="G733" s="161"/>
      <c r="H733" s="161"/>
      <c r="I733" s="161"/>
      <c r="J733" s="175"/>
      <c r="K733" s="162"/>
      <c r="L733" s="155"/>
      <c r="M733" s="5"/>
      <c r="N733" s="26"/>
      <c r="O733" s="108" t="s">
        <v>80</v>
      </c>
      <c r="P733" s="109">
        <v>12</v>
      </c>
      <c r="Q733" s="110">
        <f>K736</f>
        <v>18</v>
      </c>
      <c r="R733" s="111" t="s">
        <v>10</v>
      </c>
      <c r="X733" s="3"/>
      <c r="Y733" s="3"/>
    </row>
    <row r="734" spans="1:25" ht="15.75" customHeight="1">
      <c r="A734" s="82">
        <v>2601</v>
      </c>
      <c r="B734" s="161"/>
      <c r="C734" s="161"/>
      <c r="D734" s="161"/>
      <c r="E734" s="161"/>
      <c r="F734" s="161"/>
      <c r="G734" s="161"/>
      <c r="H734" s="161"/>
      <c r="I734" s="161"/>
      <c r="J734" s="175"/>
      <c r="K734" s="162"/>
      <c r="L734" s="155"/>
      <c r="M734" s="5"/>
      <c r="N734" s="26"/>
      <c r="O734" s="112" t="s">
        <v>81</v>
      </c>
      <c r="P734" s="113">
        <f>IF(P733/B720=0,"",P733/B720)</f>
        <v>0.375</v>
      </c>
      <c r="Q734" s="114">
        <f>IF(P733/Q733=0,"",P733/Q733)</f>
        <v>0.66666666666666663</v>
      </c>
      <c r="R734" s="115" t="s">
        <v>82</v>
      </c>
      <c r="X734" s="3"/>
      <c r="Y734" s="3"/>
    </row>
    <row r="735" spans="1:25" ht="15.75" customHeight="1">
      <c r="A735" s="82">
        <v>2602</v>
      </c>
      <c r="B735" s="161"/>
      <c r="C735" s="161"/>
      <c r="D735" s="161"/>
      <c r="E735" s="161"/>
      <c r="F735" s="161"/>
      <c r="G735" s="161"/>
      <c r="H735" s="161"/>
      <c r="I735" s="161"/>
      <c r="J735" s="175"/>
      <c r="K735" s="162"/>
      <c r="L735" s="166"/>
      <c r="M735" s="119"/>
      <c r="N735" s="120"/>
      <c r="O735" s="119"/>
      <c r="P735" s="120"/>
      <c r="Q735" s="120"/>
      <c r="R735" s="121"/>
      <c r="X735" s="3"/>
      <c r="Y735" s="3"/>
    </row>
    <row r="736" spans="1:25" ht="18" customHeight="1">
      <c r="A736" s="34"/>
      <c r="B736" s="26"/>
      <c r="C736" s="26"/>
      <c r="D736" s="231" t="s">
        <v>108</v>
      </c>
      <c r="E736" s="232"/>
      <c r="F736" s="232"/>
      <c r="G736" s="232"/>
      <c r="H736" s="232"/>
      <c r="I736" s="232"/>
      <c r="J736" s="232"/>
      <c r="K736" s="122">
        <f>SUM(K720:K732)</f>
        <v>18</v>
      </c>
      <c r="L736" s="123">
        <f>IF(K727=0,"",K727/B720)</f>
        <v>0.34375</v>
      </c>
      <c r="M736" s="123">
        <f>IF(K736=0,"",K736/B720)</f>
        <v>0.5625</v>
      </c>
      <c r="N736" s="123">
        <f>M736-L736</f>
        <v>0.21875</v>
      </c>
      <c r="O736" s="5"/>
      <c r="P736" s="26"/>
      <c r="Q736" s="25"/>
      <c r="R736" s="5"/>
      <c r="X736" s="3"/>
      <c r="Y736" s="3"/>
    </row>
    <row r="737" spans="1:25" ht="12.75" customHeight="1">
      <c r="L737" s="5"/>
      <c r="M737" s="5"/>
      <c r="O737" s="5"/>
      <c r="P737" s="6"/>
      <c r="Q737" s="6"/>
      <c r="R737" s="5"/>
      <c r="X737" s="3"/>
      <c r="Y737" s="3"/>
    </row>
    <row r="738" spans="1:25" ht="12.75" customHeight="1">
      <c r="L738" s="5"/>
      <c r="M738" s="5"/>
      <c r="O738" s="5"/>
      <c r="P738" s="6"/>
      <c r="Q738" s="6"/>
      <c r="R738" s="5"/>
      <c r="X738" s="3"/>
      <c r="Y738" s="3"/>
    </row>
    <row r="739" spans="1:25" ht="26.25" customHeight="1">
      <c r="B739" s="250" t="s">
        <v>96</v>
      </c>
      <c r="C739" s="242"/>
      <c r="D739" s="242"/>
      <c r="E739" s="242"/>
      <c r="F739" s="242"/>
      <c r="G739" s="242"/>
      <c r="H739" s="242"/>
      <c r="I739" s="242"/>
      <c r="J739" s="242"/>
      <c r="K739" s="145" t="s">
        <v>117</v>
      </c>
      <c r="L739" s="5"/>
      <c r="M739" s="5"/>
      <c r="N739" s="26"/>
      <c r="O739" s="5"/>
      <c r="P739" s="26"/>
      <c r="Q739" s="26"/>
      <c r="R739" s="26"/>
      <c r="X739" s="3"/>
      <c r="Y739" s="3"/>
    </row>
    <row r="740" spans="1:25" ht="20.25" customHeight="1">
      <c r="A740" s="234" t="s">
        <v>9</v>
      </c>
      <c r="B740" s="235" t="s">
        <v>97</v>
      </c>
      <c r="C740" s="232"/>
      <c r="D740" s="232"/>
      <c r="E740" s="232"/>
      <c r="F740" s="232"/>
      <c r="G740" s="232"/>
      <c r="H740" s="232"/>
      <c r="I740" s="232"/>
      <c r="J740" s="233"/>
      <c r="K740" s="236" t="s">
        <v>10</v>
      </c>
      <c r="L740" s="229" t="s">
        <v>2</v>
      </c>
      <c r="M740" s="229" t="s">
        <v>3</v>
      </c>
      <c r="N740" s="237" t="s">
        <v>4</v>
      </c>
      <c r="O740" s="229" t="s">
        <v>5</v>
      </c>
      <c r="P740" s="238" t="s">
        <v>6</v>
      </c>
      <c r="Q740" s="238" t="s">
        <v>7</v>
      </c>
      <c r="R740" s="229" t="s">
        <v>8</v>
      </c>
      <c r="X740" s="3"/>
      <c r="Y740" s="3"/>
    </row>
    <row r="741" spans="1:25" ht="15.75" customHeight="1">
      <c r="A741" s="230"/>
      <c r="B741" s="82" t="s">
        <v>98</v>
      </c>
      <c r="C741" s="82" t="s">
        <v>99</v>
      </c>
      <c r="D741" s="82" t="s">
        <v>100</v>
      </c>
      <c r="E741" s="82" t="s">
        <v>101</v>
      </c>
      <c r="F741" s="82" t="s">
        <v>102</v>
      </c>
      <c r="G741" s="82" t="s">
        <v>103</v>
      </c>
      <c r="H741" s="82" t="s">
        <v>104</v>
      </c>
      <c r="I741" s="82" t="s">
        <v>105</v>
      </c>
      <c r="J741" s="174" t="s">
        <v>106</v>
      </c>
      <c r="K741" s="230"/>
      <c r="L741" s="230"/>
      <c r="M741" s="230"/>
      <c r="N741" s="230"/>
      <c r="O741" s="230"/>
      <c r="P741" s="230"/>
      <c r="Q741" s="230"/>
      <c r="R741" s="230"/>
      <c r="X741" s="3"/>
      <c r="Y741" s="3"/>
    </row>
    <row r="742" spans="1:25" ht="15.75" customHeight="1">
      <c r="A742" s="82">
        <v>1902</v>
      </c>
      <c r="B742" s="83">
        <v>78</v>
      </c>
      <c r="C742" s="161"/>
      <c r="D742" s="161"/>
      <c r="E742" s="161"/>
      <c r="F742" s="161"/>
      <c r="G742" s="161"/>
      <c r="H742" s="161"/>
      <c r="I742" s="161"/>
      <c r="J742" s="175"/>
      <c r="K742" s="162"/>
      <c r="L742" s="154"/>
      <c r="M742" s="55"/>
      <c r="N742" s="56"/>
      <c r="O742" s="146"/>
      <c r="P742" s="89">
        <f>B742</f>
        <v>78</v>
      </c>
      <c r="Q742" s="147"/>
      <c r="R742" s="146"/>
      <c r="X742" s="3"/>
      <c r="Y742" s="3"/>
    </row>
    <row r="743" spans="1:25" ht="15.75" customHeight="1">
      <c r="A743" s="82">
        <v>2001</v>
      </c>
      <c r="B743" s="161"/>
      <c r="C743" s="161">
        <v>59</v>
      </c>
      <c r="D743" s="161"/>
      <c r="E743" s="161"/>
      <c r="F743" s="161"/>
      <c r="G743" s="161"/>
      <c r="H743" s="161"/>
      <c r="I743" s="161"/>
      <c r="J743" s="175"/>
      <c r="K743" s="162"/>
      <c r="L743" s="155"/>
      <c r="M743" s="5"/>
      <c r="N743" s="156"/>
      <c r="O743" s="94">
        <f>IF(C743=0,"",C743/B742)</f>
        <v>0.75641025641025639</v>
      </c>
      <c r="P743" s="95">
        <v>60</v>
      </c>
      <c r="Q743" s="96">
        <f t="shared" ref="Q743:Q749" si="97">IF(P743=0,"",P743/P742)</f>
        <v>0.76923076923076927</v>
      </c>
      <c r="R743" s="96">
        <f t="shared" ref="R743:R749" si="98">IF(P743=0,"",100%-Q743)</f>
        <v>0.23076923076923073</v>
      </c>
      <c r="X743" s="3"/>
      <c r="Y743" s="3"/>
    </row>
    <row r="744" spans="1:25" ht="15.75" customHeight="1">
      <c r="A744" s="82">
        <v>2002</v>
      </c>
      <c r="B744" s="161"/>
      <c r="C744" s="161"/>
      <c r="D744" s="161">
        <v>52</v>
      </c>
      <c r="E744" s="161"/>
      <c r="F744" s="161"/>
      <c r="G744" s="161"/>
      <c r="H744" s="161"/>
      <c r="I744" s="161"/>
      <c r="J744" s="175"/>
      <c r="K744" s="162"/>
      <c r="L744" s="155"/>
      <c r="M744" s="5"/>
      <c r="N744" s="156"/>
      <c r="O744" s="94">
        <f>IF(D744=0,"",D744/C743)</f>
        <v>0.88135593220338981</v>
      </c>
      <c r="P744" s="95">
        <v>55</v>
      </c>
      <c r="Q744" s="96">
        <f t="shared" si="97"/>
        <v>0.91666666666666663</v>
      </c>
      <c r="R744" s="96">
        <f t="shared" si="98"/>
        <v>8.333333333333337E-2</v>
      </c>
      <c r="S744" s="97">
        <f>P744/P742</f>
        <v>0.70512820512820518</v>
      </c>
      <c r="X744" s="3"/>
      <c r="Y744" s="3"/>
    </row>
    <row r="745" spans="1:25" ht="15.75" customHeight="1">
      <c r="A745" s="82">
        <v>2101</v>
      </c>
      <c r="B745" s="161"/>
      <c r="C745" s="161"/>
      <c r="D745" s="161"/>
      <c r="E745" s="161">
        <v>49</v>
      </c>
      <c r="F745" s="161"/>
      <c r="G745" s="161"/>
      <c r="H745" s="161"/>
      <c r="I745" s="161"/>
      <c r="J745" s="175"/>
      <c r="K745" s="162"/>
      <c r="L745" s="155"/>
      <c r="M745" s="5"/>
      <c r="N745" s="156"/>
      <c r="O745" s="94">
        <f>IF(E745=0,"",E745/D744)</f>
        <v>0.94230769230769229</v>
      </c>
      <c r="P745" s="95">
        <v>54</v>
      </c>
      <c r="Q745" s="96">
        <f t="shared" si="97"/>
        <v>0.98181818181818181</v>
      </c>
      <c r="R745" s="96">
        <f t="shared" si="98"/>
        <v>1.8181818181818188E-2</v>
      </c>
      <c r="X745" s="3"/>
      <c r="Y745" s="3"/>
    </row>
    <row r="746" spans="1:25" ht="15.75" customHeight="1">
      <c r="A746" s="82">
        <v>2102</v>
      </c>
      <c r="B746" s="161"/>
      <c r="C746" s="161"/>
      <c r="D746" s="161"/>
      <c r="E746" s="161"/>
      <c r="F746" s="161">
        <v>46</v>
      </c>
      <c r="G746" s="161"/>
      <c r="H746" s="161"/>
      <c r="I746" s="161"/>
      <c r="J746" s="175"/>
      <c r="K746" s="162" t="s">
        <v>28</v>
      </c>
      <c r="L746" s="155"/>
      <c r="M746" s="5"/>
      <c r="N746" s="156"/>
      <c r="O746" s="94">
        <f>IF(F746=0,"",F746/E745)</f>
        <v>0.93877551020408168</v>
      </c>
      <c r="P746" s="95">
        <v>50</v>
      </c>
      <c r="Q746" s="96">
        <f t="shared" si="97"/>
        <v>0.92592592592592593</v>
      </c>
      <c r="R746" s="96">
        <f t="shared" si="98"/>
        <v>7.407407407407407E-2</v>
      </c>
      <c r="X746" s="3"/>
      <c r="Y746" s="3"/>
    </row>
    <row r="747" spans="1:25" ht="15.75" customHeight="1">
      <c r="A747" s="82">
        <v>2201</v>
      </c>
      <c r="B747" s="161"/>
      <c r="C747" s="161"/>
      <c r="D747" s="161"/>
      <c r="E747" s="161"/>
      <c r="F747" s="161"/>
      <c r="G747" s="161">
        <v>43</v>
      </c>
      <c r="H747" s="161"/>
      <c r="I747" s="161"/>
      <c r="J747" s="175"/>
      <c r="K747" s="162"/>
      <c r="L747" s="155"/>
      <c r="M747" s="5"/>
      <c r="N747" s="156"/>
      <c r="O747" s="94">
        <f>IF(G747=0,"",G747/F746)</f>
        <v>0.93478260869565222</v>
      </c>
      <c r="P747" s="95">
        <v>48</v>
      </c>
      <c r="Q747" s="96">
        <f t="shared" si="97"/>
        <v>0.96</v>
      </c>
      <c r="R747" s="96">
        <f t="shared" si="98"/>
        <v>4.0000000000000036E-2</v>
      </c>
      <c r="X747" s="3"/>
      <c r="Y747" s="3"/>
    </row>
    <row r="748" spans="1:25" ht="15.75" customHeight="1">
      <c r="A748" s="82">
        <v>2202</v>
      </c>
      <c r="B748" s="161"/>
      <c r="C748" s="161"/>
      <c r="D748" s="161"/>
      <c r="E748" s="161"/>
      <c r="F748" s="161"/>
      <c r="G748" s="161"/>
      <c r="H748" s="161">
        <v>42</v>
      </c>
      <c r="I748" s="161"/>
      <c r="J748" s="175"/>
      <c r="K748" s="162"/>
      <c r="L748" s="155"/>
      <c r="M748" s="5"/>
      <c r="N748" s="156"/>
      <c r="O748" s="94">
        <f>IF(H748=0,"",H748/G747)</f>
        <v>0.97674418604651159</v>
      </c>
      <c r="P748" s="95">
        <v>48</v>
      </c>
      <c r="Q748" s="96">
        <f t="shared" si="97"/>
        <v>1</v>
      </c>
      <c r="R748" s="96">
        <f t="shared" si="98"/>
        <v>0</v>
      </c>
      <c r="X748" s="3"/>
      <c r="Y748" s="3"/>
    </row>
    <row r="749" spans="1:25" ht="15.75" customHeight="1">
      <c r="A749" s="82">
        <v>2301</v>
      </c>
      <c r="B749" s="161"/>
      <c r="C749" s="161"/>
      <c r="D749" s="161"/>
      <c r="E749" s="161"/>
      <c r="F749" s="161"/>
      <c r="G749" s="161"/>
      <c r="H749" s="161"/>
      <c r="I749" s="161">
        <v>40</v>
      </c>
      <c r="J749" s="175"/>
      <c r="K749" s="162">
        <v>38</v>
      </c>
      <c r="L749" s="155"/>
      <c r="M749" s="5"/>
      <c r="N749" s="156"/>
      <c r="O749" s="94">
        <f>IF(I749=0,"",I749/H748)</f>
        <v>0.95238095238095233</v>
      </c>
      <c r="P749" s="95">
        <v>48</v>
      </c>
      <c r="Q749" s="96">
        <f t="shared" si="97"/>
        <v>1</v>
      </c>
      <c r="R749" s="96">
        <f t="shared" si="98"/>
        <v>0</v>
      </c>
      <c r="X749" s="3"/>
      <c r="Y749" s="3"/>
    </row>
    <row r="750" spans="1:25" ht="15.75" customHeight="1">
      <c r="A750" s="82">
        <v>2302</v>
      </c>
      <c r="B750" s="161"/>
      <c r="C750" s="161"/>
      <c r="D750" s="161"/>
      <c r="E750" s="161"/>
      <c r="F750" s="161"/>
      <c r="G750" s="161"/>
      <c r="H750" s="161"/>
      <c r="I750" s="161">
        <v>8</v>
      </c>
      <c r="J750" s="175"/>
      <c r="K750" s="162">
        <v>6</v>
      </c>
      <c r="L750" s="155"/>
      <c r="M750" s="5"/>
      <c r="N750" s="156"/>
      <c r="O750" s="148" t="str">
        <f>IF(J750=0,"",J750/I749)</f>
        <v/>
      </c>
      <c r="P750" s="95">
        <v>10</v>
      </c>
      <c r="Q750" s="149"/>
      <c r="R750" s="149"/>
      <c r="X750" s="3"/>
      <c r="Y750" s="3"/>
    </row>
    <row r="751" spans="1:25" ht="15.75" customHeight="1">
      <c r="A751" s="82">
        <v>2401</v>
      </c>
      <c r="B751" s="161"/>
      <c r="C751" s="161"/>
      <c r="D751" s="161"/>
      <c r="E751" s="161"/>
      <c r="F751" s="161"/>
      <c r="G751" s="161"/>
      <c r="H751" s="161"/>
      <c r="I751" s="161">
        <v>3</v>
      </c>
      <c r="J751" s="175"/>
      <c r="K751" s="162">
        <v>2</v>
      </c>
      <c r="L751" s="155"/>
      <c r="M751" s="5"/>
      <c r="N751" s="26"/>
      <c r="O751" s="157"/>
      <c r="P751" s="158">
        <v>4</v>
      </c>
      <c r="Q751" s="159"/>
      <c r="R751" s="160"/>
      <c r="X751" s="3"/>
      <c r="Y751" s="3"/>
    </row>
    <row r="752" spans="1:25" ht="15.75" customHeight="1">
      <c r="A752" s="82">
        <v>2402</v>
      </c>
      <c r="B752" s="161"/>
      <c r="C752" s="161"/>
      <c r="D752" s="161"/>
      <c r="E752" s="161"/>
      <c r="F752" s="161"/>
      <c r="G752" s="161"/>
      <c r="H752" s="161"/>
      <c r="I752" s="161">
        <v>1</v>
      </c>
      <c r="J752" s="175"/>
      <c r="K752" s="162"/>
      <c r="L752" s="155"/>
      <c r="M752" s="5"/>
      <c r="N752" s="26"/>
      <c r="O752" s="140"/>
      <c r="P752" s="163">
        <v>1</v>
      </c>
      <c r="Q752" s="164"/>
      <c r="R752" s="140"/>
      <c r="X752" s="3"/>
      <c r="Y752" s="3"/>
    </row>
    <row r="753" spans="1:25" ht="15.75" customHeight="1">
      <c r="A753" s="82">
        <v>2501</v>
      </c>
      <c r="B753" s="161"/>
      <c r="C753" s="161"/>
      <c r="D753" s="161"/>
      <c r="E753" s="161"/>
      <c r="F753" s="161"/>
      <c r="G753" s="161"/>
      <c r="H753" s="161"/>
      <c r="I753" s="161"/>
      <c r="J753" s="175"/>
      <c r="K753" s="162"/>
      <c r="L753" s="155"/>
      <c r="M753" s="5"/>
      <c r="N753" s="26"/>
      <c r="O753" s="140"/>
      <c r="P753" s="163"/>
      <c r="Q753" s="164"/>
      <c r="R753" s="140"/>
      <c r="X753" s="3"/>
      <c r="Y753" s="3"/>
    </row>
    <row r="754" spans="1:25" ht="15.75" customHeight="1">
      <c r="A754" s="82">
        <v>2502</v>
      </c>
      <c r="B754" s="161"/>
      <c r="C754" s="161"/>
      <c r="D754" s="161"/>
      <c r="E754" s="161"/>
      <c r="F754" s="161"/>
      <c r="G754" s="161"/>
      <c r="H754" s="161"/>
      <c r="I754" s="161"/>
      <c r="J754" s="175"/>
      <c r="K754" s="162"/>
      <c r="L754" s="155"/>
      <c r="M754" s="5"/>
      <c r="N754" s="26"/>
      <c r="O754" s="105"/>
      <c r="P754" s="124"/>
      <c r="Q754" s="106"/>
      <c r="R754" s="107"/>
      <c r="X754" s="3"/>
      <c r="Y754" s="3"/>
    </row>
    <row r="755" spans="1:25" ht="15.75" customHeight="1">
      <c r="A755" s="82">
        <v>2601</v>
      </c>
      <c r="B755" s="161"/>
      <c r="C755" s="161"/>
      <c r="D755" s="161"/>
      <c r="E755" s="161"/>
      <c r="F755" s="161"/>
      <c r="G755" s="161"/>
      <c r="H755" s="161"/>
      <c r="I755" s="161"/>
      <c r="J755" s="175"/>
      <c r="K755" s="162"/>
      <c r="L755" s="155"/>
      <c r="M755" s="5"/>
      <c r="N755" s="26"/>
      <c r="O755" s="108" t="s">
        <v>80</v>
      </c>
      <c r="P755" s="109">
        <v>1</v>
      </c>
      <c r="Q755" s="110">
        <f>IF(SUM(K745:K752)=0,"",SUM(K745:K752))</f>
        <v>46</v>
      </c>
      <c r="R755" s="111" t="s">
        <v>10</v>
      </c>
      <c r="X755" s="3"/>
      <c r="Y755" s="3"/>
    </row>
    <row r="756" spans="1:25" ht="15.75" customHeight="1">
      <c r="A756" s="82">
        <v>2602</v>
      </c>
      <c r="B756" s="161"/>
      <c r="C756" s="161"/>
      <c r="D756" s="161"/>
      <c r="E756" s="161"/>
      <c r="F756" s="161"/>
      <c r="G756" s="161"/>
      <c r="H756" s="161"/>
      <c r="I756" s="161"/>
      <c r="J756" s="175"/>
      <c r="K756" s="162"/>
      <c r="L756" s="155"/>
      <c r="M756" s="5"/>
      <c r="N756" s="26"/>
      <c r="O756" s="112" t="s">
        <v>81</v>
      </c>
      <c r="P756" s="113">
        <f>IF(P755/B742=0,"",P755/B742)</f>
        <v>1.282051282051282E-2</v>
      </c>
      <c r="Q756" s="114">
        <f>IF(P755/Q755=0,"",P755/Q755)</f>
        <v>2.1739130434782608E-2</v>
      </c>
      <c r="R756" s="115" t="s">
        <v>82</v>
      </c>
      <c r="X756" s="3"/>
      <c r="Y756" s="3"/>
    </row>
    <row r="757" spans="1:25" ht="15.75" customHeight="1">
      <c r="A757" s="82">
        <v>2701</v>
      </c>
      <c r="B757" s="161"/>
      <c r="C757" s="161"/>
      <c r="D757" s="161"/>
      <c r="E757" s="161"/>
      <c r="F757" s="161"/>
      <c r="G757" s="161"/>
      <c r="H757" s="161"/>
      <c r="I757" s="161"/>
      <c r="J757" s="175"/>
      <c r="K757" s="162"/>
      <c r="L757" s="166"/>
      <c r="M757" s="119"/>
      <c r="N757" s="120"/>
      <c r="O757" s="119"/>
      <c r="P757" s="120"/>
      <c r="Q757" s="120"/>
      <c r="R757" s="121"/>
      <c r="X757" s="3"/>
      <c r="Y757" s="3"/>
    </row>
    <row r="758" spans="1:25" ht="18" customHeight="1">
      <c r="A758" s="34"/>
      <c r="B758" s="26"/>
      <c r="C758" s="26"/>
      <c r="D758" s="231" t="s">
        <v>108</v>
      </c>
      <c r="E758" s="232"/>
      <c r="F758" s="232"/>
      <c r="G758" s="232"/>
      <c r="H758" s="232"/>
      <c r="I758" s="232"/>
      <c r="J758" s="232"/>
      <c r="K758" s="122">
        <f>SUM(K742:K754)</f>
        <v>46</v>
      </c>
      <c r="L758" s="123">
        <f>IF(K749=0,"",K749/B742)</f>
        <v>0.48717948717948717</v>
      </c>
      <c r="M758" s="123">
        <f>IF(K758=0,"",K758/B742)</f>
        <v>0.58974358974358976</v>
      </c>
      <c r="N758" s="123">
        <f>M758-L758</f>
        <v>0.10256410256410259</v>
      </c>
      <c r="O758" s="5"/>
      <c r="P758" s="26"/>
      <c r="Q758" s="25"/>
      <c r="R758" s="5"/>
      <c r="X758" s="3"/>
      <c r="Y758" s="3"/>
    </row>
    <row r="759" spans="1:25" ht="12.75" customHeight="1">
      <c r="L759" s="5"/>
      <c r="M759" s="5"/>
      <c r="O759" s="5"/>
      <c r="P759" s="6"/>
      <c r="Q759" s="6"/>
      <c r="R759" s="5"/>
      <c r="X759" s="3"/>
      <c r="Y759" s="3"/>
    </row>
    <row r="760" spans="1:25" ht="12.75" customHeight="1">
      <c r="L760" s="5"/>
      <c r="M760" s="5"/>
      <c r="O760" s="5"/>
      <c r="P760" s="6"/>
      <c r="Q760" s="6"/>
      <c r="R760" s="5"/>
      <c r="X760" s="3"/>
      <c r="Y760" s="3"/>
    </row>
    <row r="761" spans="1:25" ht="26.25" customHeight="1">
      <c r="B761" s="250" t="s">
        <v>96</v>
      </c>
      <c r="C761" s="242"/>
      <c r="D761" s="242"/>
      <c r="E761" s="242"/>
      <c r="F761" s="242"/>
      <c r="G761" s="242"/>
      <c r="H761" s="242"/>
      <c r="I761" s="242"/>
      <c r="J761" s="242"/>
      <c r="K761" s="145" t="s">
        <v>118</v>
      </c>
      <c r="L761" s="5"/>
      <c r="M761" s="5"/>
      <c r="N761" s="26"/>
      <c r="O761" s="5"/>
      <c r="P761" s="26"/>
      <c r="Q761" s="26"/>
      <c r="R761" s="26"/>
      <c r="X761" s="3"/>
      <c r="Y761" s="3"/>
    </row>
    <row r="762" spans="1:25" ht="20.25" customHeight="1">
      <c r="A762" s="234" t="s">
        <v>9</v>
      </c>
      <c r="B762" s="235" t="s">
        <v>97</v>
      </c>
      <c r="C762" s="232"/>
      <c r="D762" s="232"/>
      <c r="E762" s="232"/>
      <c r="F762" s="232"/>
      <c r="G762" s="232"/>
      <c r="H762" s="232"/>
      <c r="I762" s="232"/>
      <c r="J762" s="233"/>
      <c r="K762" s="236" t="s">
        <v>10</v>
      </c>
      <c r="L762" s="229" t="s">
        <v>2</v>
      </c>
      <c r="M762" s="229" t="s">
        <v>3</v>
      </c>
      <c r="N762" s="237" t="s">
        <v>4</v>
      </c>
      <c r="O762" s="229" t="s">
        <v>5</v>
      </c>
      <c r="P762" s="238" t="s">
        <v>6</v>
      </c>
      <c r="Q762" s="238" t="s">
        <v>7</v>
      </c>
      <c r="R762" s="229" t="s">
        <v>8</v>
      </c>
      <c r="X762" s="3"/>
      <c r="Y762" s="3"/>
    </row>
    <row r="763" spans="1:25" ht="15.75" customHeight="1">
      <c r="A763" s="230"/>
      <c r="B763" s="82" t="s">
        <v>98</v>
      </c>
      <c r="C763" s="82" t="s">
        <v>99</v>
      </c>
      <c r="D763" s="82" t="s">
        <v>100</v>
      </c>
      <c r="E763" s="82" t="s">
        <v>101</v>
      </c>
      <c r="F763" s="82" t="s">
        <v>102</v>
      </c>
      <c r="G763" s="82" t="s">
        <v>103</v>
      </c>
      <c r="H763" s="82" t="s">
        <v>104</v>
      </c>
      <c r="I763" s="82" t="s">
        <v>105</v>
      </c>
      <c r="J763" s="174" t="s">
        <v>106</v>
      </c>
      <c r="K763" s="230"/>
      <c r="L763" s="230"/>
      <c r="M763" s="230"/>
      <c r="N763" s="230"/>
      <c r="O763" s="230"/>
      <c r="P763" s="230"/>
      <c r="Q763" s="230"/>
      <c r="R763" s="230"/>
      <c r="X763" s="3"/>
      <c r="Y763" s="3"/>
    </row>
    <row r="764" spans="1:25" ht="15.75" customHeight="1">
      <c r="A764" s="82">
        <v>2001</v>
      </c>
      <c r="B764" s="83">
        <v>34</v>
      </c>
      <c r="C764" s="161"/>
      <c r="D764" s="161"/>
      <c r="E764" s="161"/>
      <c r="F764" s="161"/>
      <c r="G764" s="161"/>
      <c r="H764" s="161"/>
      <c r="I764" s="161"/>
      <c r="J764" s="175"/>
      <c r="K764" s="162"/>
      <c r="L764" s="154"/>
      <c r="M764" s="55"/>
      <c r="N764" s="56"/>
      <c r="O764" s="146"/>
      <c r="P764" s="89">
        <f>B764</f>
        <v>34</v>
      </c>
      <c r="Q764" s="147"/>
      <c r="R764" s="146"/>
      <c r="X764" s="3"/>
      <c r="Y764" s="3"/>
    </row>
    <row r="765" spans="1:25" ht="15.75" customHeight="1">
      <c r="A765" s="82">
        <v>2002</v>
      </c>
      <c r="B765" s="161"/>
      <c r="C765" s="161">
        <v>28</v>
      </c>
      <c r="D765" s="161"/>
      <c r="E765" s="161"/>
      <c r="F765" s="161"/>
      <c r="G765" s="161"/>
      <c r="H765" s="161"/>
      <c r="I765" s="161"/>
      <c r="J765" s="175"/>
      <c r="K765" s="162"/>
      <c r="L765" s="155"/>
      <c r="M765" s="5"/>
      <c r="N765" s="156"/>
      <c r="O765" s="94">
        <f>IF(C765=0,"",C765/B764)</f>
        <v>0.82352941176470584</v>
      </c>
      <c r="P765" s="95">
        <v>29</v>
      </c>
      <c r="Q765" s="96">
        <f t="shared" ref="Q765:Q771" si="99">IF(P765=0,"",P765/P764)</f>
        <v>0.8529411764705882</v>
      </c>
      <c r="R765" s="96">
        <f t="shared" ref="R765:R771" si="100">IF(P765=0,"",100%-Q765)</f>
        <v>0.1470588235294118</v>
      </c>
      <c r="X765" s="3"/>
      <c r="Y765" s="3"/>
    </row>
    <row r="766" spans="1:25" ht="15.75" customHeight="1">
      <c r="A766" s="82">
        <v>2101</v>
      </c>
      <c r="B766" s="161"/>
      <c r="C766" s="161"/>
      <c r="D766" s="161">
        <v>27</v>
      </c>
      <c r="E766" s="161"/>
      <c r="F766" s="161"/>
      <c r="G766" s="161"/>
      <c r="H766" s="161"/>
      <c r="I766" s="161"/>
      <c r="J766" s="175"/>
      <c r="K766" s="162"/>
      <c r="L766" s="155"/>
      <c r="M766" s="5"/>
      <c r="N766" s="156"/>
      <c r="O766" s="94">
        <f>IF(D766=0,"",D766/C765)</f>
        <v>0.9642857142857143</v>
      </c>
      <c r="P766" s="95">
        <v>29</v>
      </c>
      <c r="Q766" s="96">
        <f t="shared" si="99"/>
        <v>1</v>
      </c>
      <c r="R766" s="96">
        <f t="shared" si="100"/>
        <v>0</v>
      </c>
      <c r="S766" s="97">
        <f>P766/P764</f>
        <v>0.8529411764705882</v>
      </c>
      <c r="X766" s="3"/>
      <c r="Y766" s="3"/>
    </row>
    <row r="767" spans="1:25" ht="15.75" customHeight="1">
      <c r="A767" s="82">
        <v>2102</v>
      </c>
      <c r="B767" s="161"/>
      <c r="C767" s="161"/>
      <c r="D767" s="161"/>
      <c r="E767" s="161">
        <v>21</v>
      </c>
      <c r="F767" s="161"/>
      <c r="G767" s="161"/>
      <c r="H767" s="161"/>
      <c r="I767" s="161"/>
      <c r="J767" s="175"/>
      <c r="K767" s="162"/>
      <c r="L767" s="155"/>
      <c r="M767" s="5"/>
      <c r="N767" s="156"/>
      <c r="O767" s="94">
        <f>IF(E767=0,"",E767/D766)</f>
        <v>0.77777777777777779</v>
      </c>
      <c r="P767" s="95">
        <v>25</v>
      </c>
      <c r="Q767" s="96">
        <f t="shared" si="99"/>
        <v>0.86206896551724133</v>
      </c>
      <c r="R767" s="96">
        <f t="shared" si="100"/>
        <v>0.13793103448275867</v>
      </c>
      <c r="X767" s="3"/>
      <c r="Y767" s="3"/>
    </row>
    <row r="768" spans="1:25" ht="15.75" customHeight="1">
      <c r="A768" s="82">
        <v>2201</v>
      </c>
      <c r="B768" s="161"/>
      <c r="C768" s="161"/>
      <c r="D768" s="161"/>
      <c r="E768" s="161"/>
      <c r="F768" s="161">
        <v>17</v>
      </c>
      <c r="G768" s="161"/>
      <c r="H768" s="161"/>
      <c r="I768" s="161"/>
      <c r="J768" s="175"/>
      <c r="K768" s="162"/>
      <c r="L768" s="155"/>
      <c r="M768" s="5"/>
      <c r="N768" s="156"/>
      <c r="O768" s="94">
        <f>IF(F768=0,"",F768/E767)</f>
        <v>0.80952380952380953</v>
      </c>
      <c r="P768" s="95">
        <v>23</v>
      </c>
      <c r="Q768" s="96">
        <f t="shared" si="99"/>
        <v>0.92</v>
      </c>
      <c r="R768" s="96">
        <f t="shared" si="100"/>
        <v>7.999999999999996E-2</v>
      </c>
      <c r="X768" s="3"/>
      <c r="Y768" s="3"/>
    </row>
    <row r="769" spans="1:25" ht="15.75" customHeight="1">
      <c r="A769" s="82">
        <v>2202</v>
      </c>
      <c r="B769" s="161"/>
      <c r="C769" s="161"/>
      <c r="D769" s="161"/>
      <c r="E769" s="161"/>
      <c r="F769" s="161"/>
      <c r="G769" s="161">
        <v>17</v>
      </c>
      <c r="H769" s="161"/>
      <c r="I769" s="161"/>
      <c r="J769" s="175"/>
      <c r="K769" s="162"/>
      <c r="L769" s="155"/>
      <c r="M769" s="5"/>
      <c r="N769" s="156"/>
      <c r="O769" s="94">
        <f>IF(G769=0,"",G769/F768)</f>
        <v>1</v>
      </c>
      <c r="P769" s="95">
        <v>22</v>
      </c>
      <c r="Q769" s="96">
        <f t="shared" si="99"/>
        <v>0.95652173913043481</v>
      </c>
      <c r="R769" s="96">
        <f t="shared" si="100"/>
        <v>4.3478260869565188E-2</v>
      </c>
      <c r="X769" s="3"/>
      <c r="Y769" s="3"/>
    </row>
    <row r="770" spans="1:25" ht="15.75" customHeight="1">
      <c r="A770" s="82">
        <v>2301</v>
      </c>
      <c r="B770" s="161"/>
      <c r="C770" s="161"/>
      <c r="D770" s="161"/>
      <c r="E770" s="161"/>
      <c r="F770" s="161"/>
      <c r="G770" s="161"/>
      <c r="H770" s="161">
        <v>17</v>
      </c>
      <c r="I770" s="161"/>
      <c r="J770" s="175"/>
      <c r="K770" s="162"/>
      <c r="L770" s="155"/>
      <c r="M770" s="5"/>
      <c r="N770" s="156"/>
      <c r="O770" s="94">
        <f>IF(H770=0,"",H770/G769)</f>
        <v>1</v>
      </c>
      <c r="P770" s="95">
        <v>21</v>
      </c>
      <c r="Q770" s="96">
        <f t="shared" si="99"/>
        <v>0.95454545454545459</v>
      </c>
      <c r="R770" s="96">
        <f t="shared" si="100"/>
        <v>4.5454545454545414E-2</v>
      </c>
      <c r="X770" s="3"/>
      <c r="Y770" s="3"/>
    </row>
    <row r="771" spans="1:25" ht="15.75" customHeight="1">
      <c r="A771" s="82">
        <v>2302</v>
      </c>
      <c r="B771" s="161"/>
      <c r="C771" s="161"/>
      <c r="D771" s="161"/>
      <c r="E771" s="161"/>
      <c r="F771" s="161"/>
      <c r="G771" s="161"/>
      <c r="H771" s="161"/>
      <c r="I771" s="161">
        <v>17</v>
      </c>
      <c r="J771" s="175"/>
      <c r="K771" s="162">
        <v>16</v>
      </c>
      <c r="L771" s="155"/>
      <c r="M771" s="5"/>
      <c r="N771" s="156"/>
      <c r="O771" s="94">
        <f>IF(I771=0,"",I771/H770)</f>
        <v>1</v>
      </c>
      <c r="P771" s="95">
        <v>21</v>
      </c>
      <c r="Q771" s="96">
        <f t="shared" si="99"/>
        <v>1</v>
      </c>
      <c r="R771" s="96">
        <f t="shared" si="100"/>
        <v>0</v>
      </c>
      <c r="X771" s="3"/>
      <c r="Y771" s="3"/>
    </row>
    <row r="772" spans="1:25" ht="15.75" customHeight="1">
      <c r="A772" s="82">
        <v>2401</v>
      </c>
      <c r="B772" s="161"/>
      <c r="C772" s="161"/>
      <c r="D772" s="161"/>
      <c r="E772" s="161"/>
      <c r="F772" s="161"/>
      <c r="G772" s="161"/>
      <c r="H772" s="161"/>
      <c r="I772" s="161">
        <v>4</v>
      </c>
      <c r="J772" s="175"/>
      <c r="K772" s="162">
        <v>3</v>
      </c>
      <c r="L772" s="155"/>
      <c r="M772" s="5"/>
      <c r="N772" s="156"/>
      <c r="O772" s="148" t="str">
        <f>IF(J772=0,"",J772/I771)</f>
        <v/>
      </c>
      <c r="P772" s="95">
        <v>5</v>
      </c>
      <c r="Q772" s="149"/>
      <c r="R772" s="149"/>
      <c r="X772" s="3"/>
      <c r="Y772" s="3"/>
    </row>
    <row r="773" spans="1:25" ht="15.75" customHeight="1">
      <c r="A773" s="82">
        <v>2402</v>
      </c>
      <c r="B773" s="161"/>
      <c r="C773" s="161"/>
      <c r="D773" s="161"/>
      <c r="E773" s="161"/>
      <c r="F773" s="161"/>
      <c r="G773" s="161"/>
      <c r="H773" s="161"/>
      <c r="I773" s="161">
        <v>1</v>
      </c>
      <c r="J773" s="175"/>
      <c r="K773" s="162"/>
      <c r="L773" s="155"/>
      <c r="M773" s="5"/>
      <c r="N773" s="26"/>
      <c r="O773" s="157"/>
      <c r="P773" s="158">
        <v>2</v>
      </c>
      <c r="Q773" s="159"/>
      <c r="R773" s="160"/>
      <c r="X773" s="3"/>
      <c r="Y773" s="3"/>
    </row>
    <row r="774" spans="1:25" ht="15.75" customHeight="1">
      <c r="A774" s="82">
        <v>2501</v>
      </c>
      <c r="B774" s="161"/>
      <c r="C774" s="161"/>
      <c r="D774" s="161"/>
      <c r="E774" s="161"/>
      <c r="F774" s="161"/>
      <c r="G774" s="161"/>
      <c r="H774" s="161"/>
      <c r="I774" s="161"/>
      <c r="J774" s="175"/>
      <c r="K774" s="162"/>
      <c r="L774" s="155"/>
      <c r="M774" s="5"/>
      <c r="N774" s="26"/>
      <c r="O774" s="140"/>
      <c r="P774" s="163"/>
      <c r="Q774" s="164"/>
      <c r="R774" s="140"/>
      <c r="X774" s="3"/>
      <c r="Y774" s="3"/>
    </row>
    <row r="775" spans="1:25" ht="15.75" customHeight="1">
      <c r="A775" s="82">
        <v>2502</v>
      </c>
      <c r="B775" s="161"/>
      <c r="C775" s="161"/>
      <c r="D775" s="161"/>
      <c r="E775" s="161"/>
      <c r="F775" s="161"/>
      <c r="G775" s="161"/>
      <c r="H775" s="161"/>
      <c r="I775" s="161"/>
      <c r="J775" s="175"/>
      <c r="K775" s="162"/>
      <c r="L775" s="155"/>
      <c r="M775" s="5"/>
      <c r="N775" s="26"/>
      <c r="O775" s="140"/>
      <c r="P775" s="163"/>
      <c r="Q775" s="164"/>
      <c r="R775" s="140"/>
      <c r="X775" s="3"/>
      <c r="Y775" s="3"/>
    </row>
    <row r="776" spans="1:25" ht="15.75" customHeight="1">
      <c r="A776" s="82">
        <v>2601</v>
      </c>
      <c r="B776" s="161"/>
      <c r="C776" s="161"/>
      <c r="D776" s="161"/>
      <c r="E776" s="161"/>
      <c r="F776" s="161"/>
      <c r="G776" s="161"/>
      <c r="H776" s="161"/>
      <c r="I776" s="161"/>
      <c r="J776" s="175"/>
      <c r="K776" s="162"/>
      <c r="L776" s="155"/>
      <c r="M776" s="5"/>
      <c r="N776" s="26"/>
      <c r="O776" s="105"/>
      <c r="P776" s="124"/>
      <c r="Q776" s="106"/>
      <c r="R776" s="107"/>
      <c r="X776" s="3"/>
      <c r="Y776" s="3"/>
    </row>
    <row r="777" spans="1:25" ht="15.75" customHeight="1">
      <c r="A777" s="82">
        <v>2602</v>
      </c>
      <c r="B777" s="161"/>
      <c r="C777" s="161"/>
      <c r="D777" s="161"/>
      <c r="E777" s="161"/>
      <c r="F777" s="161"/>
      <c r="G777" s="161"/>
      <c r="H777" s="161"/>
      <c r="I777" s="161"/>
      <c r="J777" s="175"/>
      <c r="K777" s="162"/>
      <c r="L777" s="155"/>
      <c r="M777" s="5"/>
      <c r="N777" s="26"/>
      <c r="O777" s="108" t="s">
        <v>80</v>
      </c>
      <c r="P777" s="109"/>
      <c r="Q777" s="110">
        <f>IF(SUM(K767:K774)=0,"",SUM(K767:K774))</f>
        <v>19</v>
      </c>
      <c r="R777" s="111" t="s">
        <v>10</v>
      </c>
      <c r="X777" s="3"/>
      <c r="Y777" s="3"/>
    </row>
    <row r="778" spans="1:25" ht="15.75" customHeight="1">
      <c r="A778" s="82">
        <v>2701</v>
      </c>
      <c r="B778" s="161"/>
      <c r="C778" s="161"/>
      <c r="D778" s="161"/>
      <c r="E778" s="161"/>
      <c r="F778" s="161"/>
      <c r="G778" s="161"/>
      <c r="H778" s="161"/>
      <c r="I778" s="161"/>
      <c r="J778" s="175"/>
      <c r="K778" s="162"/>
      <c r="L778" s="155"/>
      <c r="M778" s="5"/>
      <c r="N778" s="26"/>
      <c r="O778" s="112" t="s">
        <v>81</v>
      </c>
      <c r="P778" s="113" t="str">
        <f>IF(P777/B764=0,"",P777/B764)</f>
        <v/>
      </c>
      <c r="Q778" s="114" t="str">
        <f>IF(P777/Q777=0,"",P777/Q777)</f>
        <v/>
      </c>
      <c r="R778" s="115" t="s">
        <v>82</v>
      </c>
      <c r="X778" s="3"/>
      <c r="Y778" s="3"/>
    </row>
    <row r="779" spans="1:25" ht="15.75" customHeight="1">
      <c r="A779" s="82">
        <v>2702</v>
      </c>
      <c r="B779" s="161"/>
      <c r="C779" s="161"/>
      <c r="D779" s="161"/>
      <c r="E779" s="161"/>
      <c r="F779" s="161"/>
      <c r="G779" s="161"/>
      <c r="H779" s="161"/>
      <c r="I779" s="161"/>
      <c r="J779" s="175"/>
      <c r="K779" s="162"/>
      <c r="L779" s="166"/>
      <c r="M779" s="119"/>
      <c r="N779" s="120"/>
      <c r="O779" s="119"/>
      <c r="P779" s="120"/>
      <c r="Q779" s="120"/>
      <c r="R779" s="121"/>
      <c r="X779" s="3"/>
      <c r="Y779" s="3"/>
    </row>
    <row r="780" spans="1:25" ht="18" customHeight="1">
      <c r="A780" s="34"/>
      <c r="B780" s="26"/>
      <c r="C780" s="26"/>
      <c r="D780" s="231" t="s">
        <v>108</v>
      </c>
      <c r="E780" s="232"/>
      <c r="F780" s="232"/>
      <c r="G780" s="232"/>
      <c r="H780" s="232"/>
      <c r="I780" s="232"/>
      <c r="J780" s="232"/>
      <c r="K780" s="122">
        <f>SUM(K764:K776)</f>
        <v>19</v>
      </c>
      <c r="L780" s="123">
        <f>IF(K771=0,"",K771/B764)</f>
        <v>0.47058823529411764</v>
      </c>
      <c r="M780" s="123">
        <f>IF(K780=0,"",K780/B764)</f>
        <v>0.55882352941176472</v>
      </c>
      <c r="N780" s="123">
        <f>M780-L780</f>
        <v>8.8235294117647078E-2</v>
      </c>
      <c r="O780" s="5"/>
      <c r="P780" s="26"/>
      <c r="Q780" s="25"/>
      <c r="R780" s="5"/>
      <c r="X780" s="3"/>
      <c r="Y780" s="3"/>
    </row>
    <row r="781" spans="1:25" ht="12.75" customHeight="1">
      <c r="L781" s="5"/>
      <c r="M781" s="5"/>
      <c r="O781" s="5"/>
      <c r="P781" s="6"/>
      <c r="Q781" s="6"/>
      <c r="R781" s="5"/>
      <c r="X781" s="3"/>
      <c r="Y781" s="3"/>
    </row>
    <row r="782" spans="1:25" ht="12.75" customHeight="1">
      <c r="L782" s="5"/>
      <c r="M782" s="5"/>
      <c r="O782" s="5"/>
      <c r="P782" s="6"/>
      <c r="Q782" s="6"/>
      <c r="R782" s="5"/>
      <c r="X782" s="3"/>
      <c r="Y782" s="3"/>
    </row>
    <row r="783" spans="1:25" ht="26.25" customHeight="1">
      <c r="B783" s="250" t="s">
        <v>96</v>
      </c>
      <c r="C783" s="242"/>
      <c r="D783" s="242"/>
      <c r="E783" s="242"/>
      <c r="F783" s="242"/>
      <c r="G783" s="242"/>
      <c r="H783" s="242"/>
      <c r="I783" s="242"/>
      <c r="J783" s="242"/>
      <c r="K783" s="145" t="s">
        <v>119</v>
      </c>
      <c r="L783" s="5"/>
      <c r="M783" s="5"/>
      <c r="N783" s="26"/>
      <c r="O783" s="5"/>
      <c r="P783" s="26"/>
      <c r="Q783" s="26"/>
      <c r="R783" s="26"/>
      <c r="X783" s="3"/>
      <c r="Y783" s="3"/>
    </row>
    <row r="784" spans="1:25" ht="20.25" customHeight="1">
      <c r="A784" s="234" t="s">
        <v>9</v>
      </c>
      <c r="B784" s="235" t="s">
        <v>97</v>
      </c>
      <c r="C784" s="232"/>
      <c r="D784" s="232"/>
      <c r="E784" s="232"/>
      <c r="F784" s="232"/>
      <c r="G784" s="232"/>
      <c r="H784" s="232"/>
      <c r="I784" s="232"/>
      <c r="J784" s="233"/>
      <c r="K784" s="236" t="s">
        <v>10</v>
      </c>
      <c r="L784" s="229" t="s">
        <v>2</v>
      </c>
      <c r="M784" s="229" t="s">
        <v>3</v>
      </c>
      <c r="N784" s="237" t="s">
        <v>4</v>
      </c>
      <c r="O784" s="229" t="s">
        <v>5</v>
      </c>
      <c r="P784" s="238" t="s">
        <v>6</v>
      </c>
      <c r="Q784" s="238" t="s">
        <v>7</v>
      </c>
      <c r="R784" s="229" t="s">
        <v>8</v>
      </c>
      <c r="X784" s="3"/>
      <c r="Y784" s="3"/>
    </row>
    <row r="785" spans="1:25" ht="15.75" customHeight="1">
      <c r="A785" s="230"/>
      <c r="B785" s="82" t="s">
        <v>98</v>
      </c>
      <c r="C785" s="82" t="s">
        <v>99</v>
      </c>
      <c r="D785" s="82" t="s">
        <v>100</v>
      </c>
      <c r="E785" s="82" t="s">
        <v>101</v>
      </c>
      <c r="F785" s="82" t="s">
        <v>102</v>
      </c>
      <c r="G785" s="82" t="s">
        <v>103</v>
      </c>
      <c r="H785" s="82" t="s">
        <v>104</v>
      </c>
      <c r="I785" s="82" t="s">
        <v>105</v>
      </c>
      <c r="J785" s="174" t="s">
        <v>106</v>
      </c>
      <c r="K785" s="230"/>
      <c r="L785" s="230"/>
      <c r="M785" s="230"/>
      <c r="N785" s="230"/>
      <c r="O785" s="230"/>
      <c r="P785" s="230"/>
      <c r="Q785" s="230"/>
      <c r="R785" s="230"/>
      <c r="X785" s="3"/>
      <c r="Y785" s="3"/>
    </row>
    <row r="786" spans="1:25" ht="15.75" customHeight="1">
      <c r="A786" s="82">
        <v>2002</v>
      </c>
      <c r="B786" s="83">
        <v>75</v>
      </c>
      <c r="C786" s="161"/>
      <c r="D786" s="161"/>
      <c r="E786" s="161"/>
      <c r="F786" s="161"/>
      <c r="G786" s="161"/>
      <c r="H786" s="161"/>
      <c r="I786" s="161"/>
      <c r="J786" s="175"/>
      <c r="K786" s="162"/>
      <c r="L786" s="154"/>
      <c r="M786" s="55"/>
      <c r="N786" s="56"/>
      <c r="O786" s="146"/>
      <c r="P786" s="89">
        <f>B786</f>
        <v>75</v>
      </c>
      <c r="Q786" s="147"/>
      <c r="R786" s="146"/>
      <c r="X786" s="3"/>
      <c r="Y786" s="3"/>
    </row>
    <row r="787" spans="1:25" ht="15.75" customHeight="1">
      <c r="A787" s="82">
        <v>2101</v>
      </c>
      <c r="B787" s="161"/>
      <c r="C787" s="161">
        <v>59</v>
      </c>
      <c r="D787" s="161"/>
      <c r="E787" s="161"/>
      <c r="F787" s="161"/>
      <c r="G787" s="161"/>
      <c r="H787" s="161"/>
      <c r="I787" s="161"/>
      <c r="J787" s="175"/>
      <c r="K787" s="162"/>
      <c r="L787" s="155"/>
      <c r="M787" s="5"/>
      <c r="N787" s="156"/>
      <c r="O787" s="94">
        <f>IF(C787=0,"",C787/B786)</f>
        <v>0.78666666666666663</v>
      </c>
      <c r="P787" s="95">
        <v>59</v>
      </c>
      <c r="Q787" s="96">
        <f t="shared" ref="Q787:Q793" si="101">IF(P787=0,"",P787/P786)</f>
        <v>0.78666666666666663</v>
      </c>
      <c r="R787" s="96">
        <f t="shared" ref="R787:R793" si="102">IF(P787=0,"",100%-Q787)</f>
        <v>0.21333333333333337</v>
      </c>
      <c r="X787" s="3"/>
      <c r="Y787" s="3"/>
    </row>
    <row r="788" spans="1:25" ht="15.75" customHeight="1">
      <c r="A788" s="82">
        <v>2102</v>
      </c>
      <c r="B788" s="161"/>
      <c r="C788" s="161"/>
      <c r="D788" s="161">
        <v>48</v>
      </c>
      <c r="E788" s="161"/>
      <c r="F788" s="161"/>
      <c r="G788" s="161"/>
      <c r="H788" s="161"/>
      <c r="I788" s="161"/>
      <c r="J788" s="175"/>
      <c r="K788" s="162"/>
      <c r="L788" s="155"/>
      <c r="M788" s="5"/>
      <c r="N788" s="156"/>
      <c r="O788" s="94">
        <f>IF(D788=0,"",D788/C787)</f>
        <v>0.81355932203389836</v>
      </c>
      <c r="P788" s="95">
        <v>49</v>
      </c>
      <c r="Q788" s="96">
        <f t="shared" si="101"/>
        <v>0.83050847457627119</v>
      </c>
      <c r="R788" s="96">
        <f t="shared" si="102"/>
        <v>0.16949152542372881</v>
      </c>
      <c r="S788" s="97">
        <f>P788/P786</f>
        <v>0.65333333333333332</v>
      </c>
      <c r="X788" s="3"/>
      <c r="Y788" s="3"/>
    </row>
    <row r="789" spans="1:25" ht="15.75" customHeight="1">
      <c r="A789" s="82">
        <v>2201</v>
      </c>
      <c r="B789" s="161"/>
      <c r="C789" s="161"/>
      <c r="D789" s="161"/>
      <c r="E789" s="161">
        <v>44</v>
      </c>
      <c r="F789" s="161"/>
      <c r="G789" s="161"/>
      <c r="H789" s="161"/>
      <c r="I789" s="161"/>
      <c r="J789" s="175"/>
      <c r="K789" s="162"/>
      <c r="L789" s="155"/>
      <c r="M789" s="5"/>
      <c r="N789" s="156"/>
      <c r="O789" s="94">
        <f>IF(E789=0,"",E789/D788)</f>
        <v>0.91666666666666663</v>
      </c>
      <c r="P789" s="95">
        <v>47</v>
      </c>
      <c r="Q789" s="96">
        <f t="shared" si="101"/>
        <v>0.95918367346938771</v>
      </c>
      <c r="R789" s="96">
        <f t="shared" si="102"/>
        <v>4.081632653061229E-2</v>
      </c>
      <c r="X789" s="3"/>
      <c r="Y789" s="3"/>
    </row>
    <row r="790" spans="1:25" ht="15.75" customHeight="1">
      <c r="A790" s="82">
        <v>2202</v>
      </c>
      <c r="B790" s="161"/>
      <c r="C790" s="161"/>
      <c r="D790" s="161"/>
      <c r="E790" s="161"/>
      <c r="F790" s="161">
        <v>42</v>
      </c>
      <c r="G790" s="161"/>
      <c r="H790" s="161"/>
      <c r="I790" s="161"/>
      <c r="J790" s="175"/>
      <c r="K790" s="162"/>
      <c r="L790" s="155"/>
      <c r="M790" s="5"/>
      <c r="N790" s="156"/>
      <c r="O790" s="94">
        <f>IF(F790=0,"",F790/E789)</f>
        <v>0.95454545454545459</v>
      </c>
      <c r="P790" s="95">
        <v>48</v>
      </c>
      <c r="Q790" s="96">
        <f t="shared" si="101"/>
        <v>1.0212765957446808</v>
      </c>
      <c r="R790" s="96">
        <f t="shared" si="102"/>
        <v>-2.1276595744680771E-2</v>
      </c>
      <c r="X790" s="3"/>
      <c r="Y790" s="3"/>
    </row>
    <row r="791" spans="1:25" ht="15.75" customHeight="1">
      <c r="A791" s="82">
        <v>2301</v>
      </c>
      <c r="B791" s="161"/>
      <c r="C791" s="161"/>
      <c r="D791" s="161"/>
      <c r="E791" s="161"/>
      <c r="F791" s="161"/>
      <c r="G791" s="161">
        <v>42</v>
      </c>
      <c r="H791" s="161"/>
      <c r="I791" s="161"/>
      <c r="J791" s="175"/>
      <c r="K791" s="162"/>
      <c r="L791" s="155"/>
      <c r="M791" s="5"/>
      <c r="N791" s="156"/>
      <c r="O791" s="94">
        <f>IF(G791=0,"",G791/F790)</f>
        <v>1</v>
      </c>
      <c r="P791" s="95">
        <v>48</v>
      </c>
      <c r="Q791" s="96">
        <f t="shared" si="101"/>
        <v>1</v>
      </c>
      <c r="R791" s="96">
        <f t="shared" si="102"/>
        <v>0</v>
      </c>
      <c r="X791" s="3"/>
      <c r="Y791" s="3"/>
    </row>
    <row r="792" spans="1:25" ht="15.75" customHeight="1">
      <c r="A792" s="82">
        <v>2302</v>
      </c>
      <c r="B792" s="161"/>
      <c r="C792" s="161"/>
      <c r="D792" s="161"/>
      <c r="E792" s="161"/>
      <c r="F792" s="161"/>
      <c r="G792" s="161"/>
      <c r="H792" s="161">
        <v>41</v>
      </c>
      <c r="I792" s="161"/>
      <c r="J792" s="175"/>
      <c r="K792" s="162"/>
      <c r="L792" s="155"/>
      <c r="M792" s="5"/>
      <c r="N792" s="156"/>
      <c r="O792" s="94">
        <f>IF(H792=0,"",H792/G791)</f>
        <v>0.97619047619047616</v>
      </c>
      <c r="P792" s="95">
        <v>47</v>
      </c>
      <c r="Q792" s="96">
        <f t="shared" si="101"/>
        <v>0.97916666666666663</v>
      </c>
      <c r="R792" s="96">
        <f t="shared" si="102"/>
        <v>2.083333333333337E-2</v>
      </c>
      <c r="X792" s="3"/>
      <c r="Y792" s="3"/>
    </row>
    <row r="793" spans="1:25" ht="15.75" customHeight="1">
      <c r="A793" s="82">
        <v>2401</v>
      </c>
      <c r="B793" s="161"/>
      <c r="C793" s="161"/>
      <c r="D793" s="161"/>
      <c r="E793" s="161"/>
      <c r="F793" s="161"/>
      <c r="G793" s="161"/>
      <c r="H793" s="161"/>
      <c r="I793" s="161">
        <v>41</v>
      </c>
      <c r="J793" s="175"/>
      <c r="K793" s="162">
        <v>35</v>
      </c>
      <c r="L793" s="155"/>
      <c r="M793" s="5"/>
      <c r="N793" s="156"/>
      <c r="O793" s="94">
        <f>IF(I793=0,"",I793/H792)</f>
        <v>1</v>
      </c>
      <c r="P793" s="95">
        <v>47</v>
      </c>
      <c r="Q793" s="96">
        <f t="shared" si="101"/>
        <v>1</v>
      </c>
      <c r="R793" s="96">
        <f t="shared" si="102"/>
        <v>0</v>
      </c>
      <c r="X793" s="3"/>
      <c r="Y793" s="3"/>
    </row>
    <row r="794" spans="1:25" ht="15.75" customHeight="1">
      <c r="A794" s="82">
        <v>2402</v>
      </c>
      <c r="B794" s="161"/>
      <c r="C794" s="161"/>
      <c r="D794" s="161"/>
      <c r="E794" s="161"/>
      <c r="F794" s="161"/>
      <c r="G794" s="161"/>
      <c r="H794" s="161"/>
      <c r="I794" s="161">
        <v>9</v>
      </c>
      <c r="J794" s="175"/>
      <c r="K794" s="162">
        <v>5</v>
      </c>
      <c r="L794" s="155"/>
      <c r="M794" s="5"/>
      <c r="N794" s="156"/>
      <c r="O794" s="148" t="str">
        <f>IF(J794=0,"",J794/I793)</f>
        <v/>
      </c>
      <c r="P794" s="95">
        <v>11</v>
      </c>
      <c r="Q794" s="149"/>
      <c r="R794" s="149"/>
      <c r="X794" s="3"/>
      <c r="Y794" s="3"/>
    </row>
    <row r="795" spans="1:25" ht="15.75" customHeight="1">
      <c r="A795" s="82">
        <v>2501</v>
      </c>
      <c r="B795" s="161"/>
      <c r="C795" s="161"/>
      <c r="D795" s="161"/>
      <c r="E795" s="161"/>
      <c r="F795" s="161"/>
      <c r="G795" s="161"/>
      <c r="H795" s="161"/>
      <c r="I795" s="161"/>
      <c r="J795" s="175"/>
      <c r="K795" s="162"/>
      <c r="L795" s="155"/>
      <c r="M795" s="5"/>
      <c r="N795" s="26"/>
      <c r="O795" s="157"/>
      <c r="P795" s="158"/>
      <c r="Q795" s="159"/>
      <c r="R795" s="160"/>
      <c r="X795" s="3"/>
      <c r="Y795" s="3"/>
    </row>
    <row r="796" spans="1:25" ht="15.75" customHeight="1">
      <c r="A796" s="82">
        <v>2502</v>
      </c>
      <c r="B796" s="161"/>
      <c r="C796" s="161"/>
      <c r="D796" s="161"/>
      <c r="E796" s="161"/>
      <c r="F796" s="161"/>
      <c r="G796" s="161"/>
      <c r="H796" s="161"/>
      <c r="I796" s="161"/>
      <c r="J796" s="175"/>
      <c r="K796" s="162"/>
      <c r="L796" s="155"/>
      <c r="M796" s="5"/>
      <c r="N796" s="26"/>
      <c r="O796" s="140"/>
      <c r="P796" s="163"/>
      <c r="Q796" s="164"/>
      <c r="R796" s="140"/>
      <c r="X796" s="3"/>
      <c r="Y796" s="3"/>
    </row>
    <row r="797" spans="1:25" ht="15.75" customHeight="1">
      <c r="A797" s="82">
        <v>2601</v>
      </c>
      <c r="B797" s="161"/>
      <c r="C797" s="161"/>
      <c r="D797" s="161"/>
      <c r="E797" s="161"/>
      <c r="F797" s="161"/>
      <c r="G797" s="161"/>
      <c r="H797" s="161"/>
      <c r="I797" s="161"/>
      <c r="J797" s="175"/>
      <c r="K797" s="162"/>
      <c r="L797" s="155"/>
      <c r="M797" s="5"/>
      <c r="N797" s="26"/>
      <c r="O797" s="140"/>
      <c r="P797" s="163"/>
      <c r="Q797" s="164"/>
      <c r="R797" s="140"/>
      <c r="X797" s="3"/>
      <c r="Y797" s="3"/>
    </row>
    <row r="798" spans="1:25" ht="15.75" customHeight="1">
      <c r="A798" s="82">
        <v>2602</v>
      </c>
      <c r="B798" s="161"/>
      <c r="C798" s="161"/>
      <c r="D798" s="161"/>
      <c r="E798" s="161"/>
      <c r="F798" s="161"/>
      <c r="G798" s="161"/>
      <c r="H798" s="161"/>
      <c r="I798" s="161"/>
      <c r="J798" s="175"/>
      <c r="K798" s="162"/>
      <c r="L798" s="155"/>
      <c r="M798" s="5"/>
      <c r="N798" s="26"/>
      <c r="O798" s="105"/>
      <c r="P798" s="124"/>
      <c r="Q798" s="106"/>
      <c r="R798" s="107"/>
      <c r="X798" s="3"/>
      <c r="Y798" s="3"/>
    </row>
    <row r="799" spans="1:25" ht="15.75" customHeight="1">
      <c r="A799" s="82">
        <v>2701</v>
      </c>
      <c r="B799" s="161"/>
      <c r="C799" s="161"/>
      <c r="D799" s="161"/>
      <c r="E799" s="161"/>
      <c r="F799" s="161"/>
      <c r="G799" s="161"/>
      <c r="H799" s="161"/>
      <c r="I799" s="161"/>
      <c r="J799" s="175"/>
      <c r="K799" s="162"/>
      <c r="L799" s="155"/>
      <c r="M799" s="5"/>
      <c r="N799" s="26"/>
      <c r="O799" s="108" t="s">
        <v>80</v>
      </c>
      <c r="P799" s="109">
        <v>1</v>
      </c>
      <c r="Q799" s="110">
        <f>IF(SUM(K789:K796)=0,"",SUM(K789:K796))</f>
        <v>40</v>
      </c>
      <c r="R799" s="111" t="s">
        <v>10</v>
      </c>
      <c r="X799" s="3"/>
      <c r="Y799" s="3"/>
    </row>
    <row r="800" spans="1:25" ht="15.75" customHeight="1">
      <c r="A800" s="82">
        <v>2702</v>
      </c>
      <c r="B800" s="161"/>
      <c r="C800" s="161"/>
      <c r="D800" s="161"/>
      <c r="E800" s="161"/>
      <c r="F800" s="161"/>
      <c r="G800" s="161"/>
      <c r="H800" s="161"/>
      <c r="I800" s="161"/>
      <c r="J800" s="175"/>
      <c r="K800" s="162"/>
      <c r="L800" s="155"/>
      <c r="M800" s="5"/>
      <c r="N800" s="26"/>
      <c r="O800" s="112" t="s">
        <v>81</v>
      </c>
      <c r="P800" s="113">
        <f>IF(P799/B786=0,"",P799/B786)</f>
        <v>1.3333333333333334E-2</v>
      </c>
      <c r="Q800" s="114">
        <f>IF(P799/Q799=0,"",P799/Q799)</f>
        <v>2.5000000000000001E-2</v>
      </c>
      <c r="R800" s="115" t="s">
        <v>82</v>
      </c>
      <c r="X800" s="3"/>
      <c r="Y800" s="3"/>
    </row>
    <row r="801" spans="1:25" ht="15.75" customHeight="1">
      <c r="A801" s="82">
        <v>2801</v>
      </c>
      <c r="B801" s="161"/>
      <c r="C801" s="161"/>
      <c r="D801" s="161"/>
      <c r="E801" s="161"/>
      <c r="F801" s="161"/>
      <c r="G801" s="161"/>
      <c r="H801" s="161"/>
      <c r="I801" s="161"/>
      <c r="J801" s="175"/>
      <c r="K801" s="162"/>
      <c r="L801" s="166"/>
      <c r="M801" s="119"/>
      <c r="N801" s="120"/>
      <c r="O801" s="119"/>
      <c r="P801" s="120"/>
      <c r="Q801" s="120"/>
      <c r="R801" s="121"/>
      <c r="X801" s="3"/>
      <c r="Y801" s="3"/>
    </row>
    <row r="802" spans="1:25" ht="18" customHeight="1">
      <c r="A802" s="34"/>
      <c r="B802" s="26"/>
      <c r="C802" s="26"/>
      <c r="D802" s="231" t="s">
        <v>108</v>
      </c>
      <c r="E802" s="232"/>
      <c r="F802" s="232"/>
      <c r="G802" s="232"/>
      <c r="H802" s="232"/>
      <c r="I802" s="232"/>
      <c r="J802" s="232"/>
      <c r="K802" s="122">
        <f>SUM(K786:K798)</f>
        <v>40</v>
      </c>
      <c r="L802" s="123">
        <f>IF(K793=0,"",K793/B786)</f>
        <v>0.46666666666666667</v>
      </c>
      <c r="M802" s="123">
        <f>IF(K802=0,"",K802/B786)</f>
        <v>0.53333333333333333</v>
      </c>
      <c r="N802" s="123">
        <f>M802-L802</f>
        <v>6.6666666666666652E-2</v>
      </c>
      <c r="O802" s="5"/>
      <c r="P802" s="26"/>
      <c r="Q802" s="25"/>
      <c r="R802" s="5"/>
      <c r="X802" s="3"/>
      <c r="Y802" s="3"/>
    </row>
    <row r="803" spans="1:25" ht="12.75" customHeight="1">
      <c r="L803" s="5"/>
      <c r="M803" s="5"/>
      <c r="O803" s="5"/>
      <c r="P803" s="6"/>
      <c r="Q803" s="6"/>
      <c r="R803" s="5"/>
      <c r="X803" s="3"/>
      <c r="Y803" s="3"/>
    </row>
    <row r="804" spans="1:25" ht="12.75" customHeight="1">
      <c r="L804" s="5"/>
      <c r="M804" s="5"/>
      <c r="O804" s="5"/>
      <c r="P804" s="6"/>
      <c r="Q804" s="6"/>
      <c r="R804" s="5"/>
      <c r="X804" s="3"/>
      <c r="Y804" s="3"/>
    </row>
    <row r="805" spans="1:25" ht="26.25" customHeight="1">
      <c r="B805" s="250" t="s">
        <v>96</v>
      </c>
      <c r="C805" s="242"/>
      <c r="D805" s="242"/>
      <c r="E805" s="242"/>
      <c r="F805" s="242"/>
      <c r="G805" s="242"/>
      <c r="H805" s="242"/>
      <c r="I805" s="242"/>
      <c r="J805" s="242"/>
      <c r="K805" s="145" t="s">
        <v>120</v>
      </c>
      <c r="L805" s="5"/>
      <c r="M805" s="5"/>
      <c r="N805" s="26"/>
      <c r="O805" s="5"/>
      <c r="P805" s="26"/>
      <c r="Q805" s="26"/>
      <c r="R805" s="26"/>
      <c r="X805" s="3"/>
      <c r="Y805" s="3"/>
    </row>
    <row r="806" spans="1:25" ht="20.25" customHeight="1">
      <c r="A806" s="234" t="s">
        <v>9</v>
      </c>
      <c r="B806" s="235" t="s">
        <v>97</v>
      </c>
      <c r="C806" s="232"/>
      <c r="D806" s="232"/>
      <c r="E806" s="232"/>
      <c r="F806" s="232"/>
      <c r="G806" s="232"/>
      <c r="H806" s="232"/>
      <c r="I806" s="232"/>
      <c r="J806" s="233"/>
      <c r="K806" s="236" t="s">
        <v>10</v>
      </c>
      <c r="L806" s="229" t="s">
        <v>2</v>
      </c>
      <c r="M806" s="229" t="s">
        <v>3</v>
      </c>
      <c r="N806" s="237" t="s">
        <v>4</v>
      </c>
      <c r="O806" s="229" t="s">
        <v>5</v>
      </c>
      <c r="P806" s="238" t="s">
        <v>6</v>
      </c>
      <c r="Q806" s="238" t="s">
        <v>7</v>
      </c>
      <c r="R806" s="229" t="s">
        <v>8</v>
      </c>
      <c r="X806" s="3"/>
      <c r="Y806" s="3"/>
    </row>
    <row r="807" spans="1:25" ht="15.75" customHeight="1">
      <c r="A807" s="230"/>
      <c r="B807" s="82" t="s">
        <v>98</v>
      </c>
      <c r="C807" s="82" t="s">
        <v>99</v>
      </c>
      <c r="D807" s="82" t="s">
        <v>100</v>
      </c>
      <c r="E807" s="82" t="s">
        <v>101</v>
      </c>
      <c r="F807" s="82" t="s">
        <v>102</v>
      </c>
      <c r="G807" s="82" t="s">
        <v>103</v>
      </c>
      <c r="H807" s="82" t="s">
        <v>104</v>
      </c>
      <c r="I807" s="82" t="s">
        <v>105</v>
      </c>
      <c r="J807" s="174" t="s">
        <v>106</v>
      </c>
      <c r="K807" s="230"/>
      <c r="L807" s="230"/>
      <c r="M807" s="230"/>
      <c r="N807" s="230"/>
      <c r="O807" s="230"/>
      <c r="P807" s="230"/>
      <c r="Q807" s="230"/>
      <c r="R807" s="230"/>
      <c r="X807" s="3"/>
      <c r="Y807" s="3"/>
    </row>
    <row r="808" spans="1:25" ht="15.75" customHeight="1">
      <c r="A808" s="82">
        <v>2101</v>
      </c>
      <c r="B808" s="83">
        <v>34</v>
      </c>
      <c r="C808" s="161"/>
      <c r="D808" s="161"/>
      <c r="E808" s="161"/>
      <c r="F808" s="161"/>
      <c r="G808" s="161"/>
      <c r="H808" s="161"/>
      <c r="I808" s="161"/>
      <c r="J808" s="175"/>
      <c r="K808" s="162"/>
      <c r="L808" s="154"/>
      <c r="M808" s="55"/>
      <c r="N808" s="56"/>
      <c r="O808" s="146"/>
      <c r="P808" s="89">
        <f>B808</f>
        <v>34</v>
      </c>
      <c r="Q808" s="147"/>
      <c r="R808" s="146"/>
      <c r="X808" s="3"/>
      <c r="Y808" s="3"/>
    </row>
    <row r="809" spans="1:25" ht="15.75" customHeight="1">
      <c r="A809" s="82">
        <v>2102</v>
      </c>
      <c r="B809" s="161"/>
      <c r="C809" s="161">
        <v>27</v>
      </c>
      <c r="D809" s="161"/>
      <c r="E809" s="161"/>
      <c r="F809" s="161"/>
      <c r="G809" s="161"/>
      <c r="H809" s="161"/>
      <c r="I809" s="161"/>
      <c r="J809" s="175"/>
      <c r="K809" s="162"/>
      <c r="L809" s="155"/>
      <c r="M809" s="5"/>
      <c r="N809" s="156"/>
      <c r="O809" s="94">
        <f>IF(C809=0,"",C809/B808)</f>
        <v>0.79411764705882348</v>
      </c>
      <c r="P809" s="95">
        <v>27</v>
      </c>
      <c r="Q809" s="96">
        <f t="shared" ref="Q809:Q816" si="103">IF(P809=0,"",P809/P808)</f>
        <v>0.79411764705882348</v>
      </c>
      <c r="R809" s="96">
        <f t="shared" ref="R809:R816" si="104">IF(P809=0,"",100%-Q809)</f>
        <v>0.20588235294117652</v>
      </c>
      <c r="X809" s="3"/>
      <c r="Y809" s="3"/>
    </row>
    <row r="810" spans="1:25" ht="15.75" customHeight="1">
      <c r="A810" s="82">
        <v>2201</v>
      </c>
      <c r="B810" s="161"/>
      <c r="C810" s="161"/>
      <c r="D810" s="161">
        <v>23</v>
      </c>
      <c r="E810" s="161"/>
      <c r="F810" s="161"/>
      <c r="G810" s="161"/>
      <c r="H810" s="161"/>
      <c r="I810" s="161"/>
      <c r="J810" s="175"/>
      <c r="K810" s="162"/>
      <c r="L810" s="155"/>
      <c r="M810" s="5"/>
      <c r="N810" s="156"/>
      <c r="O810" s="94">
        <f>IF(D810=0,"",D810/C809)</f>
        <v>0.85185185185185186</v>
      </c>
      <c r="P810" s="95">
        <v>25</v>
      </c>
      <c r="Q810" s="96">
        <f t="shared" si="103"/>
        <v>0.92592592592592593</v>
      </c>
      <c r="R810" s="96">
        <f t="shared" si="104"/>
        <v>7.407407407407407E-2</v>
      </c>
      <c r="S810" s="97">
        <f>P810/P808</f>
        <v>0.73529411764705888</v>
      </c>
      <c r="X810" s="3"/>
      <c r="Y810" s="3"/>
    </row>
    <row r="811" spans="1:25" ht="15.75" customHeight="1">
      <c r="A811" s="82">
        <v>2202</v>
      </c>
      <c r="B811" s="161"/>
      <c r="C811" s="161"/>
      <c r="D811" s="161"/>
      <c r="E811" s="161">
        <v>23</v>
      </c>
      <c r="F811" s="161"/>
      <c r="G811" s="161"/>
      <c r="H811" s="161"/>
      <c r="I811" s="161"/>
      <c r="J811" s="175"/>
      <c r="K811" s="162"/>
      <c r="L811" s="155"/>
      <c r="M811" s="5"/>
      <c r="N811" s="156"/>
      <c r="O811" s="94">
        <f>IF(E811=0,"",E811/D810)</f>
        <v>1</v>
      </c>
      <c r="P811" s="95">
        <v>24</v>
      </c>
      <c r="Q811" s="96">
        <f t="shared" si="103"/>
        <v>0.96</v>
      </c>
      <c r="R811" s="96">
        <f t="shared" si="104"/>
        <v>4.0000000000000036E-2</v>
      </c>
      <c r="X811" s="3"/>
      <c r="Y811" s="3"/>
    </row>
    <row r="812" spans="1:25" ht="15.75" customHeight="1">
      <c r="A812" s="82">
        <v>2301</v>
      </c>
      <c r="B812" s="161"/>
      <c r="C812" s="161"/>
      <c r="D812" s="161"/>
      <c r="E812" s="161"/>
      <c r="F812" s="161">
        <v>23</v>
      </c>
      <c r="G812" s="161"/>
      <c r="H812" s="161"/>
      <c r="I812" s="161"/>
      <c r="J812" s="175"/>
      <c r="K812" s="162"/>
      <c r="L812" s="155"/>
      <c r="M812" s="5"/>
      <c r="N812" s="156"/>
      <c r="O812" s="94">
        <f>IF(F812=0,"",F812/E811)</f>
        <v>1</v>
      </c>
      <c r="P812" s="95">
        <v>24</v>
      </c>
      <c r="Q812" s="96">
        <f t="shared" si="103"/>
        <v>1</v>
      </c>
      <c r="R812" s="96">
        <f t="shared" si="104"/>
        <v>0</v>
      </c>
      <c r="X812" s="3"/>
      <c r="Y812" s="3"/>
    </row>
    <row r="813" spans="1:25" ht="15.75" customHeight="1">
      <c r="A813" s="82">
        <v>2302</v>
      </c>
      <c r="B813" s="161"/>
      <c r="C813" s="161"/>
      <c r="D813" s="161"/>
      <c r="E813" s="161"/>
      <c r="F813" s="161"/>
      <c r="G813" s="161">
        <v>22</v>
      </c>
      <c r="H813" s="161"/>
      <c r="I813" s="161"/>
      <c r="J813" s="175"/>
      <c r="K813" s="162"/>
      <c r="L813" s="155"/>
      <c r="M813" s="5"/>
      <c r="N813" s="156"/>
      <c r="O813" s="94">
        <f>IF(G813=0,"",G813/F812)</f>
        <v>0.95652173913043481</v>
      </c>
      <c r="P813" s="95">
        <v>24</v>
      </c>
      <c r="Q813" s="96">
        <f t="shared" si="103"/>
        <v>1</v>
      </c>
      <c r="R813" s="96">
        <f t="shared" si="104"/>
        <v>0</v>
      </c>
      <c r="X813" s="3"/>
      <c r="Y813" s="3"/>
    </row>
    <row r="814" spans="1:25" ht="15.75" customHeight="1">
      <c r="A814" s="82">
        <v>2401</v>
      </c>
      <c r="B814" s="161"/>
      <c r="C814" s="161"/>
      <c r="D814" s="161"/>
      <c r="E814" s="161"/>
      <c r="F814" s="161"/>
      <c r="G814" s="161"/>
      <c r="H814" s="161">
        <v>20</v>
      </c>
      <c r="I814" s="161"/>
      <c r="J814" s="175"/>
      <c r="K814" s="162"/>
      <c r="L814" s="155"/>
      <c r="M814" s="5"/>
      <c r="N814" s="156"/>
      <c r="O814" s="94">
        <f>IF(H814=0,"",H814/G813)</f>
        <v>0.90909090909090906</v>
      </c>
      <c r="P814" s="95">
        <v>23</v>
      </c>
      <c r="Q814" s="96">
        <f t="shared" si="103"/>
        <v>0.95833333333333337</v>
      </c>
      <c r="R814" s="96">
        <f t="shared" si="104"/>
        <v>4.166666666666663E-2</v>
      </c>
      <c r="X814" s="3"/>
      <c r="Y814" s="3"/>
    </row>
    <row r="815" spans="1:25" ht="15.75" customHeight="1">
      <c r="A815" s="82">
        <v>2402</v>
      </c>
      <c r="B815" s="161"/>
      <c r="C815" s="161"/>
      <c r="D815" s="161"/>
      <c r="E815" s="161"/>
      <c r="F815" s="161"/>
      <c r="G815" s="161"/>
      <c r="H815" s="161"/>
      <c r="I815" s="161">
        <v>20</v>
      </c>
      <c r="J815" s="175"/>
      <c r="K815" s="162">
        <v>16</v>
      </c>
      <c r="L815" s="155"/>
      <c r="M815" s="5"/>
      <c r="N815" s="156"/>
      <c r="O815" s="94">
        <f>IF(I815=0,"",I815/H814)</f>
        <v>1</v>
      </c>
      <c r="P815" s="95">
        <v>23</v>
      </c>
      <c r="Q815" s="96">
        <f t="shared" si="103"/>
        <v>1</v>
      </c>
      <c r="R815" s="96">
        <f t="shared" si="104"/>
        <v>0</v>
      </c>
      <c r="X815" s="3"/>
      <c r="Y815" s="3"/>
    </row>
    <row r="816" spans="1:25" ht="15.75" customHeight="1">
      <c r="A816" s="82">
        <v>2501</v>
      </c>
      <c r="B816" s="161"/>
      <c r="C816" s="161"/>
      <c r="D816" s="161"/>
      <c r="E816" s="161"/>
      <c r="F816" s="161"/>
      <c r="G816" s="161"/>
      <c r="H816" s="161"/>
      <c r="I816" s="161"/>
      <c r="J816" s="175"/>
      <c r="K816" s="162"/>
      <c r="L816" s="155"/>
      <c r="M816" s="5"/>
      <c r="N816" s="156"/>
      <c r="O816" s="148" t="str">
        <f>IF(J816=0,"",J816/I815)</f>
        <v/>
      </c>
      <c r="P816" s="95"/>
      <c r="Q816" s="149" t="str">
        <f t="shared" si="103"/>
        <v/>
      </c>
      <c r="R816" s="149" t="str">
        <f t="shared" si="104"/>
        <v/>
      </c>
      <c r="X816" s="3"/>
      <c r="Y816" s="3"/>
    </row>
    <row r="817" spans="1:25" ht="15.75" customHeight="1">
      <c r="A817" s="82">
        <v>2502</v>
      </c>
      <c r="B817" s="161"/>
      <c r="C817" s="161"/>
      <c r="D817" s="161"/>
      <c r="E817" s="161"/>
      <c r="F817" s="161"/>
      <c r="G817" s="161"/>
      <c r="H817" s="161"/>
      <c r="I817" s="161"/>
      <c r="J817" s="175"/>
      <c r="K817" s="162"/>
      <c r="L817" s="155"/>
      <c r="M817" s="5"/>
      <c r="N817" s="26"/>
      <c r="O817" s="157"/>
      <c r="P817" s="158"/>
      <c r="Q817" s="159"/>
      <c r="R817" s="160"/>
      <c r="X817" s="3"/>
      <c r="Y817" s="3"/>
    </row>
    <row r="818" spans="1:25" ht="15.75" customHeight="1">
      <c r="A818" s="82">
        <v>2601</v>
      </c>
      <c r="B818" s="161"/>
      <c r="C818" s="161"/>
      <c r="D818" s="161"/>
      <c r="E818" s="161"/>
      <c r="F818" s="161"/>
      <c r="G818" s="161"/>
      <c r="H818" s="161"/>
      <c r="I818" s="161"/>
      <c r="J818" s="175"/>
      <c r="K818" s="162"/>
      <c r="L818" s="155"/>
      <c r="M818" s="5"/>
      <c r="N818" s="26"/>
      <c r="O818" s="140"/>
      <c r="P818" s="163"/>
      <c r="Q818" s="164"/>
      <c r="R818" s="140"/>
      <c r="X818" s="3"/>
      <c r="Y818" s="3"/>
    </row>
    <row r="819" spans="1:25" ht="15.75" customHeight="1">
      <c r="A819" s="82">
        <v>2602</v>
      </c>
      <c r="B819" s="161"/>
      <c r="C819" s="161"/>
      <c r="D819" s="161"/>
      <c r="E819" s="161"/>
      <c r="F819" s="161"/>
      <c r="G819" s="161"/>
      <c r="H819" s="161"/>
      <c r="I819" s="161"/>
      <c r="J819" s="175"/>
      <c r="K819" s="162"/>
      <c r="L819" s="155"/>
      <c r="M819" s="5"/>
      <c r="N819" s="26"/>
      <c r="O819" s="140"/>
      <c r="P819" s="163"/>
      <c r="Q819" s="164"/>
      <c r="R819" s="140"/>
      <c r="X819" s="3"/>
      <c r="Y819" s="3"/>
    </row>
    <row r="820" spans="1:25" ht="15.75" customHeight="1">
      <c r="A820" s="82">
        <v>2701</v>
      </c>
      <c r="B820" s="161"/>
      <c r="C820" s="161"/>
      <c r="D820" s="161"/>
      <c r="E820" s="161"/>
      <c r="F820" s="161"/>
      <c r="G820" s="161"/>
      <c r="H820" s="161"/>
      <c r="I820" s="161"/>
      <c r="J820" s="175"/>
      <c r="K820" s="162"/>
      <c r="L820" s="155"/>
      <c r="M820" s="5"/>
      <c r="N820" s="26"/>
      <c r="O820" s="105"/>
      <c r="P820" s="124"/>
      <c r="Q820" s="106"/>
      <c r="R820" s="107"/>
      <c r="X820" s="3"/>
      <c r="Y820" s="3"/>
    </row>
    <row r="821" spans="1:25" ht="15.75" customHeight="1">
      <c r="A821" s="82">
        <v>2702</v>
      </c>
      <c r="B821" s="161"/>
      <c r="C821" s="161"/>
      <c r="D821" s="161"/>
      <c r="E821" s="161"/>
      <c r="F821" s="161"/>
      <c r="G821" s="161"/>
      <c r="H821" s="161"/>
      <c r="I821" s="161"/>
      <c r="J821" s="175"/>
      <c r="K821" s="162"/>
      <c r="L821" s="155"/>
      <c r="M821" s="5"/>
      <c r="N821" s="26"/>
      <c r="O821" s="108" t="s">
        <v>80</v>
      </c>
      <c r="P821" s="109"/>
      <c r="Q821" s="110">
        <f>IF(SUM(K811:K818)=0,"",SUM(K811:K818))</f>
        <v>16</v>
      </c>
      <c r="R821" s="111" t="s">
        <v>10</v>
      </c>
      <c r="X821" s="3"/>
      <c r="Y821" s="3"/>
    </row>
    <row r="822" spans="1:25" ht="15.75" customHeight="1">
      <c r="A822" s="82">
        <v>2801</v>
      </c>
      <c r="B822" s="161"/>
      <c r="C822" s="161"/>
      <c r="D822" s="161"/>
      <c r="E822" s="161"/>
      <c r="F822" s="161"/>
      <c r="G822" s="161"/>
      <c r="H822" s="161"/>
      <c r="I822" s="161"/>
      <c r="J822" s="175"/>
      <c r="K822" s="162"/>
      <c r="L822" s="155"/>
      <c r="M822" s="5"/>
      <c r="N822" s="26"/>
      <c r="O822" s="112" t="s">
        <v>81</v>
      </c>
      <c r="P822" s="113" t="str">
        <f>IF(P821/B808=0,"",P821/B808)</f>
        <v/>
      </c>
      <c r="Q822" s="114" t="str">
        <f>IF(P821/Q821=0,"",P821/Q821)</f>
        <v/>
      </c>
      <c r="R822" s="115" t="s">
        <v>82</v>
      </c>
      <c r="X822" s="3"/>
      <c r="Y822" s="3"/>
    </row>
    <row r="823" spans="1:25" ht="15.75" customHeight="1">
      <c r="A823" s="82">
        <v>2802</v>
      </c>
      <c r="B823" s="161"/>
      <c r="C823" s="161"/>
      <c r="D823" s="161"/>
      <c r="E823" s="161"/>
      <c r="F823" s="161"/>
      <c r="G823" s="161"/>
      <c r="H823" s="161"/>
      <c r="I823" s="161"/>
      <c r="J823" s="175"/>
      <c r="K823" s="162"/>
      <c r="L823" s="166"/>
      <c r="M823" s="119"/>
      <c r="N823" s="120"/>
      <c r="O823" s="119"/>
      <c r="P823" s="120"/>
      <c r="Q823" s="120"/>
      <c r="R823" s="121"/>
      <c r="X823" s="3"/>
      <c r="Y823" s="3"/>
    </row>
    <row r="824" spans="1:25" ht="18" customHeight="1">
      <c r="A824" s="34"/>
      <c r="B824" s="26"/>
      <c r="C824" s="26"/>
      <c r="D824" s="231" t="s">
        <v>108</v>
      </c>
      <c r="E824" s="232"/>
      <c r="F824" s="232"/>
      <c r="G824" s="232"/>
      <c r="H824" s="232"/>
      <c r="I824" s="232"/>
      <c r="J824" s="232"/>
      <c r="K824" s="122">
        <f>SUM(K808:K820)</f>
        <v>16</v>
      </c>
      <c r="L824" s="123">
        <f>IF(K815=0,"",K815/B808)</f>
        <v>0.47058823529411764</v>
      </c>
      <c r="M824" s="123">
        <f>IF(K824=0,"",K824/B808)</f>
        <v>0.47058823529411764</v>
      </c>
      <c r="N824" s="123">
        <f>M824-L824</f>
        <v>0</v>
      </c>
      <c r="O824" s="5"/>
      <c r="P824" s="26"/>
      <c r="Q824" s="25"/>
      <c r="R824" s="5"/>
      <c r="X824" s="3"/>
      <c r="Y824" s="3"/>
    </row>
    <row r="825" spans="1:25" ht="12.75" customHeight="1">
      <c r="L825" s="5"/>
      <c r="M825" s="5"/>
      <c r="O825" s="5"/>
      <c r="P825" s="6"/>
      <c r="Q825" s="6"/>
      <c r="R825" s="5"/>
      <c r="X825" s="3"/>
      <c r="Y825" s="3"/>
    </row>
    <row r="826" spans="1:25" ht="12.75" customHeight="1">
      <c r="L826" s="5"/>
      <c r="M826" s="5"/>
      <c r="O826" s="5"/>
      <c r="P826" s="6"/>
      <c r="Q826" s="6"/>
      <c r="R826" s="5"/>
      <c r="X826" s="3"/>
      <c r="Y826" s="3"/>
    </row>
    <row r="827" spans="1:25" ht="26.25" customHeight="1">
      <c r="B827" s="250" t="s">
        <v>96</v>
      </c>
      <c r="C827" s="242"/>
      <c r="D827" s="242"/>
      <c r="E827" s="242"/>
      <c r="F827" s="242"/>
      <c r="G827" s="242"/>
      <c r="H827" s="242"/>
      <c r="I827" s="242"/>
      <c r="J827" s="242"/>
      <c r="K827" s="145" t="s">
        <v>121</v>
      </c>
      <c r="L827" s="5"/>
      <c r="M827" s="5"/>
      <c r="N827" s="26"/>
      <c r="O827" s="5"/>
      <c r="P827" s="26"/>
      <c r="Q827" s="26"/>
      <c r="R827" s="26"/>
      <c r="W827" s="212">
        <f>AVERAGE(S810,S832)</f>
        <v>0.70663010967098705</v>
      </c>
      <c r="X827" s="3"/>
      <c r="Y827" s="3"/>
    </row>
    <row r="828" spans="1:25" ht="20.25" customHeight="1">
      <c r="A828" s="234" t="s">
        <v>9</v>
      </c>
      <c r="B828" s="235" t="s">
        <v>97</v>
      </c>
      <c r="C828" s="232"/>
      <c r="D828" s="232"/>
      <c r="E828" s="232"/>
      <c r="F828" s="232"/>
      <c r="G828" s="232"/>
      <c r="H828" s="232"/>
      <c r="I828" s="232"/>
      <c r="J828" s="233"/>
      <c r="K828" s="236" t="s">
        <v>10</v>
      </c>
      <c r="L828" s="229" t="s">
        <v>2</v>
      </c>
      <c r="M828" s="229" t="s">
        <v>3</v>
      </c>
      <c r="N828" s="237" t="s">
        <v>4</v>
      </c>
      <c r="O828" s="229" t="s">
        <v>5</v>
      </c>
      <c r="P828" s="238" t="s">
        <v>6</v>
      </c>
      <c r="Q828" s="238" t="s">
        <v>7</v>
      </c>
      <c r="R828" s="229" t="s">
        <v>8</v>
      </c>
      <c r="X828" s="3"/>
      <c r="Y828" s="3"/>
    </row>
    <row r="829" spans="1:25" ht="15.75" customHeight="1">
      <c r="A829" s="230"/>
      <c r="B829" s="82" t="s">
        <v>98</v>
      </c>
      <c r="C829" s="82" t="s">
        <v>99</v>
      </c>
      <c r="D829" s="82" t="s">
        <v>100</v>
      </c>
      <c r="E829" s="82" t="s">
        <v>101</v>
      </c>
      <c r="F829" s="82" t="s">
        <v>102</v>
      </c>
      <c r="G829" s="82" t="s">
        <v>103</v>
      </c>
      <c r="H829" s="82" t="s">
        <v>104</v>
      </c>
      <c r="I829" s="82" t="s">
        <v>105</v>
      </c>
      <c r="J829" s="174" t="s">
        <v>106</v>
      </c>
      <c r="K829" s="230"/>
      <c r="L829" s="230"/>
      <c r="M829" s="230"/>
      <c r="N829" s="230"/>
      <c r="O829" s="230"/>
      <c r="P829" s="230"/>
      <c r="Q829" s="230"/>
      <c r="R829" s="230"/>
      <c r="X829" s="3"/>
      <c r="Y829" s="3"/>
    </row>
    <row r="830" spans="1:25" ht="15.75" customHeight="1">
      <c r="A830" s="82">
        <v>2102</v>
      </c>
      <c r="B830" s="83">
        <v>59</v>
      </c>
      <c r="C830" s="161"/>
      <c r="D830" s="161"/>
      <c r="E830" s="161"/>
      <c r="F830" s="161"/>
      <c r="G830" s="161"/>
      <c r="H830" s="161"/>
      <c r="I830" s="161"/>
      <c r="J830" s="175"/>
      <c r="K830" s="162"/>
      <c r="L830" s="154"/>
      <c r="M830" s="55"/>
      <c r="N830" s="56"/>
      <c r="O830" s="146"/>
      <c r="P830" s="89">
        <f>B830</f>
        <v>59</v>
      </c>
      <c r="Q830" s="147"/>
      <c r="R830" s="146"/>
      <c r="X830" s="3"/>
      <c r="Y830" s="3"/>
    </row>
    <row r="831" spans="1:25" ht="15.75" customHeight="1">
      <c r="A831" s="82">
        <v>2201</v>
      </c>
      <c r="B831" s="161"/>
      <c r="C831" s="161">
        <v>44</v>
      </c>
      <c r="D831" s="161"/>
      <c r="E831" s="161"/>
      <c r="F831" s="161"/>
      <c r="G831" s="161"/>
      <c r="H831" s="161"/>
      <c r="I831" s="161"/>
      <c r="J831" s="175"/>
      <c r="K831" s="162"/>
      <c r="L831" s="155"/>
      <c r="M831" s="5"/>
      <c r="N831" s="156"/>
      <c r="O831" s="94">
        <f>IF(C831=0,"",C831/B830)</f>
        <v>0.74576271186440679</v>
      </c>
      <c r="P831" s="95">
        <v>45</v>
      </c>
      <c r="Q831" s="96">
        <f t="shared" ref="Q831:Q838" si="105">IF(P831=0,"",P831/P830)</f>
        <v>0.76271186440677963</v>
      </c>
      <c r="R831" s="96">
        <f t="shared" ref="R831:R838" si="106">IF(P831=0,"",100%-Q831)</f>
        <v>0.23728813559322037</v>
      </c>
      <c r="X831" s="3"/>
      <c r="Y831" s="3"/>
    </row>
    <row r="832" spans="1:25" ht="15.75" customHeight="1">
      <c r="A832" s="82">
        <v>2202</v>
      </c>
      <c r="B832" s="161"/>
      <c r="C832" s="161"/>
      <c r="D832" s="161">
        <v>38</v>
      </c>
      <c r="E832" s="161"/>
      <c r="F832" s="161"/>
      <c r="G832" s="161"/>
      <c r="H832" s="161"/>
      <c r="I832" s="161"/>
      <c r="J832" s="175"/>
      <c r="K832" s="162"/>
      <c r="L832" s="155"/>
      <c r="M832" s="5"/>
      <c r="N832" s="156"/>
      <c r="O832" s="94">
        <f>IF(D832=0,"",D832/C831)</f>
        <v>0.86363636363636365</v>
      </c>
      <c r="P832" s="95">
        <v>40</v>
      </c>
      <c r="Q832" s="96">
        <f t="shared" si="105"/>
        <v>0.88888888888888884</v>
      </c>
      <c r="R832" s="96">
        <f t="shared" si="106"/>
        <v>0.11111111111111116</v>
      </c>
      <c r="S832" s="97">
        <f>P832/P830</f>
        <v>0.67796610169491522</v>
      </c>
      <c r="X832" s="3"/>
      <c r="Y832" s="3"/>
    </row>
    <row r="833" spans="1:25" ht="15.75" customHeight="1">
      <c r="A833" s="82">
        <v>2301</v>
      </c>
      <c r="B833" s="161"/>
      <c r="C833" s="161"/>
      <c r="D833" s="161"/>
      <c r="E833" s="161">
        <v>36</v>
      </c>
      <c r="F833" s="161"/>
      <c r="G833" s="161"/>
      <c r="H833" s="161"/>
      <c r="I833" s="161"/>
      <c r="J833" s="175"/>
      <c r="K833" s="162"/>
      <c r="L833" s="155"/>
      <c r="M833" s="5"/>
      <c r="N833" s="156"/>
      <c r="O833" s="94">
        <f>IF(E833=0,"",E833/D832)</f>
        <v>0.94736842105263153</v>
      </c>
      <c r="P833" s="95">
        <v>39</v>
      </c>
      <c r="Q833" s="96">
        <f t="shared" si="105"/>
        <v>0.97499999999999998</v>
      </c>
      <c r="R833" s="96">
        <f t="shared" si="106"/>
        <v>2.5000000000000022E-2</v>
      </c>
      <c r="X833" s="3"/>
      <c r="Y833" s="3"/>
    </row>
    <row r="834" spans="1:25" ht="15.75" customHeight="1">
      <c r="A834" s="82">
        <v>2302</v>
      </c>
      <c r="B834" s="161"/>
      <c r="C834" s="161"/>
      <c r="D834" s="161"/>
      <c r="E834" s="161"/>
      <c r="F834" s="161">
        <v>33</v>
      </c>
      <c r="G834" s="161"/>
      <c r="H834" s="161"/>
      <c r="I834" s="161"/>
      <c r="J834" s="175"/>
      <c r="K834" s="162"/>
      <c r="L834" s="155"/>
      <c r="M834" s="5"/>
      <c r="N834" s="156"/>
      <c r="O834" s="94">
        <f>IF(F834=0,"",F834/E833)</f>
        <v>0.91666666666666663</v>
      </c>
      <c r="P834" s="95">
        <v>38</v>
      </c>
      <c r="Q834" s="96">
        <f t="shared" si="105"/>
        <v>0.97435897435897434</v>
      </c>
      <c r="R834" s="96">
        <f t="shared" si="106"/>
        <v>2.5641025641025661E-2</v>
      </c>
      <c r="X834" s="3"/>
      <c r="Y834" s="3"/>
    </row>
    <row r="835" spans="1:25" ht="15.75" customHeight="1">
      <c r="A835" s="82">
        <v>2401</v>
      </c>
      <c r="B835" s="161"/>
      <c r="C835" s="161"/>
      <c r="D835" s="161"/>
      <c r="E835" s="161"/>
      <c r="F835" s="161"/>
      <c r="G835" s="161">
        <v>33</v>
      </c>
      <c r="H835" s="161"/>
      <c r="I835" s="161"/>
      <c r="J835" s="175"/>
      <c r="K835" s="162"/>
      <c r="L835" s="155"/>
      <c r="M835" s="5"/>
      <c r="N835" s="156"/>
      <c r="O835" s="94">
        <f>IF(G835=0,"",G835/F834)</f>
        <v>1</v>
      </c>
      <c r="P835" s="95">
        <v>37</v>
      </c>
      <c r="Q835" s="96">
        <f t="shared" si="105"/>
        <v>0.97368421052631582</v>
      </c>
      <c r="R835" s="96">
        <f t="shared" si="106"/>
        <v>2.6315789473684181E-2</v>
      </c>
      <c r="X835" s="3"/>
      <c r="Y835" s="3"/>
    </row>
    <row r="836" spans="1:25" ht="15.75" customHeight="1">
      <c r="A836" s="82">
        <v>2402</v>
      </c>
      <c r="B836" s="161"/>
      <c r="C836" s="161"/>
      <c r="D836" s="161"/>
      <c r="E836" s="161"/>
      <c r="F836" s="161"/>
      <c r="G836" s="161"/>
      <c r="H836" s="161">
        <v>31</v>
      </c>
      <c r="I836" s="161"/>
      <c r="J836" s="175"/>
      <c r="K836" s="162"/>
      <c r="L836" s="155"/>
      <c r="M836" s="5"/>
      <c r="N836" s="156"/>
      <c r="O836" s="94">
        <f>IF(H836=0,"",H836/G835)</f>
        <v>0.93939393939393945</v>
      </c>
      <c r="P836" s="95">
        <v>35</v>
      </c>
      <c r="Q836" s="96">
        <f t="shared" si="105"/>
        <v>0.94594594594594594</v>
      </c>
      <c r="R836" s="96">
        <f t="shared" si="106"/>
        <v>5.4054054054054057E-2</v>
      </c>
      <c r="X836" s="3"/>
      <c r="Y836" s="3"/>
    </row>
    <row r="837" spans="1:25" ht="15.75" customHeight="1">
      <c r="A837" s="82">
        <v>2501</v>
      </c>
      <c r="B837" s="161"/>
      <c r="C837" s="161"/>
      <c r="D837" s="161"/>
      <c r="E837" s="161"/>
      <c r="F837" s="161"/>
      <c r="G837" s="161"/>
      <c r="H837" s="161"/>
      <c r="I837" s="161"/>
      <c r="J837" s="175"/>
      <c r="K837" s="162"/>
      <c r="L837" s="155"/>
      <c r="M837" s="5"/>
      <c r="N837" s="156"/>
      <c r="O837" s="94" t="str">
        <f>IF(I837=0,"",I837/H836)</f>
        <v/>
      </c>
      <c r="P837" s="95"/>
      <c r="Q837" s="96" t="str">
        <f t="shared" si="105"/>
        <v/>
      </c>
      <c r="R837" s="96" t="str">
        <f t="shared" si="106"/>
        <v/>
      </c>
      <c r="X837" s="3"/>
      <c r="Y837" s="3"/>
    </row>
    <row r="838" spans="1:25" ht="15.75" customHeight="1">
      <c r="A838" s="82">
        <v>2502</v>
      </c>
      <c r="B838" s="161"/>
      <c r="C838" s="161"/>
      <c r="D838" s="161"/>
      <c r="E838" s="161"/>
      <c r="F838" s="161"/>
      <c r="G838" s="161"/>
      <c r="H838" s="161"/>
      <c r="I838" s="161"/>
      <c r="J838" s="175"/>
      <c r="K838" s="162"/>
      <c r="L838" s="155"/>
      <c r="M838" s="5"/>
      <c r="N838" s="156"/>
      <c r="O838" s="148" t="str">
        <f>IF(J838=0,"",J838/I837)</f>
        <v/>
      </c>
      <c r="P838" s="95"/>
      <c r="Q838" s="149" t="str">
        <f t="shared" si="105"/>
        <v/>
      </c>
      <c r="R838" s="149" t="str">
        <f t="shared" si="106"/>
        <v/>
      </c>
      <c r="X838" s="3"/>
      <c r="Y838" s="3"/>
    </row>
    <row r="839" spans="1:25" ht="15.75" customHeight="1">
      <c r="A839" s="82">
        <v>2601</v>
      </c>
      <c r="B839" s="161"/>
      <c r="C839" s="161"/>
      <c r="D839" s="161"/>
      <c r="E839" s="161"/>
      <c r="F839" s="161"/>
      <c r="G839" s="161"/>
      <c r="H839" s="161"/>
      <c r="I839" s="161"/>
      <c r="J839" s="175"/>
      <c r="K839" s="162"/>
      <c r="L839" s="155"/>
      <c r="M839" s="5"/>
      <c r="N839" s="26"/>
      <c r="O839" s="157"/>
      <c r="P839" s="158"/>
      <c r="Q839" s="159"/>
      <c r="R839" s="160"/>
      <c r="X839" s="3"/>
      <c r="Y839" s="3"/>
    </row>
    <row r="840" spans="1:25" ht="15.75" customHeight="1">
      <c r="A840" s="82">
        <v>2602</v>
      </c>
      <c r="B840" s="161"/>
      <c r="C840" s="161"/>
      <c r="D840" s="161"/>
      <c r="E840" s="161"/>
      <c r="F840" s="161"/>
      <c r="G840" s="161"/>
      <c r="H840" s="161"/>
      <c r="I840" s="161"/>
      <c r="J840" s="175"/>
      <c r="K840" s="162"/>
      <c r="L840" s="155"/>
      <c r="M840" s="5"/>
      <c r="N840" s="26"/>
      <c r="O840" s="140"/>
      <c r="P840" s="163"/>
      <c r="Q840" s="164"/>
      <c r="R840" s="140"/>
      <c r="X840" s="3"/>
      <c r="Y840" s="3"/>
    </row>
    <row r="841" spans="1:25" ht="15.75" customHeight="1">
      <c r="A841" s="82">
        <v>2701</v>
      </c>
      <c r="B841" s="161"/>
      <c r="C841" s="161"/>
      <c r="D841" s="161"/>
      <c r="E841" s="161"/>
      <c r="F841" s="161"/>
      <c r="G841" s="161"/>
      <c r="H841" s="161"/>
      <c r="I841" s="161"/>
      <c r="J841" s="175"/>
      <c r="K841" s="162"/>
      <c r="L841" s="155"/>
      <c r="M841" s="5"/>
      <c r="N841" s="26"/>
      <c r="O841" s="140"/>
      <c r="P841" s="163"/>
      <c r="Q841" s="164"/>
      <c r="R841" s="140"/>
      <c r="X841" s="3"/>
      <c r="Y841" s="3"/>
    </row>
    <row r="842" spans="1:25" ht="15.75" customHeight="1">
      <c r="A842" s="82">
        <v>2702</v>
      </c>
      <c r="B842" s="161"/>
      <c r="C842" s="161"/>
      <c r="D842" s="161"/>
      <c r="E842" s="161"/>
      <c r="F842" s="161"/>
      <c r="G842" s="161"/>
      <c r="H842" s="161"/>
      <c r="I842" s="161"/>
      <c r="J842" s="175"/>
      <c r="K842" s="162"/>
      <c r="L842" s="155"/>
      <c r="M842" s="5"/>
      <c r="N842" s="26"/>
      <c r="O842" s="105"/>
      <c r="P842" s="124"/>
      <c r="Q842" s="106"/>
      <c r="R842" s="107"/>
      <c r="X842" s="3"/>
      <c r="Y842" s="3"/>
    </row>
    <row r="843" spans="1:25" ht="15.75" customHeight="1">
      <c r="A843" s="82">
        <v>2801</v>
      </c>
      <c r="B843" s="161"/>
      <c r="C843" s="161"/>
      <c r="D843" s="161"/>
      <c r="E843" s="161"/>
      <c r="F843" s="161"/>
      <c r="G843" s="161"/>
      <c r="H843" s="161"/>
      <c r="I843" s="161"/>
      <c r="J843" s="175"/>
      <c r="K843" s="162"/>
      <c r="L843" s="155"/>
      <c r="M843" s="5"/>
      <c r="N843" s="26"/>
      <c r="O843" s="108" t="s">
        <v>80</v>
      </c>
      <c r="P843" s="109"/>
      <c r="Q843" s="110" t="str">
        <f>IF(SUM(K833:K840)=0,"",SUM(K833:K840))</f>
        <v/>
      </c>
      <c r="R843" s="111" t="s">
        <v>10</v>
      </c>
      <c r="X843" s="3"/>
      <c r="Y843" s="3"/>
    </row>
    <row r="844" spans="1:25" ht="15.75" customHeight="1">
      <c r="A844" s="82">
        <v>2802</v>
      </c>
      <c r="B844" s="161"/>
      <c r="C844" s="161"/>
      <c r="D844" s="161"/>
      <c r="E844" s="161"/>
      <c r="F844" s="161"/>
      <c r="G844" s="161"/>
      <c r="H844" s="161"/>
      <c r="I844" s="161"/>
      <c r="J844" s="175"/>
      <c r="K844" s="162"/>
      <c r="L844" s="155"/>
      <c r="M844" s="5"/>
      <c r="N844" s="26"/>
      <c r="O844" s="112" t="s">
        <v>81</v>
      </c>
      <c r="P844" s="113" t="str">
        <f>IF(P843/B830=0,"",P843/B830)</f>
        <v/>
      </c>
      <c r="Q844" s="114" t="e">
        <f>IF(P843/Q843=0,"",P843/Q843)</f>
        <v>#VALUE!</v>
      </c>
      <c r="R844" s="115" t="s">
        <v>82</v>
      </c>
      <c r="X844" s="3"/>
      <c r="Y844" s="3"/>
    </row>
    <row r="845" spans="1:25" ht="15.75" customHeight="1">
      <c r="A845" s="82">
        <v>2901</v>
      </c>
      <c r="B845" s="161"/>
      <c r="C845" s="161"/>
      <c r="D845" s="161"/>
      <c r="E845" s="161"/>
      <c r="F845" s="161"/>
      <c r="G845" s="161"/>
      <c r="H845" s="161"/>
      <c r="I845" s="161"/>
      <c r="J845" s="175"/>
      <c r="K845" s="162"/>
      <c r="L845" s="166"/>
      <c r="M845" s="119"/>
      <c r="N845" s="120"/>
      <c r="O845" s="119"/>
      <c r="P845" s="120"/>
      <c r="Q845" s="120"/>
      <c r="R845" s="121"/>
      <c r="X845" s="3"/>
      <c r="Y845" s="3"/>
    </row>
    <row r="846" spans="1:25" ht="18" customHeight="1">
      <c r="A846" s="34"/>
      <c r="B846" s="26"/>
      <c r="C846" s="26"/>
      <c r="D846" s="231" t="s">
        <v>108</v>
      </c>
      <c r="E846" s="232"/>
      <c r="F846" s="232"/>
      <c r="G846" s="232"/>
      <c r="H846" s="232"/>
      <c r="I846" s="232"/>
      <c r="J846" s="232"/>
      <c r="K846" s="122">
        <f>SUM(K830:K842)</f>
        <v>0</v>
      </c>
      <c r="L846" s="123" t="str">
        <f>IF(K837=0,"",K837/B830)</f>
        <v/>
      </c>
      <c r="M846" s="123" t="str">
        <f>IF(K846=0,"",K846/B830)</f>
        <v/>
      </c>
      <c r="N846" s="123" t="e">
        <f>M846-L846</f>
        <v>#VALUE!</v>
      </c>
      <c r="O846" s="5"/>
      <c r="P846" s="26"/>
      <c r="Q846" s="25"/>
      <c r="R846" s="5"/>
      <c r="X846" s="3"/>
      <c r="Y846" s="3"/>
    </row>
    <row r="847" spans="1:25" ht="12.75" customHeight="1">
      <c r="L847" s="5"/>
      <c r="M847" s="5"/>
      <c r="O847" s="5"/>
      <c r="P847" s="6"/>
      <c r="Q847" s="6"/>
      <c r="R847" s="5"/>
      <c r="X847" s="3"/>
      <c r="Y847" s="3"/>
    </row>
    <row r="848" spans="1:25" ht="12.75" customHeight="1">
      <c r="L848" s="5"/>
      <c r="M848" s="5"/>
      <c r="O848" s="5"/>
      <c r="P848" s="6"/>
      <c r="Q848" s="6"/>
      <c r="R848" s="5"/>
      <c r="X848" s="3"/>
      <c r="Y848" s="3"/>
    </row>
    <row r="849" spans="1:25" ht="26.25" customHeight="1">
      <c r="B849" s="250" t="s">
        <v>96</v>
      </c>
      <c r="C849" s="242"/>
      <c r="D849" s="242"/>
      <c r="E849" s="242"/>
      <c r="F849" s="242"/>
      <c r="G849" s="242"/>
      <c r="H849" s="242"/>
      <c r="I849" s="242"/>
      <c r="J849" s="242"/>
      <c r="K849" s="145" t="s">
        <v>122</v>
      </c>
      <c r="L849" s="5"/>
      <c r="M849" s="5"/>
      <c r="N849" s="26"/>
      <c r="O849" s="5"/>
      <c r="P849" s="26"/>
      <c r="Q849" s="26"/>
      <c r="R849" s="26"/>
      <c r="X849" s="3"/>
      <c r="Y849" s="3"/>
    </row>
    <row r="850" spans="1:25" ht="20.25" customHeight="1">
      <c r="A850" s="234" t="s">
        <v>9</v>
      </c>
      <c r="B850" s="235" t="s">
        <v>97</v>
      </c>
      <c r="C850" s="232"/>
      <c r="D850" s="232"/>
      <c r="E850" s="232"/>
      <c r="F850" s="232"/>
      <c r="G850" s="232"/>
      <c r="H850" s="232"/>
      <c r="I850" s="232"/>
      <c r="J850" s="233"/>
      <c r="K850" s="236" t="s">
        <v>10</v>
      </c>
      <c r="L850" s="229" t="s">
        <v>2</v>
      </c>
      <c r="M850" s="229" t="s">
        <v>3</v>
      </c>
      <c r="N850" s="237" t="s">
        <v>4</v>
      </c>
      <c r="O850" s="229" t="s">
        <v>5</v>
      </c>
      <c r="P850" s="238" t="s">
        <v>6</v>
      </c>
      <c r="Q850" s="238" t="s">
        <v>7</v>
      </c>
      <c r="R850" s="229" t="s">
        <v>8</v>
      </c>
      <c r="X850" s="3"/>
      <c r="Y850" s="3"/>
    </row>
    <row r="851" spans="1:25" ht="15.75" customHeight="1">
      <c r="A851" s="230"/>
      <c r="B851" s="82" t="s">
        <v>98</v>
      </c>
      <c r="C851" s="82" t="s">
        <v>99</v>
      </c>
      <c r="D851" s="82" t="s">
        <v>100</v>
      </c>
      <c r="E851" s="82" t="s">
        <v>101</v>
      </c>
      <c r="F851" s="82" t="s">
        <v>102</v>
      </c>
      <c r="G851" s="82" t="s">
        <v>103</v>
      </c>
      <c r="H851" s="82" t="s">
        <v>104</v>
      </c>
      <c r="I851" s="82" t="s">
        <v>105</v>
      </c>
      <c r="J851" s="174" t="s">
        <v>106</v>
      </c>
      <c r="K851" s="230"/>
      <c r="L851" s="230"/>
      <c r="M851" s="230"/>
      <c r="N851" s="230"/>
      <c r="O851" s="230"/>
      <c r="P851" s="230"/>
      <c r="Q851" s="230"/>
      <c r="R851" s="230"/>
      <c r="X851" s="3"/>
      <c r="Y851" s="3"/>
    </row>
    <row r="852" spans="1:25" ht="15.75" customHeight="1">
      <c r="A852" s="82">
        <v>2201</v>
      </c>
      <c r="B852" s="83">
        <v>36</v>
      </c>
      <c r="C852" s="161"/>
      <c r="D852" s="161"/>
      <c r="E852" s="161"/>
      <c r="F852" s="161"/>
      <c r="G852" s="161"/>
      <c r="H852" s="161"/>
      <c r="I852" s="161"/>
      <c r="J852" s="175"/>
      <c r="K852" s="162"/>
      <c r="L852" s="154"/>
      <c r="M852" s="55"/>
      <c r="N852" s="56"/>
      <c r="O852" s="146"/>
      <c r="P852" s="89">
        <f>B852</f>
        <v>36</v>
      </c>
      <c r="Q852" s="147"/>
      <c r="R852" s="146"/>
      <c r="X852" s="3"/>
      <c r="Y852" s="3"/>
    </row>
    <row r="853" spans="1:25" ht="15.75" customHeight="1">
      <c r="A853" s="82">
        <v>2202</v>
      </c>
      <c r="B853" s="161"/>
      <c r="C853" s="161">
        <v>20</v>
      </c>
      <c r="D853" s="161"/>
      <c r="E853" s="161"/>
      <c r="F853" s="161"/>
      <c r="G853" s="161"/>
      <c r="H853" s="161"/>
      <c r="I853" s="161"/>
      <c r="J853" s="175"/>
      <c r="K853" s="162"/>
      <c r="L853" s="155"/>
      <c r="M853" s="5"/>
      <c r="N853" s="156"/>
      <c r="O853" s="94">
        <f>IF(C853=0,"",C853/B852)</f>
        <v>0.55555555555555558</v>
      </c>
      <c r="P853" s="95">
        <v>22</v>
      </c>
      <c r="Q853" s="96">
        <f t="shared" ref="Q853:Q860" si="107">IF(P853=0,"",P853/P852)</f>
        <v>0.61111111111111116</v>
      </c>
      <c r="R853" s="96">
        <f t="shared" ref="R853:R860" si="108">IF(P853=0,"",100%-Q853)</f>
        <v>0.38888888888888884</v>
      </c>
      <c r="X853" s="3"/>
      <c r="Y853" s="3"/>
    </row>
    <row r="854" spans="1:25" ht="15.75" customHeight="1">
      <c r="A854" s="82">
        <v>2301</v>
      </c>
      <c r="B854" s="161"/>
      <c r="C854" s="161"/>
      <c r="D854" s="161">
        <v>16</v>
      </c>
      <c r="E854" s="161"/>
      <c r="F854" s="161"/>
      <c r="G854" s="161"/>
      <c r="H854" s="161"/>
      <c r="I854" s="161"/>
      <c r="J854" s="175"/>
      <c r="K854" s="162"/>
      <c r="L854" s="155"/>
      <c r="M854" s="5"/>
      <c r="N854" s="156"/>
      <c r="O854" s="94">
        <f>IF(D854=0,"",D854/C853)</f>
        <v>0.8</v>
      </c>
      <c r="P854" s="95">
        <v>20</v>
      </c>
      <c r="Q854" s="96">
        <f t="shared" si="107"/>
        <v>0.90909090909090906</v>
      </c>
      <c r="R854" s="96">
        <f t="shared" si="108"/>
        <v>9.0909090909090939E-2</v>
      </c>
      <c r="S854" s="97">
        <f>P854/P852</f>
        <v>0.55555555555555558</v>
      </c>
      <c r="X854" s="3"/>
      <c r="Y854" s="3"/>
    </row>
    <row r="855" spans="1:25" ht="15.75" customHeight="1">
      <c r="A855" s="82">
        <v>2302</v>
      </c>
      <c r="B855" s="161"/>
      <c r="C855" s="161"/>
      <c r="D855" s="161"/>
      <c r="E855" s="161">
        <v>16</v>
      </c>
      <c r="F855" s="161"/>
      <c r="G855" s="161"/>
      <c r="H855" s="161"/>
      <c r="I855" s="161"/>
      <c r="J855" s="175"/>
      <c r="K855" s="162"/>
      <c r="L855" s="155"/>
      <c r="M855" s="5"/>
      <c r="N855" s="156"/>
      <c r="O855" s="94">
        <f>IF(E855=0,"",E855/D854)</f>
        <v>1</v>
      </c>
      <c r="P855" s="95">
        <v>20</v>
      </c>
      <c r="Q855" s="96">
        <f t="shared" si="107"/>
        <v>1</v>
      </c>
      <c r="R855" s="96">
        <f t="shared" si="108"/>
        <v>0</v>
      </c>
      <c r="X855" s="3"/>
      <c r="Y855" s="3"/>
    </row>
    <row r="856" spans="1:25" ht="15.75" customHeight="1">
      <c r="A856" s="82">
        <v>2401</v>
      </c>
      <c r="B856" s="161"/>
      <c r="C856" s="161"/>
      <c r="D856" s="161"/>
      <c r="E856" s="161"/>
      <c r="F856" s="161">
        <v>14</v>
      </c>
      <c r="G856" s="161"/>
      <c r="H856" s="161"/>
      <c r="I856" s="161"/>
      <c r="J856" s="175"/>
      <c r="K856" s="162"/>
      <c r="L856" s="155"/>
      <c r="M856" s="5"/>
      <c r="N856" s="156"/>
      <c r="O856" s="94">
        <f>IF(F856=0,"",F856/E855)</f>
        <v>0.875</v>
      </c>
      <c r="P856" s="95">
        <v>19</v>
      </c>
      <c r="Q856" s="96">
        <f t="shared" si="107"/>
        <v>0.95</v>
      </c>
      <c r="R856" s="96">
        <f t="shared" si="108"/>
        <v>5.0000000000000044E-2</v>
      </c>
      <c r="X856" s="3"/>
      <c r="Y856" s="3"/>
    </row>
    <row r="857" spans="1:25" ht="15.75" customHeight="1">
      <c r="A857" s="82">
        <v>2402</v>
      </c>
      <c r="B857" s="161"/>
      <c r="C857" s="161"/>
      <c r="D857" s="161"/>
      <c r="E857" s="161"/>
      <c r="F857" s="161"/>
      <c r="G857" s="161">
        <v>14</v>
      </c>
      <c r="H857" s="161"/>
      <c r="I857" s="161"/>
      <c r="J857" s="175"/>
      <c r="K857" s="162"/>
      <c r="L857" s="155"/>
      <c r="M857" s="5"/>
      <c r="N857" s="156"/>
      <c r="O857" s="94">
        <f>IF(G857=0,"",G857/F856)</f>
        <v>1</v>
      </c>
      <c r="P857" s="95">
        <v>19</v>
      </c>
      <c r="Q857" s="96">
        <f t="shared" si="107"/>
        <v>1</v>
      </c>
      <c r="R857" s="96">
        <f t="shared" si="108"/>
        <v>0</v>
      </c>
      <c r="X857" s="3"/>
      <c r="Y857" s="3"/>
    </row>
    <row r="858" spans="1:25" ht="15.75" customHeight="1">
      <c r="A858" s="82">
        <v>2501</v>
      </c>
      <c r="B858" s="161"/>
      <c r="C858" s="161"/>
      <c r="D858" s="161"/>
      <c r="E858" s="161"/>
      <c r="F858" s="161"/>
      <c r="G858" s="161"/>
      <c r="H858" s="161"/>
      <c r="I858" s="161"/>
      <c r="J858" s="175"/>
      <c r="K858" s="162"/>
      <c r="L858" s="155"/>
      <c r="M858" s="5"/>
      <c r="N858" s="156"/>
      <c r="O858" s="94" t="str">
        <f>IF(H858=0,"",H858/G857)</f>
        <v/>
      </c>
      <c r="P858" s="95"/>
      <c r="Q858" s="96" t="str">
        <f t="shared" si="107"/>
        <v/>
      </c>
      <c r="R858" s="96" t="str">
        <f t="shared" si="108"/>
        <v/>
      </c>
      <c r="X858" s="3"/>
      <c r="Y858" s="3"/>
    </row>
    <row r="859" spans="1:25" ht="15.75" customHeight="1">
      <c r="A859" s="82">
        <v>2502</v>
      </c>
      <c r="B859" s="161"/>
      <c r="C859" s="161"/>
      <c r="D859" s="161"/>
      <c r="E859" s="161"/>
      <c r="F859" s="161"/>
      <c r="G859" s="161"/>
      <c r="H859" s="161"/>
      <c r="I859" s="161"/>
      <c r="J859" s="175"/>
      <c r="K859" s="162"/>
      <c r="L859" s="155"/>
      <c r="M859" s="5"/>
      <c r="N859" s="156"/>
      <c r="O859" s="94" t="str">
        <f>IF(I859=0,"",I859/H858)</f>
        <v/>
      </c>
      <c r="P859" s="95"/>
      <c r="Q859" s="96" t="str">
        <f t="shared" si="107"/>
        <v/>
      </c>
      <c r="R859" s="96" t="str">
        <f t="shared" si="108"/>
        <v/>
      </c>
      <c r="X859" s="3"/>
      <c r="Y859" s="3"/>
    </row>
    <row r="860" spans="1:25" ht="15.75" customHeight="1">
      <c r="A860" s="82">
        <v>2601</v>
      </c>
      <c r="B860" s="161"/>
      <c r="C860" s="161"/>
      <c r="D860" s="161"/>
      <c r="E860" s="161"/>
      <c r="F860" s="161"/>
      <c r="G860" s="161"/>
      <c r="H860" s="161"/>
      <c r="I860" s="161"/>
      <c r="J860" s="175"/>
      <c r="K860" s="162"/>
      <c r="L860" s="155"/>
      <c r="M860" s="5"/>
      <c r="N860" s="156"/>
      <c r="O860" s="148" t="str">
        <f>IF(J860=0,"",J860/I859)</f>
        <v/>
      </c>
      <c r="P860" s="95"/>
      <c r="Q860" s="149" t="str">
        <f t="shared" si="107"/>
        <v/>
      </c>
      <c r="R860" s="149" t="str">
        <f t="shared" si="108"/>
        <v/>
      </c>
      <c r="X860" s="3"/>
      <c r="Y860" s="3"/>
    </row>
    <row r="861" spans="1:25" ht="15.75" customHeight="1">
      <c r="A861" s="82">
        <v>2602</v>
      </c>
      <c r="B861" s="161"/>
      <c r="C861" s="161"/>
      <c r="D861" s="161"/>
      <c r="E861" s="161"/>
      <c r="F861" s="161"/>
      <c r="G861" s="161"/>
      <c r="H861" s="161"/>
      <c r="I861" s="161"/>
      <c r="J861" s="175"/>
      <c r="K861" s="162"/>
      <c r="L861" s="155"/>
      <c r="M861" s="5"/>
      <c r="N861" s="26"/>
      <c r="O861" s="157"/>
      <c r="P861" s="158"/>
      <c r="Q861" s="159"/>
      <c r="R861" s="160"/>
      <c r="X861" s="3"/>
      <c r="Y861" s="3"/>
    </row>
    <row r="862" spans="1:25" ht="15.75" customHeight="1">
      <c r="A862" s="82">
        <v>2701</v>
      </c>
      <c r="B862" s="161"/>
      <c r="C862" s="161"/>
      <c r="D862" s="161"/>
      <c r="E862" s="161"/>
      <c r="F862" s="161"/>
      <c r="G862" s="161"/>
      <c r="H862" s="161"/>
      <c r="I862" s="161"/>
      <c r="J862" s="175"/>
      <c r="K862" s="162"/>
      <c r="L862" s="155"/>
      <c r="M862" s="5"/>
      <c r="N862" s="26"/>
      <c r="O862" s="140"/>
      <c r="P862" s="163"/>
      <c r="Q862" s="164"/>
      <c r="R862" s="140"/>
      <c r="X862" s="3"/>
      <c r="Y862" s="3"/>
    </row>
    <row r="863" spans="1:25" ht="15.75" customHeight="1">
      <c r="A863" s="82">
        <v>2702</v>
      </c>
      <c r="B863" s="161"/>
      <c r="C863" s="161"/>
      <c r="D863" s="161"/>
      <c r="E863" s="161"/>
      <c r="F863" s="161"/>
      <c r="G863" s="161"/>
      <c r="H863" s="161"/>
      <c r="I863" s="161"/>
      <c r="J863" s="175"/>
      <c r="K863" s="162"/>
      <c r="L863" s="155"/>
      <c r="M863" s="5"/>
      <c r="N863" s="26"/>
      <c r="O863" s="140"/>
      <c r="P863" s="163"/>
      <c r="Q863" s="164"/>
      <c r="R863" s="140"/>
      <c r="X863" s="3"/>
      <c r="Y863" s="3"/>
    </row>
    <row r="864" spans="1:25" ht="15.75" customHeight="1">
      <c r="A864" s="82">
        <v>2801</v>
      </c>
      <c r="B864" s="161"/>
      <c r="C864" s="161"/>
      <c r="D864" s="161"/>
      <c r="E864" s="161"/>
      <c r="F864" s="161"/>
      <c r="G864" s="161"/>
      <c r="H864" s="161"/>
      <c r="I864" s="161"/>
      <c r="J864" s="175"/>
      <c r="K864" s="162"/>
      <c r="L864" s="155"/>
      <c r="M864" s="5"/>
      <c r="N864" s="26"/>
      <c r="O864" s="105"/>
      <c r="P864" s="124"/>
      <c r="Q864" s="106"/>
      <c r="R864" s="107"/>
      <c r="X864" s="3"/>
      <c r="Y864" s="3"/>
    </row>
    <row r="865" spans="1:25" ht="15.75" customHeight="1">
      <c r="A865" s="82">
        <v>2802</v>
      </c>
      <c r="B865" s="161"/>
      <c r="C865" s="161"/>
      <c r="D865" s="161"/>
      <c r="E865" s="161"/>
      <c r="F865" s="161"/>
      <c r="G865" s="161"/>
      <c r="H865" s="161"/>
      <c r="I865" s="161"/>
      <c r="J865" s="175"/>
      <c r="K865" s="162"/>
      <c r="L865" s="155"/>
      <c r="M865" s="5"/>
      <c r="N865" s="26"/>
      <c r="O865" s="108" t="s">
        <v>80</v>
      </c>
      <c r="P865" s="109"/>
      <c r="Q865" s="110" t="str">
        <f>IF(SUM(K855:K862)=0,"",SUM(K855:K862))</f>
        <v/>
      </c>
      <c r="R865" s="111" t="s">
        <v>10</v>
      </c>
      <c r="X865" s="3"/>
      <c r="Y865" s="3"/>
    </row>
    <row r="866" spans="1:25" ht="15.75" customHeight="1">
      <c r="A866" s="82">
        <v>2901</v>
      </c>
      <c r="B866" s="161"/>
      <c r="C866" s="161"/>
      <c r="D866" s="161"/>
      <c r="E866" s="161"/>
      <c r="F866" s="161"/>
      <c r="G866" s="161"/>
      <c r="H866" s="161"/>
      <c r="I866" s="161"/>
      <c r="J866" s="175"/>
      <c r="K866" s="162"/>
      <c r="L866" s="155"/>
      <c r="M866" s="5"/>
      <c r="N866" s="26"/>
      <c r="O866" s="112" t="s">
        <v>81</v>
      </c>
      <c r="P866" s="113" t="str">
        <f>IF(P865/B852=0,"",P865/B852)</f>
        <v/>
      </c>
      <c r="Q866" s="114" t="e">
        <f>IF(P865/Q865=0,"",P865/Q865)</f>
        <v>#VALUE!</v>
      </c>
      <c r="R866" s="115" t="s">
        <v>82</v>
      </c>
      <c r="X866" s="3"/>
      <c r="Y866" s="3"/>
    </row>
    <row r="867" spans="1:25" ht="15.75" customHeight="1">
      <c r="A867" s="82">
        <v>2902</v>
      </c>
      <c r="B867" s="161"/>
      <c r="C867" s="161"/>
      <c r="D867" s="161"/>
      <c r="E867" s="161"/>
      <c r="F867" s="161"/>
      <c r="G867" s="161"/>
      <c r="H867" s="161"/>
      <c r="I867" s="161"/>
      <c r="J867" s="175"/>
      <c r="K867" s="162"/>
      <c r="L867" s="166"/>
      <c r="M867" s="119"/>
      <c r="N867" s="120"/>
      <c r="O867" s="119"/>
      <c r="P867" s="120"/>
      <c r="Q867" s="120"/>
      <c r="R867" s="121"/>
      <c r="X867" s="3"/>
      <c r="Y867" s="3"/>
    </row>
    <row r="868" spans="1:25" ht="18" customHeight="1">
      <c r="A868" s="34"/>
      <c r="B868" s="26"/>
      <c r="C868" s="26"/>
      <c r="D868" s="231" t="s">
        <v>108</v>
      </c>
      <c r="E868" s="232"/>
      <c r="F868" s="232"/>
      <c r="G868" s="232"/>
      <c r="H868" s="232"/>
      <c r="I868" s="232"/>
      <c r="J868" s="232"/>
      <c r="K868" s="122">
        <f>SUM(K852:K864)</f>
        <v>0</v>
      </c>
      <c r="L868" s="123" t="str">
        <f>IF(K859=0,"",K859/B852)</f>
        <v/>
      </c>
      <c r="M868" s="123" t="str">
        <f>IF(K868=0,"",K868/B852)</f>
        <v/>
      </c>
      <c r="N868" s="123" t="e">
        <f>M868-L868</f>
        <v>#VALUE!</v>
      </c>
      <c r="O868" s="5"/>
      <c r="P868" s="26"/>
      <c r="Q868" s="25"/>
      <c r="R868" s="5"/>
      <c r="X868" s="3"/>
      <c r="Y868" s="3"/>
    </row>
    <row r="869" spans="1:25" ht="18" customHeight="1">
      <c r="A869" s="34"/>
      <c r="B869" s="26"/>
      <c r="C869" s="26"/>
      <c r="D869" s="132"/>
      <c r="E869" s="132"/>
      <c r="F869" s="132"/>
      <c r="G869" s="132"/>
      <c r="H869" s="132"/>
      <c r="I869" s="132"/>
      <c r="J869" s="132"/>
      <c r="K869" s="133"/>
      <c r="L869" s="134"/>
      <c r="M869" s="134"/>
      <c r="N869" s="134"/>
      <c r="O869" s="5"/>
      <c r="P869" s="26"/>
      <c r="Q869" s="25"/>
      <c r="R869" s="5"/>
      <c r="X869" s="3"/>
      <c r="Y869" s="3"/>
    </row>
    <row r="870" spans="1:25" ht="18" customHeight="1">
      <c r="A870" s="34"/>
      <c r="B870" s="26"/>
      <c r="C870" s="26"/>
      <c r="D870" s="132"/>
      <c r="E870" s="132"/>
      <c r="F870" s="132"/>
      <c r="G870" s="132"/>
      <c r="H870" s="132"/>
      <c r="I870" s="132"/>
      <c r="J870" s="132"/>
      <c r="K870" s="133"/>
      <c r="L870" s="134"/>
      <c r="M870" s="134"/>
      <c r="N870" s="134"/>
      <c r="O870" s="5"/>
      <c r="P870" s="26"/>
      <c r="Q870" s="25"/>
      <c r="R870" s="5"/>
      <c r="X870" s="3"/>
      <c r="Y870" s="3"/>
    </row>
    <row r="871" spans="1:25" ht="36.75" customHeight="1">
      <c r="B871" s="250" t="s">
        <v>96</v>
      </c>
      <c r="C871" s="242"/>
      <c r="D871" s="242"/>
      <c r="E871" s="242"/>
      <c r="F871" s="242"/>
      <c r="G871" s="242"/>
      <c r="H871" s="242"/>
      <c r="I871" s="242"/>
      <c r="J871" s="242"/>
      <c r="K871" s="145" t="s">
        <v>123</v>
      </c>
      <c r="L871" s="5"/>
      <c r="M871" s="5"/>
      <c r="N871" s="26"/>
      <c r="O871" s="5"/>
      <c r="P871" s="26"/>
      <c r="Q871" s="26"/>
      <c r="R871" s="26"/>
      <c r="X871" s="3"/>
      <c r="Y871" s="3"/>
    </row>
    <row r="872" spans="1:25" ht="18" customHeight="1">
      <c r="A872" s="234" t="s">
        <v>9</v>
      </c>
      <c r="B872" s="235" t="s">
        <v>97</v>
      </c>
      <c r="C872" s="232"/>
      <c r="D872" s="232"/>
      <c r="E872" s="232"/>
      <c r="F872" s="232"/>
      <c r="G872" s="232"/>
      <c r="H872" s="232"/>
      <c r="I872" s="232"/>
      <c r="J872" s="233"/>
      <c r="K872" s="236" t="s">
        <v>10</v>
      </c>
      <c r="L872" s="229" t="s">
        <v>2</v>
      </c>
      <c r="M872" s="229" t="s">
        <v>3</v>
      </c>
      <c r="N872" s="237" t="s">
        <v>4</v>
      </c>
      <c r="O872" s="229" t="s">
        <v>5</v>
      </c>
      <c r="P872" s="238" t="s">
        <v>6</v>
      </c>
      <c r="Q872" s="238" t="s">
        <v>7</v>
      </c>
      <c r="R872" s="229" t="s">
        <v>8</v>
      </c>
      <c r="X872" s="3"/>
      <c r="Y872" s="3"/>
    </row>
    <row r="873" spans="1:25" ht="18" customHeight="1">
      <c r="A873" s="230"/>
      <c r="B873" s="82" t="s">
        <v>98</v>
      </c>
      <c r="C873" s="82" t="s">
        <v>99</v>
      </c>
      <c r="D873" s="82" t="s">
        <v>100</v>
      </c>
      <c r="E873" s="82" t="s">
        <v>101</v>
      </c>
      <c r="F873" s="82" t="s">
        <v>102</v>
      </c>
      <c r="G873" s="82" t="s">
        <v>103</v>
      </c>
      <c r="H873" s="82" t="s">
        <v>104</v>
      </c>
      <c r="I873" s="82" t="s">
        <v>105</v>
      </c>
      <c r="J873" s="174" t="s">
        <v>106</v>
      </c>
      <c r="K873" s="230"/>
      <c r="L873" s="230"/>
      <c r="M873" s="230"/>
      <c r="N873" s="230"/>
      <c r="O873" s="230"/>
      <c r="P873" s="230"/>
      <c r="Q873" s="230"/>
      <c r="R873" s="230"/>
      <c r="X873" s="3"/>
      <c r="Y873" s="3"/>
    </row>
    <row r="874" spans="1:25" ht="18" customHeight="1">
      <c r="A874" s="82">
        <v>2202</v>
      </c>
      <c r="B874" s="83">
        <v>72</v>
      </c>
      <c r="C874" s="161"/>
      <c r="D874" s="161"/>
      <c r="E874" s="161"/>
      <c r="F874" s="161"/>
      <c r="G874" s="161"/>
      <c r="H874" s="161"/>
      <c r="I874" s="161"/>
      <c r="J874" s="175"/>
      <c r="K874" s="162"/>
      <c r="L874" s="154"/>
      <c r="M874" s="55"/>
      <c r="N874" s="56"/>
      <c r="O874" s="146"/>
      <c r="P874" s="89">
        <f>B874</f>
        <v>72</v>
      </c>
      <c r="Q874" s="147"/>
      <c r="R874" s="146"/>
      <c r="X874" s="3"/>
      <c r="Y874" s="3"/>
    </row>
    <row r="875" spans="1:25" ht="18" customHeight="1">
      <c r="A875" s="82">
        <v>2301</v>
      </c>
      <c r="B875" s="161"/>
      <c r="C875" s="161">
        <v>48</v>
      </c>
      <c r="D875" s="161"/>
      <c r="E875" s="161"/>
      <c r="F875" s="161"/>
      <c r="G875" s="161"/>
      <c r="H875" s="161"/>
      <c r="I875" s="161"/>
      <c r="J875" s="175"/>
      <c r="K875" s="162"/>
      <c r="L875" s="155"/>
      <c r="M875" s="5"/>
      <c r="N875" s="156"/>
      <c r="O875" s="94">
        <f>IF(C875=0,"",C875/B874)</f>
        <v>0.66666666666666663</v>
      </c>
      <c r="P875" s="95">
        <v>52</v>
      </c>
      <c r="Q875" s="96">
        <f t="shared" ref="Q875:Q882" si="109">IF(P875=0,"",P875/P874)</f>
        <v>0.72222222222222221</v>
      </c>
      <c r="R875" s="96">
        <f t="shared" ref="R875:R882" si="110">IF(P875=0,"",100%-Q875)</f>
        <v>0.27777777777777779</v>
      </c>
      <c r="X875" s="3"/>
      <c r="Y875" s="3"/>
    </row>
    <row r="876" spans="1:25" ht="18" customHeight="1">
      <c r="A876" s="82">
        <v>2302</v>
      </c>
      <c r="B876" s="161"/>
      <c r="C876" s="161"/>
      <c r="D876" s="161">
        <v>40</v>
      </c>
      <c r="E876" s="161"/>
      <c r="F876" s="161"/>
      <c r="G876" s="161"/>
      <c r="H876" s="161"/>
      <c r="I876" s="161"/>
      <c r="J876" s="175"/>
      <c r="K876" s="162"/>
      <c r="L876" s="155"/>
      <c r="M876" s="5"/>
      <c r="N876" s="156"/>
      <c r="O876" s="94">
        <f>IF(D876=0,"",D876/C875)</f>
        <v>0.83333333333333337</v>
      </c>
      <c r="P876" s="95">
        <v>44</v>
      </c>
      <c r="Q876" s="96">
        <f t="shared" si="109"/>
        <v>0.84615384615384615</v>
      </c>
      <c r="R876" s="96">
        <f t="shared" si="110"/>
        <v>0.15384615384615385</v>
      </c>
      <c r="S876" s="97">
        <f>P876/P874</f>
        <v>0.61111111111111116</v>
      </c>
      <c r="X876" s="3"/>
      <c r="Y876" s="3"/>
    </row>
    <row r="877" spans="1:25" ht="18" customHeight="1">
      <c r="A877" s="82">
        <v>2401</v>
      </c>
      <c r="B877" s="161"/>
      <c r="C877" s="161"/>
      <c r="D877" s="161"/>
      <c r="E877" s="161">
        <v>33</v>
      </c>
      <c r="F877" s="161"/>
      <c r="G877" s="161"/>
      <c r="H877" s="161"/>
      <c r="I877" s="161"/>
      <c r="J877" s="175"/>
      <c r="K877" s="162"/>
      <c r="L877" s="155"/>
      <c r="M877" s="5"/>
      <c r="N877" s="156"/>
      <c r="O877" s="94">
        <f>IF(E877=0,"",E877/D876)</f>
        <v>0.82499999999999996</v>
      </c>
      <c r="P877" s="95">
        <v>38</v>
      </c>
      <c r="Q877" s="96">
        <f t="shared" si="109"/>
        <v>0.86363636363636365</v>
      </c>
      <c r="R877" s="96">
        <f t="shared" si="110"/>
        <v>0.13636363636363635</v>
      </c>
      <c r="X877" s="3"/>
      <c r="Y877" s="3"/>
    </row>
    <row r="878" spans="1:25" ht="18" customHeight="1">
      <c r="A878" s="82">
        <v>2402</v>
      </c>
      <c r="B878" s="161"/>
      <c r="C878" s="161"/>
      <c r="D878" s="161"/>
      <c r="E878" s="161"/>
      <c r="F878" s="161">
        <v>30</v>
      </c>
      <c r="G878" s="161"/>
      <c r="H878" s="161"/>
      <c r="I878" s="161"/>
      <c r="J878" s="175"/>
      <c r="K878" s="162"/>
      <c r="L878" s="155"/>
      <c r="M878" s="5"/>
      <c r="N878" s="156"/>
      <c r="O878" s="94">
        <f>IF(F878=0,"",F878/E877)</f>
        <v>0.90909090909090906</v>
      </c>
      <c r="P878" s="95">
        <v>36</v>
      </c>
      <c r="Q878" s="96">
        <f t="shared" si="109"/>
        <v>0.94736842105263153</v>
      </c>
      <c r="R878" s="96">
        <f t="shared" si="110"/>
        <v>5.2631578947368474E-2</v>
      </c>
      <c r="X878" s="3"/>
      <c r="Y878" s="3"/>
    </row>
    <row r="879" spans="1:25" ht="18" customHeight="1">
      <c r="A879" s="82">
        <v>2501</v>
      </c>
      <c r="B879" s="161"/>
      <c r="C879" s="161"/>
      <c r="D879" s="161"/>
      <c r="E879" s="161"/>
      <c r="F879" s="161"/>
      <c r="G879" s="161"/>
      <c r="H879" s="161"/>
      <c r="I879" s="161"/>
      <c r="J879" s="175"/>
      <c r="K879" s="162"/>
      <c r="L879" s="155"/>
      <c r="M879" s="5"/>
      <c r="N879" s="156"/>
      <c r="O879" s="94" t="str">
        <f>IF(G879=0,"",G879/F878)</f>
        <v/>
      </c>
      <c r="P879" s="95"/>
      <c r="Q879" s="96" t="str">
        <f t="shared" si="109"/>
        <v/>
      </c>
      <c r="R879" s="96" t="str">
        <f t="shared" si="110"/>
        <v/>
      </c>
      <c r="X879" s="3"/>
      <c r="Y879" s="3"/>
    </row>
    <row r="880" spans="1:25" ht="18" customHeight="1">
      <c r="A880" s="82">
        <v>2502</v>
      </c>
      <c r="B880" s="161"/>
      <c r="C880" s="161"/>
      <c r="D880" s="161"/>
      <c r="E880" s="161"/>
      <c r="F880" s="161"/>
      <c r="G880" s="161"/>
      <c r="H880" s="161"/>
      <c r="I880" s="161"/>
      <c r="J880" s="175"/>
      <c r="K880" s="162"/>
      <c r="L880" s="155"/>
      <c r="M880" s="5"/>
      <c r="N880" s="156"/>
      <c r="O880" s="94" t="str">
        <f>IF(H880=0,"",H880/G879)</f>
        <v/>
      </c>
      <c r="P880" s="95"/>
      <c r="Q880" s="96" t="str">
        <f t="shared" si="109"/>
        <v/>
      </c>
      <c r="R880" s="96" t="str">
        <f t="shared" si="110"/>
        <v/>
      </c>
      <c r="X880" s="3"/>
      <c r="Y880" s="3"/>
    </row>
    <row r="881" spans="1:25" ht="18" customHeight="1">
      <c r="A881" s="82">
        <v>2601</v>
      </c>
      <c r="B881" s="161"/>
      <c r="C881" s="161"/>
      <c r="D881" s="161"/>
      <c r="E881" s="161"/>
      <c r="F881" s="161"/>
      <c r="G881" s="161"/>
      <c r="H881" s="161"/>
      <c r="I881" s="161"/>
      <c r="J881" s="175"/>
      <c r="K881" s="162"/>
      <c r="L881" s="155"/>
      <c r="M881" s="5"/>
      <c r="N881" s="156"/>
      <c r="O881" s="94" t="str">
        <f>IF(I881=0,"",I881/H880)</f>
        <v/>
      </c>
      <c r="P881" s="95"/>
      <c r="Q881" s="96" t="str">
        <f t="shared" si="109"/>
        <v/>
      </c>
      <c r="R881" s="96" t="str">
        <f t="shared" si="110"/>
        <v/>
      </c>
      <c r="X881" s="3"/>
      <c r="Y881" s="3"/>
    </row>
    <row r="882" spans="1:25" ht="18" customHeight="1">
      <c r="A882" s="82">
        <v>2602</v>
      </c>
      <c r="B882" s="161"/>
      <c r="C882" s="161"/>
      <c r="D882" s="161"/>
      <c r="E882" s="161"/>
      <c r="F882" s="161"/>
      <c r="G882" s="161"/>
      <c r="H882" s="161"/>
      <c r="I882" s="161"/>
      <c r="J882" s="175"/>
      <c r="K882" s="162"/>
      <c r="L882" s="155"/>
      <c r="M882" s="5"/>
      <c r="N882" s="156"/>
      <c r="O882" s="148" t="str">
        <f>IF(J882=0,"",J882/I881)</f>
        <v/>
      </c>
      <c r="P882" s="95"/>
      <c r="Q882" s="149" t="str">
        <f t="shared" si="109"/>
        <v/>
      </c>
      <c r="R882" s="149" t="str">
        <f t="shared" si="110"/>
        <v/>
      </c>
      <c r="X882" s="3"/>
      <c r="Y882" s="3"/>
    </row>
    <row r="883" spans="1:25" ht="18" customHeight="1">
      <c r="A883" s="82">
        <v>2701</v>
      </c>
      <c r="B883" s="161"/>
      <c r="C883" s="161"/>
      <c r="D883" s="161"/>
      <c r="E883" s="161"/>
      <c r="F883" s="161"/>
      <c r="G883" s="161"/>
      <c r="H883" s="161"/>
      <c r="I883" s="161"/>
      <c r="J883" s="175"/>
      <c r="K883" s="162"/>
      <c r="L883" s="155"/>
      <c r="M883" s="5"/>
      <c r="N883" s="26"/>
      <c r="O883" s="157"/>
      <c r="P883" s="158"/>
      <c r="Q883" s="159"/>
      <c r="R883" s="160"/>
      <c r="X883" s="3"/>
      <c r="Y883" s="3"/>
    </row>
    <row r="884" spans="1:25" ht="18" customHeight="1">
      <c r="A884" s="82">
        <v>2702</v>
      </c>
      <c r="B884" s="161"/>
      <c r="C884" s="161"/>
      <c r="D884" s="161"/>
      <c r="E884" s="161"/>
      <c r="F884" s="161"/>
      <c r="G884" s="161"/>
      <c r="H884" s="161"/>
      <c r="I884" s="161"/>
      <c r="J884" s="175"/>
      <c r="K884" s="162"/>
      <c r="L884" s="155"/>
      <c r="M884" s="5"/>
      <c r="N884" s="26"/>
      <c r="O884" s="140"/>
      <c r="P884" s="163"/>
      <c r="Q884" s="164"/>
      <c r="R884" s="140"/>
      <c r="X884" s="3"/>
      <c r="Y884" s="3"/>
    </row>
    <row r="885" spans="1:25" ht="18" customHeight="1">
      <c r="A885" s="82">
        <v>2801</v>
      </c>
      <c r="B885" s="161"/>
      <c r="C885" s="161"/>
      <c r="D885" s="161"/>
      <c r="E885" s="161"/>
      <c r="F885" s="161"/>
      <c r="G885" s="161"/>
      <c r="H885" s="161"/>
      <c r="I885" s="161"/>
      <c r="J885" s="175"/>
      <c r="K885" s="162"/>
      <c r="L885" s="155"/>
      <c r="M885" s="5"/>
      <c r="N885" s="26"/>
      <c r="O885" s="140"/>
      <c r="P885" s="163"/>
      <c r="Q885" s="164"/>
      <c r="R885" s="140"/>
      <c r="X885" s="3"/>
      <c r="Y885" s="3"/>
    </row>
    <row r="886" spans="1:25" ht="18" customHeight="1">
      <c r="A886" s="82">
        <v>2802</v>
      </c>
      <c r="B886" s="161"/>
      <c r="C886" s="161"/>
      <c r="D886" s="161"/>
      <c r="E886" s="161"/>
      <c r="F886" s="161"/>
      <c r="G886" s="161"/>
      <c r="H886" s="161"/>
      <c r="I886" s="161"/>
      <c r="J886" s="175"/>
      <c r="K886" s="162"/>
      <c r="L886" s="155"/>
      <c r="M886" s="5"/>
      <c r="N886" s="26"/>
      <c r="O886" s="105"/>
      <c r="P886" s="124"/>
      <c r="Q886" s="106"/>
      <c r="R886" s="107"/>
      <c r="X886" s="3"/>
      <c r="Y886" s="3"/>
    </row>
    <row r="887" spans="1:25" ht="18" customHeight="1">
      <c r="A887" s="82">
        <v>2901</v>
      </c>
      <c r="B887" s="161"/>
      <c r="C887" s="161"/>
      <c r="D887" s="161"/>
      <c r="E887" s="161"/>
      <c r="F887" s="161"/>
      <c r="G887" s="161"/>
      <c r="H887" s="161"/>
      <c r="I887" s="161"/>
      <c r="J887" s="175"/>
      <c r="K887" s="162"/>
      <c r="L887" s="155"/>
      <c r="M887" s="5"/>
      <c r="N887" s="26"/>
      <c r="O887" s="108" t="s">
        <v>80</v>
      </c>
      <c r="P887" s="109"/>
      <c r="Q887" s="110" t="str">
        <f>IF(SUM(K877:K884)=0,"",SUM(K877:K884))</f>
        <v/>
      </c>
      <c r="R887" s="111" t="s">
        <v>10</v>
      </c>
      <c r="X887" s="3"/>
      <c r="Y887" s="3"/>
    </row>
    <row r="888" spans="1:25" ht="18" customHeight="1">
      <c r="B888" s="161"/>
      <c r="C888" s="161"/>
      <c r="D888" s="161"/>
      <c r="E888" s="161"/>
      <c r="F888" s="161"/>
      <c r="G888" s="161"/>
      <c r="H888" s="161"/>
      <c r="I888" s="161"/>
      <c r="J888" s="175"/>
      <c r="K888" s="162"/>
      <c r="L888" s="155"/>
      <c r="M888" s="5"/>
      <c r="N888" s="26"/>
      <c r="O888" s="112" t="s">
        <v>81</v>
      </c>
      <c r="P888" s="113" t="str">
        <f>IF(P887/B874=0,"",P887/B874)</f>
        <v/>
      </c>
      <c r="Q888" s="114" t="e">
        <f>IF(P887/Q887=0,"",P887/Q887)</f>
        <v>#VALUE!</v>
      </c>
      <c r="R888" s="115" t="s">
        <v>82</v>
      </c>
      <c r="X888" s="3"/>
      <c r="Y888" s="3"/>
    </row>
    <row r="889" spans="1:25" ht="18" customHeight="1">
      <c r="B889" s="161"/>
      <c r="C889" s="161"/>
      <c r="D889" s="161"/>
      <c r="E889" s="161"/>
      <c r="F889" s="161"/>
      <c r="G889" s="161"/>
      <c r="H889" s="161"/>
      <c r="I889" s="161"/>
      <c r="J889" s="175"/>
      <c r="K889" s="162"/>
      <c r="L889" s="166"/>
      <c r="M889" s="119"/>
      <c r="N889" s="120"/>
      <c r="O889" s="119"/>
      <c r="P889" s="120"/>
      <c r="Q889" s="120"/>
      <c r="R889" s="121"/>
      <c r="X889" s="3"/>
      <c r="Y889" s="3"/>
    </row>
    <row r="890" spans="1:25" ht="18" customHeight="1">
      <c r="A890" s="34"/>
      <c r="B890" s="26"/>
      <c r="C890" s="26"/>
      <c r="D890" s="231" t="s">
        <v>108</v>
      </c>
      <c r="E890" s="232"/>
      <c r="F890" s="232"/>
      <c r="G890" s="232"/>
      <c r="H890" s="232"/>
      <c r="I890" s="232"/>
      <c r="J890" s="232"/>
      <c r="K890" s="122">
        <f>SUM(K874:K886)</f>
        <v>0</v>
      </c>
      <c r="L890" s="123" t="str">
        <f>IF(K881=0,"",K881/B874)</f>
        <v/>
      </c>
      <c r="M890" s="123" t="str">
        <f>IF(K890=0,"",K890/B874)</f>
        <v/>
      </c>
      <c r="N890" s="123" t="e">
        <f>M890-L890</f>
        <v>#VALUE!</v>
      </c>
      <c r="O890" s="5"/>
      <c r="P890" s="26"/>
      <c r="Q890" s="25"/>
      <c r="R890" s="5"/>
      <c r="X890" s="3"/>
      <c r="Y890" s="3"/>
    </row>
    <row r="891" spans="1:25" ht="18" customHeight="1">
      <c r="A891" s="34"/>
      <c r="B891" s="26"/>
      <c r="C891" s="26"/>
      <c r="D891" s="132"/>
      <c r="E891" s="132"/>
      <c r="F891" s="132"/>
      <c r="G891" s="132"/>
      <c r="H891" s="132"/>
      <c r="I891" s="132"/>
      <c r="J891" s="132"/>
      <c r="K891" s="133"/>
      <c r="L891" s="134"/>
      <c r="M891" s="134"/>
      <c r="N891" s="134"/>
      <c r="O891" s="5"/>
      <c r="P891" s="26"/>
      <c r="Q891" s="25"/>
      <c r="R891" s="5"/>
      <c r="X891" s="3"/>
      <c r="Y891" s="3"/>
    </row>
    <row r="892" spans="1:25" ht="18" customHeight="1">
      <c r="A892" s="34"/>
      <c r="B892" s="26"/>
      <c r="C892" s="26"/>
      <c r="D892" s="132"/>
      <c r="E892" s="132"/>
      <c r="F892" s="132"/>
      <c r="G892" s="132"/>
      <c r="H892" s="132"/>
      <c r="I892" s="132"/>
      <c r="J892" s="132"/>
      <c r="K892" s="133"/>
      <c r="L892" s="134"/>
      <c r="M892" s="134"/>
      <c r="N892" s="134"/>
      <c r="O892" s="5"/>
      <c r="P892" s="26"/>
      <c r="Q892" s="25"/>
      <c r="R892" s="5"/>
      <c r="X892" s="3"/>
      <c r="Y892" s="3"/>
    </row>
    <row r="893" spans="1:25" ht="18" customHeight="1">
      <c r="A893" s="210"/>
      <c r="B893" s="250" t="s">
        <v>96</v>
      </c>
      <c r="C893" s="242"/>
      <c r="D893" s="242"/>
      <c r="E893" s="242"/>
      <c r="F893" s="242"/>
      <c r="G893" s="242"/>
      <c r="H893" s="242"/>
      <c r="I893" s="242"/>
      <c r="J893" s="242"/>
      <c r="K893" s="145" t="s">
        <v>141</v>
      </c>
      <c r="L893" s="5"/>
      <c r="M893" s="5"/>
      <c r="N893" s="26"/>
      <c r="O893" s="5"/>
      <c r="P893" s="26"/>
      <c r="Q893" s="26"/>
      <c r="R893" s="26"/>
      <c r="S893" s="210"/>
      <c r="X893" s="3"/>
      <c r="Y893" s="3"/>
    </row>
    <row r="894" spans="1:25" ht="18" customHeight="1">
      <c r="A894" s="234" t="s">
        <v>9</v>
      </c>
      <c r="B894" s="235" t="s">
        <v>97</v>
      </c>
      <c r="C894" s="232"/>
      <c r="D894" s="232"/>
      <c r="E894" s="232"/>
      <c r="F894" s="232"/>
      <c r="G894" s="232"/>
      <c r="H894" s="232"/>
      <c r="I894" s="232"/>
      <c r="J894" s="233"/>
      <c r="K894" s="236" t="s">
        <v>10</v>
      </c>
      <c r="L894" s="229" t="s">
        <v>2</v>
      </c>
      <c r="M894" s="229" t="s">
        <v>3</v>
      </c>
      <c r="N894" s="237" t="s">
        <v>4</v>
      </c>
      <c r="O894" s="229" t="s">
        <v>5</v>
      </c>
      <c r="P894" s="238" t="s">
        <v>6</v>
      </c>
      <c r="Q894" s="238" t="s">
        <v>7</v>
      </c>
      <c r="R894" s="229" t="s">
        <v>8</v>
      </c>
      <c r="S894" s="210"/>
      <c r="X894" s="3"/>
      <c r="Y894" s="3"/>
    </row>
    <row r="895" spans="1:25" ht="18" customHeight="1">
      <c r="A895" s="230"/>
      <c r="B895" s="82" t="s">
        <v>98</v>
      </c>
      <c r="C895" s="82" t="s">
        <v>99</v>
      </c>
      <c r="D895" s="82" t="s">
        <v>100</v>
      </c>
      <c r="E895" s="82" t="s">
        <v>101</v>
      </c>
      <c r="F895" s="82" t="s">
        <v>102</v>
      </c>
      <c r="G895" s="82" t="s">
        <v>103</v>
      </c>
      <c r="H895" s="82" t="s">
        <v>104</v>
      </c>
      <c r="I895" s="82" t="s">
        <v>105</v>
      </c>
      <c r="J895" s="174" t="s">
        <v>106</v>
      </c>
      <c r="K895" s="230"/>
      <c r="L895" s="230"/>
      <c r="M895" s="230"/>
      <c r="N895" s="230"/>
      <c r="O895" s="230"/>
      <c r="P895" s="230"/>
      <c r="Q895" s="230"/>
      <c r="R895" s="230"/>
      <c r="S895" s="210"/>
      <c r="X895" s="3"/>
      <c r="Y895" s="3"/>
    </row>
    <row r="896" spans="1:25" ht="18" customHeight="1">
      <c r="A896" s="82">
        <v>2301</v>
      </c>
      <c r="B896" s="83">
        <v>26</v>
      </c>
      <c r="C896" s="161"/>
      <c r="D896" s="161"/>
      <c r="E896" s="161"/>
      <c r="F896" s="161"/>
      <c r="G896" s="161"/>
      <c r="H896" s="161"/>
      <c r="I896" s="161"/>
      <c r="J896" s="175"/>
      <c r="K896" s="167"/>
      <c r="L896" s="154"/>
      <c r="M896" s="55"/>
      <c r="N896" s="56"/>
      <c r="O896" s="146"/>
      <c r="P896" s="89">
        <f>B896</f>
        <v>26</v>
      </c>
      <c r="Q896" s="147"/>
      <c r="R896" s="146"/>
      <c r="S896" s="210"/>
      <c r="X896" s="3"/>
      <c r="Y896" s="3"/>
    </row>
    <row r="897" spans="1:25" ht="18" customHeight="1">
      <c r="A897" s="82">
        <v>2302</v>
      </c>
      <c r="B897" s="161"/>
      <c r="C897" s="161">
        <v>24</v>
      </c>
      <c r="D897" s="161"/>
      <c r="E897" s="161"/>
      <c r="F897" s="161"/>
      <c r="G897" s="161"/>
      <c r="H897" s="161"/>
      <c r="I897" s="161"/>
      <c r="J897" s="175"/>
      <c r="K897" s="167"/>
      <c r="L897" s="155"/>
      <c r="M897" s="5"/>
      <c r="N897" s="156"/>
      <c r="O897" s="94">
        <f>IF(C897=0,"",C897/B896)</f>
        <v>0.92307692307692313</v>
      </c>
      <c r="P897" s="95">
        <v>24</v>
      </c>
      <c r="Q897" s="96">
        <f t="shared" ref="Q897:Q904" si="111">IF(P897=0,"",P897/P896)</f>
        <v>0.92307692307692313</v>
      </c>
      <c r="R897" s="96">
        <f t="shared" ref="R897:R904" si="112">IF(P897=0,"",100%-Q897)</f>
        <v>7.6923076923076872E-2</v>
      </c>
      <c r="S897" s="210"/>
      <c r="X897" s="3"/>
      <c r="Y897" s="3"/>
    </row>
    <row r="898" spans="1:25" ht="18" customHeight="1">
      <c r="A898" s="82">
        <v>2401</v>
      </c>
      <c r="B898" s="161"/>
      <c r="C898" s="161"/>
      <c r="D898" s="161">
        <v>24</v>
      </c>
      <c r="E898" s="161"/>
      <c r="F898" s="161"/>
      <c r="G898" s="161"/>
      <c r="H898" s="161"/>
      <c r="I898" s="161"/>
      <c r="J898" s="175"/>
      <c r="K898" s="167"/>
      <c r="L898" s="155"/>
      <c r="M898" s="5"/>
      <c r="N898" s="156"/>
      <c r="O898" s="94">
        <f>IF(D898=0,"",D898/C897)</f>
        <v>1</v>
      </c>
      <c r="P898" s="95">
        <v>24</v>
      </c>
      <c r="Q898" s="96">
        <f t="shared" si="111"/>
        <v>1</v>
      </c>
      <c r="R898" s="96">
        <f t="shared" si="112"/>
        <v>0</v>
      </c>
      <c r="S898" s="97">
        <f>P898/P896</f>
        <v>0.92307692307692313</v>
      </c>
      <c r="X898" s="3"/>
      <c r="Y898" s="3"/>
    </row>
    <row r="899" spans="1:25" ht="18" customHeight="1">
      <c r="A899" s="82">
        <v>2402</v>
      </c>
      <c r="B899" s="161"/>
      <c r="C899" s="161"/>
      <c r="D899" s="161"/>
      <c r="E899" s="161">
        <v>24</v>
      </c>
      <c r="F899" s="161"/>
      <c r="G899" s="161"/>
      <c r="H899" s="161"/>
      <c r="I899" s="161"/>
      <c r="J899" s="175"/>
      <c r="K899" s="167"/>
      <c r="L899" s="155"/>
      <c r="M899" s="5"/>
      <c r="N899" s="156"/>
      <c r="O899" s="94">
        <f>IF(E899=0,"",E899/D898)</f>
        <v>1</v>
      </c>
      <c r="P899" s="95">
        <v>24</v>
      </c>
      <c r="Q899" s="96">
        <f t="shared" si="111"/>
        <v>1</v>
      </c>
      <c r="R899" s="96">
        <f t="shared" si="112"/>
        <v>0</v>
      </c>
      <c r="S899" s="210"/>
      <c r="X899" s="3"/>
      <c r="Y899" s="3"/>
    </row>
    <row r="900" spans="1:25" ht="18" customHeight="1">
      <c r="A900" s="82">
        <v>2501</v>
      </c>
      <c r="B900" s="161"/>
      <c r="C900" s="161"/>
      <c r="D900" s="161"/>
      <c r="E900" s="161"/>
      <c r="F900" s="161"/>
      <c r="G900" s="161"/>
      <c r="H900" s="161"/>
      <c r="I900" s="161"/>
      <c r="J900" s="175"/>
      <c r="K900" s="167"/>
      <c r="L900" s="155"/>
      <c r="M900" s="5"/>
      <c r="N900" s="156"/>
      <c r="O900" s="94" t="str">
        <f>IF(F900=0,"",F900/E899)</f>
        <v/>
      </c>
      <c r="P900" s="95"/>
      <c r="Q900" s="96" t="str">
        <f t="shared" si="111"/>
        <v/>
      </c>
      <c r="R900" s="96" t="str">
        <f t="shared" si="112"/>
        <v/>
      </c>
      <c r="S900" s="210"/>
      <c r="X900" s="3"/>
      <c r="Y900" s="3"/>
    </row>
    <row r="901" spans="1:25" ht="18" customHeight="1">
      <c r="A901" s="82">
        <v>2502</v>
      </c>
      <c r="B901" s="161"/>
      <c r="C901" s="161"/>
      <c r="D901" s="161"/>
      <c r="E901" s="161"/>
      <c r="F901" s="161"/>
      <c r="G901" s="161"/>
      <c r="H901" s="161"/>
      <c r="I901" s="161"/>
      <c r="J901" s="175"/>
      <c r="K901" s="167"/>
      <c r="L901" s="155"/>
      <c r="M901" s="5"/>
      <c r="N901" s="156"/>
      <c r="O901" s="94" t="str">
        <f>IF(G901=0,"",G901/F900)</f>
        <v/>
      </c>
      <c r="P901" s="95"/>
      <c r="Q901" s="96" t="str">
        <f t="shared" si="111"/>
        <v/>
      </c>
      <c r="R901" s="96" t="str">
        <f t="shared" si="112"/>
        <v/>
      </c>
      <c r="S901" s="210"/>
      <c r="X901" s="3"/>
      <c r="Y901" s="3"/>
    </row>
    <row r="902" spans="1:25" ht="18" customHeight="1">
      <c r="A902" s="82">
        <v>2601</v>
      </c>
      <c r="B902" s="161"/>
      <c r="C902" s="161"/>
      <c r="D902" s="161"/>
      <c r="E902" s="161"/>
      <c r="F902" s="161"/>
      <c r="G902" s="161"/>
      <c r="H902" s="161"/>
      <c r="I902" s="161"/>
      <c r="J902" s="175"/>
      <c r="K902" s="167"/>
      <c r="L902" s="155"/>
      <c r="M902" s="5"/>
      <c r="N902" s="156"/>
      <c r="O902" s="94" t="str">
        <f>IF(H902=0,"",H902/G901)</f>
        <v/>
      </c>
      <c r="P902" s="95"/>
      <c r="Q902" s="96" t="str">
        <f t="shared" si="111"/>
        <v/>
      </c>
      <c r="R902" s="96" t="str">
        <f t="shared" si="112"/>
        <v/>
      </c>
      <c r="S902" s="210"/>
      <c r="X902" s="3"/>
      <c r="Y902" s="3"/>
    </row>
    <row r="903" spans="1:25" ht="18" customHeight="1">
      <c r="A903" s="82">
        <v>2602</v>
      </c>
      <c r="B903" s="161"/>
      <c r="C903" s="161"/>
      <c r="D903" s="161"/>
      <c r="E903" s="161"/>
      <c r="F903" s="161"/>
      <c r="G903" s="161"/>
      <c r="H903" s="161"/>
      <c r="I903" s="161"/>
      <c r="J903" s="175"/>
      <c r="K903" s="167"/>
      <c r="L903" s="155"/>
      <c r="M903" s="5"/>
      <c r="N903" s="156"/>
      <c r="O903" s="94" t="str">
        <f>IF(I903=0,"",I903/H902)</f>
        <v/>
      </c>
      <c r="P903" s="95"/>
      <c r="Q903" s="96" t="str">
        <f t="shared" si="111"/>
        <v/>
      </c>
      <c r="R903" s="96" t="str">
        <f t="shared" si="112"/>
        <v/>
      </c>
      <c r="S903" s="210"/>
      <c r="X903" s="3"/>
      <c r="Y903" s="3"/>
    </row>
    <row r="904" spans="1:25" ht="18" customHeight="1">
      <c r="A904" s="82">
        <v>2701</v>
      </c>
      <c r="B904" s="161"/>
      <c r="C904" s="161"/>
      <c r="D904" s="161"/>
      <c r="E904" s="161"/>
      <c r="F904" s="161"/>
      <c r="G904" s="161"/>
      <c r="H904" s="161"/>
      <c r="I904" s="161"/>
      <c r="J904" s="175"/>
      <c r="K904" s="167"/>
      <c r="L904" s="155"/>
      <c r="M904" s="5"/>
      <c r="N904" s="156"/>
      <c r="O904" s="148" t="str">
        <f>IF(J904=0,"",J904/I903)</f>
        <v/>
      </c>
      <c r="P904" s="95"/>
      <c r="Q904" s="149" t="str">
        <f t="shared" si="111"/>
        <v/>
      </c>
      <c r="R904" s="149" t="str">
        <f t="shared" si="112"/>
        <v/>
      </c>
      <c r="S904" s="210"/>
      <c r="X904" s="3"/>
      <c r="Y904" s="3"/>
    </row>
    <row r="905" spans="1:25" ht="18" customHeight="1">
      <c r="A905" s="82">
        <v>2702</v>
      </c>
      <c r="B905" s="161"/>
      <c r="C905" s="161"/>
      <c r="D905" s="161"/>
      <c r="E905" s="161"/>
      <c r="F905" s="161"/>
      <c r="G905" s="161"/>
      <c r="H905" s="161"/>
      <c r="I905" s="161"/>
      <c r="J905" s="175"/>
      <c r="K905" s="167"/>
      <c r="L905" s="155"/>
      <c r="M905" s="5"/>
      <c r="N905" s="26"/>
      <c r="O905" s="157"/>
      <c r="P905" s="158"/>
      <c r="Q905" s="159"/>
      <c r="R905" s="160"/>
      <c r="S905" s="210"/>
      <c r="X905" s="3"/>
      <c r="Y905" s="3"/>
    </row>
    <row r="906" spans="1:25" ht="18" customHeight="1">
      <c r="A906" s="82">
        <v>2801</v>
      </c>
      <c r="B906" s="161"/>
      <c r="C906" s="161"/>
      <c r="D906" s="161"/>
      <c r="E906" s="161"/>
      <c r="F906" s="161"/>
      <c r="G906" s="161"/>
      <c r="H906" s="161"/>
      <c r="I906" s="161"/>
      <c r="J906" s="175"/>
      <c r="K906" s="167"/>
      <c r="L906" s="155"/>
      <c r="M906" s="5"/>
      <c r="N906" s="26"/>
      <c r="O906" s="140"/>
      <c r="P906" s="163"/>
      <c r="Q906" s="164"/>
      <c r="R906" s="140"/>
      <c r="S906" s="210"/>
      <c r="X906" s="3"/>
      <c r="Y906" s="3"/>
    </row>
    <row r="907" spans="1:25" ht="18" customHeight="1">
      <c r="A907" s="82">
        <v>2802</v>
      </c>
      <c r="B907" s="161"/>
      <c r="C907" s="161"/>
      <c r="D907" s="161"/>
      <c r="E907" s="161"/>
      <c r="F907" s="161"/>
      <c r="G907" s="161"/>
      <c r="H907" s="161"/>
      <c r="I907" s="161"/>
      <c r="J907" s="175"/>
      <c r="K907" s="167"/>
      <c r="L907" s="155"/>
      <c r="M907" s="5"/>
      <c r="N907" s="26"/>
      <c r="O907" s="140"/>
      <c r="P907" s="163"/>
      <c r="Q907" s="164"/>
      <c r="R907" s="140"/>
      <c r="S907" s="210"/>
      <c r="X907" s="3"/>
      <c r="Y907" s="3"/>
    </row>
    <row r="908" spans="1:25" ht="18" customHeight="1">
      <c r="A908" s="82">
        <v>2901</v>
      </c>
      <c r="B908" s="161"/>
      <c r="C908" s="161"/>
      <c r="D908" s="161"/>
      <c r="E908" s="161"/>
      <c r="F908" s="161"/>
      <c r="G908" s="161"/>
      <c r="H908" s="161"/>
      <c r="I908" s="161"/>
      <c r="J908" s="175"/>
      <c r="K908" s="167"/>
      <c r="L908" s="155"/>
      <c r="M908" s="5"/>
      <c r="N908" s="26"/>
      <c r="O908" s="105"/>
      <c r="P908" s="124"/>
      <c r="Q908" s="106"/>
      <c r="R908" s="107"/>
      <c r="S908" s="210"/>
      <c r="X908" s="3"/>
      <c r="Y908" s="3"/>
    </row>
    <row r="909" spans="1:25" ht="18" customHeight="1">
      <c r="A909" s="82">
        <v>2902</v>
      </c>
      <c r="B909" s="161"/>
      <c r="C909" s="161"/>
      <c r="D909" s="161"/>
      <c r="E909" s="161"/>
      <c r="F909" s="161"/>
      <c r="G909" s="161"/>
      <c r="H909" s="161"/>
      <c r="I909" s="161"/>
      <c r="J909" s="175"/>
      <c r="K909" s="167"/>
      <c r="L909" s="155"/>
      <c r="M909" s="5"/>
      <c r="N909" s="26"/>
      <c r="O909" s="108" t="s">
        <v>80</v>
      </c>
      <c r="P909" s="109"/>
      <c r="Q909" s="110" t="str">
        <f>IF(SUM(K899:K906)=0,"",SUM(K899:K906))</f>
        <v/>
      </c>
      <c r="R909" s="111" t="s">
        <v>10</v>
      </c>
      <c r="S909" s="210"/>
      <c r="X909" s="3"/>
      <c r="Y909" s="3"/>
    </row>
    <row r="910" spans="1:25" ht="18" customHeight="1">
      <c r="A910" s="210"/>
      <c r="B910" s="161"/>
      <c r="C910" s="161"/>
      <c r="D910" s="161"/>
      <c r="E910" s="161"/>
      <c r="F910" s="161"/>
      <c r="G910" s="161"/>
      <c r="H910" s="161"/>
      <c r="I910" s="161"/>
      <c r="J910" s="175"/>
      <c r="K910" s="167"/>
      <c r="L910" s="155"/>
      <c r="M910" s="5"/>
      <c r="N910" s="26"/>
      <c r="O910" s="112" t="s">
        <v>81</v>
      </c>
      <c r="P910" s="113" t="str">
        <f>IF(P909/B896=0,"",P909/B896)</f>
        <v/>
      </c>
      <c r="Q910" s="114" t="e">
        <f>IF(P909/Q909=0,"",P909/Q909)</f>
        <v>#VALUE!</v>
      </c>
      <c r="R910" s="115" t="s">
        <v>82</v>
      </c>
      <c r="S910" s="210"/>
      <c r="X910" s="3"/>
      <c r="Y910" s="3"/>
    </row>
    <row r="911" spans="1:25" ht="18" customHeight="1">
      <c r="A911" s="210"/>
      <c r="B911" s="161"/>
      <c r="C911" s="161"/>
      <c r="D911" s="161"/>
      <c r="E911" s="161"/>
      <c r="F911" s="161"/>
      <c r="G911" s="161"/>
      <c r="H911" s="161"/>
      <c r="I911" s="161"/>
      <c r="J911" s="175"/>
      <c r="K911" s="167"/>
      <c r="L911" s="166"/>
      <c r="M911" s="119"/>
      <c r="N911" s="120"/>
      <c r="O911" s="119"/>
      <c r="P911" s="120"/>
      <c r="Q911" s="120"/>
      <c r="R911" s="121"/>
      <c r="S911" s="210"/>
      <c r="X911" s="3"/>
      <c r="Y911" s="3"/>
    </row>
    <row r="912" spans="1:25" ht="18" customHeight="1">
      <c r="A912" s="34"/>
      <c r="B912" s="26"/>
      <c r="C912" s="26"/>
      <c r="D912" s="231" t="s">
        <v>108</v>
      </c>
      <c r="E912" s="232"/>
      <c r="F912" s="232"/>
      <c r="G912" s="232"/>
      <c r="H912" s="232"/>
      <c r="I912" s="232"/>
      <c r="J912" s="232"/>
      <c r="K912" s="122">
        <f>SUM(K896:K908)</f>
        <v>0</v>
      </c>
      <c r="L912" s="123" t="str">
        <f>IF(K903=0,"",K903/B896)</f>
        <v/>
      </c>
      <c r="M912" s="123" t="str">
        <f>IF(K912=0,"",K912/B896)</f>
        <v/>
      </c>
      <c r="N912" s="123" t="e">
        <f>M912-L912</f>
        <v>#VALUE!</v>
      </c>
      <c r="O912" s="5"/>
      <c r="P912" s="26"/>
      <c r="Q912" s="25"/>
      <c r="R912" s="5"/>
      <c r="S912" s="210"/>
      <c r="X912" s="3"/>
      <c r="Y912" s="3"/>
    </row>
    <row r="913" spans="1:25" ht="18" customHeight="1">
      <c r="A913" s="34"/>
      <c r="B913" s="26"/>
      <c r="C913" s="26"/>
      <c r="D913" s="132"/>
      <c r="E913" s="132"/>
      <c r="F913" s="132"/>
      <c r="G913" s="132"/>
      <c r="H913" s="132"/>
      <c r="I913" s="132"/>
      <c r="J913" s="132"/>
      <c r="K913" s="133"/>
      <c r="L913" s="134"/>
      <c r="M913" s="134"/>
      <c r="N913" s="134"/>
      <c r="O913" s="5"/>
      <c r="P913" s="26"/>
      <c r="Q913" s="25"/>
      <c r="R913" s="5"/>
      <c r="X913" s="3"/>
      <c r="Y913" s="3"/>
    </row>
    <row r="914" spans="1:25" ht="18" customHeight="1">
      <c r="A914" s="34"/>
      <c r="B914" s="26"/>
      <c r="C914" s="26"/>
      <c r="D914" s="132"/>
      <c r="E914" s="132"/>
      <c r="F914" s="132"/>
      <c r="G914" s="132"/>
      <c r="H914" s="132"/>
      <c r="I914" s="132"/>
      <c r="J914" s="132"/>
      <c r="K914" s="133"/>
      <c r="L914" s="134"/>
      <c r="M914" s="134"/>
      <c r="N914" s="134"/>
      <c r="O914" s="5"/>
      <c r="P914" s="26"/>
      <c r="Q914" s="25"/>
      <c r="R914" s="5"/>
      <c r="X914" s="3"/>
      <c r="Y914" s="3"/>
    </row>
    <row r="915" spans="1:25" ht="18" customHeight="1">
      <c r="A915" s="216"/>
      <c r="B915" s="250" t="s">
        <v>96</v>
      </c>
      <c r="C915" s="242"/>
      <c r="D915" s="242"/>
      <c r="E915" s="242"/>
      <c r="F915" s="242"/>
      <c r="G915" s="242"/>
      <c r="H915" s="242"/>
      <c r="I915" s="242"/>
      <c r="J915" s="242"/>
      <c r="K915" s="145" t="s">
        <v>142</v>
      </c>
      <c r="L915" s="5"/>
      <c r="M915" s="5"/>
      <c r="N915" s="26"/>
      <c r="O915" s="5"/>
      <c r="P915" s="26"/>
      <c r="Q915" s="26"/>
      <c r="R915" s="26"/>
      <c r="S915" s="216"/>
      <c r="X915" s="3"/>
      <c r="Y915" s="3"/>
    </row>
    <row r="916" spans="1:25" ht="18" customHeight="1">
      <c r="A916" s="234" t="s">
        <v>9</v>
      </c>
      <c r="B916" s="235" t="s">
        <v>97</v>
      </c>
      <c r="C916" s="232"/>
      <c r="D916" s="232"/>
      <c r="E916" s="232"/>
      <c r="F916" s="232"/>
      <c r="G916" s="232"/>
      <c r="H916" s="232"/>
      <c r="I916" s="232"/>
      <c r="J916" s="233"/>
      <c r="K916" s="236" t="s">
        <v>10</v>
      </c>
      <c r="L916" s="229" t="s">
        <v>2</v>
      </c>
      <c r="M916" s="229" t="s">
        <v>3</v>
      </c>
      <c r="N916" s="237" t="s">
        <v>4</v>
      </c>
      <c r="O916" s="229" t="s">
        <v>5</v>
      </c>
      <c r="P916" s="238" t="s">
        <v>6</v>
      </c>
      <c r="Q916" s="238" t="s">
        <v>7</v>
      </c>
      <c r="R916" s="229" t="s">
        <v>8</v>
      </c>
      <c r="S916" s="216"/>
      <c r="X916" s="3"/>
      <c r="Y916" s="3"/>
    </row>
    <row r="917" spans="1:25" ht="18" customHeight="1">
      <c r="A917" s="230"/>
      <c r="B917" s="82" t="s">
        <v>98</v>
      </c>
      <c r="C917" s="82" t="s">
        <v>99</v>
      </c>
      <c r="D917" s="82" t="s">
        <v>100</v>
      </c>
      <c r="E917" s="82" t="s">
        <v>101</v>
      </c>
      <c r="F917" s="82" t="s">
        <v>102</v>
      </c>
      <c r="G917" s="82" t="s">
        <v>103</v>
      </c>
      <c r="H917" s="82" t="s">
        <v>104</v>
      </c>
      <c r="I917" s="82" t="s">
        <v>105</v>
      </c>
      <c r="J917" s="174" t="s">
        <v>106</v>
      </c>
      <c r="K917" s="230"/>
      <c r="L917" s="230"/>
      <c r="M917" s="230"/>
      <c r="N917" s="230"/>
      <c r="O917" s="230"/>
      <c r="P917" s="230"/>
      <c r="Q917" s="230"/>
      <c r="R917" s="230"/>
      <c r="S917" s="216"/>
      <c r="X917" s="3"/>
      <c r="Y917" s="3"/>
    </row>
    <row r="918" spans="1:25" ht="18" customHeight="1">
      <c r="A918" s="82">
        <v>2302</v>
      </c>
      <c r="B918" s="83">
        <v>57</v>
      </c>
      <c r="C918" s="161"/>
      <c r="D918" s="161"/>
      <c r="E918" s="161"/>
      <c r="F918" s="161"/>
      <c r="G918" s="161"/>
      <c r="H918" s="161"/>
      <c r="I918" s="161"/>
      <c r="J918" s="175"/>
      <c r="K918" s="167"/>
      <c r="L918" s="154"/>
      <c r="M918" s="55"/>
      <c r="N918" s="56"/>
      <c r="O918" s="146"/>
      <c r="P918" s="89">
        <f>B918</f>
        <v>57</v>
      </c>
      <c r="Q918" s="147"/>
      <c r="R918" s="146"/>
      <c r="S918" s="216"/>
      <c r="X918" s="3"/>
      <c r="Y918" s="3"/>
    </row>
    <row r="919" spans="1:25" ht="18" customHeight="1">
      <c r="A919" s="82">
        <v>2401</v>
      </c>
      <c r="B919" s="161"/>
      <c r="C919" s="161">
        <v>42</v>
      </c>
      <c r="D919" s="161"/>
      <c r="E919" s="161"/>
      <c r="F919" s="161"/>
      <c r="G919" s="161"/>
      <c r="H919" s="161"/>
      <c r="I919" s="161"/>
      <c r="J919" s="175"/>
      <c r="K919" s="167"/>
      <c r="L919" s="155"/>
      <c r="M919" s="5"/>
      <c r="N919" s="156"/>
      <c r="O919" s="94">
        <f>IF(C919=0,"",C919/B918)</f>
        <v>0.73684210526315785</v>
      </c>
      <c r="P919" s="95">
        <v>42</v>
      </c>
      <c r="Q919" s="96">
        <f t="shared" ref="Q919:Q926" si="113">IF(P919=0,"",P919/P918)</f>
        <v>0.73684210526315785</v>
      </c>
      <c r="R919" s="96">
        <f t="shared" ref="R919:R926" si="114">IF(P919=0,"",100%-Q919)</f>
        <v>0.26315789473684215</v>
      </c>
      <c r="S919" s="216"/>
      <c r="X919" s="3"/>
      <c r="Y919" s="3"/>
    </row>
    <row r="920" spans="1:25" ht="18" customHeight="1">
      <c r="A920" s="82">
        <v>2402</v>
      </c>
      <c r="B920" s="161"/>
      <c r="C920" s="161"/>
      <c r="D920" s="161">
        <v>31</v>
      </c>
      <c r="E920" s="161"/>
      <c r="F920" s="161"/>
      <c r="G920" s="161"/>
      <c r="H920" s="161"/>
      <c r="I920" s="161"/>
      <c r="J920" s="175"/>
      <c r="K920" s="167"/>
      <c r="L920" s="155"/>
      <c r="M920" s="5"/>
      <c r="N920" s="156"/>
      <c r="O920" s="94">
        <f>IF(D920=0,"",D920/C919)</f>
        <v>0.73809523809523814</v>
      </c>
      <c r="P920" s="95">
        <v>35</v>
      </c>
      <c r="Q920" s="96">
        <f t="shared" si="113"/>
        <v>0.83333333333333337</v>
      </c>
      <c r="R920" s="96">
        <f t="shared" si="114"/>
        <v>0.16666666666666663</v>
      </c>
      <c r="S920" s="97">
        <f>P920/P918</f>
        <v>0.61403508771929827</v>
      </c>
      <c r="X920" s="3"/>
      <c r="Y920" s="3"/>
    </row>
    <row r="921" spans="1:25" ht="18" customHeight="1">
      <c r="A921" s="82">
        <v>2501</v>
      </c>
      <c r="B921" s="161"/>
      <c r="C921" s="161"/>
      <c r="D921" s="161"/>
      <c r="E921" s="161"/>
      <c r="F921" s="161"/>
      <c r="G921" s="161"/>
      <c r="H921" s="161"/>
      <c r="I921" s="161"/>
      <c r="J921" s="175"/>
      <c r="K921" s="167"/>
      <c r="L921" s="155"/>
      <c r="M921" s="5"/>
      <c r="N921" s="156"/>
      <c r="O921" s="94" t="str">
        <f>IF(E921=0,"",E921/D920)</f>
        <v/>
      </c>
      <c r="P921" s="95"/>
      <c r="Q921" s="96" t="str">
        <f t="shared" si="113"/>
        <v/>
      </c>
      <c r="R921" s="96" t="str">
        <f t="shared" si="114"/>
        <v/>
      </c>
      <c r="S921" s="216"/>
      <c r="X921" s="3"/>
      <c r="Y921" s="3"/>
    </row>
    <row r="922" spans="1:25" ht="18" customHeight="1">
      <c r="A922" s="82">
        <v>2502</v>
      </c>
      <c r="B922" s="161"/>
      <c r="C922" s="161"/>
      <c r="D922" s="161"/>
      <c r="E922" s="161"/>
      <c r="F922" s="161"/>
      <c r="G922" s="161"/>
      <c r="H922" s="161"/>
      <c r="I922" s="161"/>
      <c r="J922" s="175"/>
      <c r="K922" s="167"/>
      <c r="L922" s="155"/>
      <c r="M922" s="5"/>
      <c r="N922" s="156"/>
      <c r="O922" s="94" t="str">
        <f>IF(F922=0,"",F922/E921)</f>
        <v/>
      </c>
      <c r="P922" s="95"/>
      <c r="Q922" s="96" t="str">
        <f t="shared" si="113"/>
        <v/>
      </c>
      <c r="R922" s="96" t="str">
        <f t="shared" si="114"/>
        <v/>
      </c>
      <c r="S922" s="216"/>
      <c r="X922" s="3"/>
      <c r="Y922" s="3"/>
    </row>
    <row r="923" spans="1:25" ht="18" customHeight="1">
      <c r="A923" s="82">
        <v>2601</v>
      </c>
      <c r="B923" s="161"/>
      <c r="C923" s="161"/>
      <c r="D923" s="161"/>
      <c r="E923" s="161"/>
      <c r="F923" s="161"/>
      <c r="G923" s="161"/>
      <c r="H923" s="161"/>
      <c r="I923" s="161"/>
      <c r="J923" s="175"/>
      <c r="K923" s="167"/>
      <c r="L923" s="155"/>
      <c r="M923" s="5"/>
      <c r="N923" s="156"/>
      <c r="O923" s="94" t="str">
        <f>IF(G923=0,"",G923/F922)</f>
        <v/>
      </c>
      <c r="P923" s="95"/>
      <c r="Q923" s="96" t="str">
        <f t="shared" si="113"/>
        <v/>
      </c>
      <c r="R923" s="96" t="str">
        <f t="shared" si="114"/>
        <v/>
      </c>
      <c r="S923" s="216"/>
      <c r="X923" s="3"/>
      <c r="Y923" s="3"/>
    </row>
    <row r="924" spans="1:25" ht="18" customHeight="1">
      <c r="A924" s="82">
        <v>2602</v>
      </c>
      <c r="B924" s="161"/>
      <c r="C924" s="161"/>
      <c r="D924" s="161"/>
      <c r="E924" s="161"/>
      <c r="F924" s="161"/>
      <c r="G924" s="161"/>
      <c r="H924" s="161"/>
      <c r="I924" s="161"/>
      <c r="J924" s="175"/>
      <c r="K924" s="167"/>
      <c r="L924" s="155"/>
      <c r="M924" s="5"/>
      <c r="N924" s="156"/>
      <c r="O924" s="94" t="str">
        <f>IF(H924=0,"",H924/G923)</f>
        <v/>
      </c>
      <c r="P924" s="95"/>
      <c r="Q924" s="96" t="str">
        <f t="shared" si="113"/>
        <v/>
      </c>
      <c r="R924" s="96" t="str">
        <f t="shared" si="114"/>
        <v/>
      </c>
      <c r="S924" s="216"/>
      <c r="X924" s="3"/>
      <c r="Y924" s="3"/>
    </row>
    <row r="925" spans="1:25" ht="18" customHeight="1">
      <c r="A925" s="82">
        <v>2701</v>
      </c>
      <c r="B925" s="161"/>
      <c r="C925" s="161"/>
      <c r="D925" s="161"/>
      <c r="E925" s="161"/>
      <c r="F925" s="161"/>
      <c r="G925" s="161"/>
      <c r="H925" s="161"/>
      <c r="I925" s="161"/>
      <c r="J925" s="175"/>
      <c r="K925" s="167"/>
      <c r="L925" s="155"/>
      <c r="M925" s="5"/>
      <c r="N925" s="156"/>
      <c r="O925" s="94" t="str">
        <f>IF(I925=0,"",I925/H924)</f>
        <v/>
      </c>
      <c r="P925" s="95"/>
      <c r="Q925" s="96" t="str">
        <f t="shared" si="113"/>
        <v/>
      </c>
      <c r="R925" s="96" t="str">
        <f t="shared" si="114"/>
        <v/>
      </c>
      <c r="S925" s="216"/>
      <c r="X925" s="3"/>
      <c r="Y925" s="3"/>
    </row>
    <row r="926" spans="1:25" ht="18" customHeight="1">
      <c r="A926" s="82">
        <v>2702</v>
      </c>
      <c r="B926" s="161"/>
      <c r="C926" s="161"/>
      <c r="D926" s="161"/>
      <c r="E926" s="161"/>
      <c r="F926" s="161"/>
      <c r="G926" s="161"/>
      <c r="H926" s="161"/>
      <c r="I926" s="161"/>
      <c r="J926" s="175"/>
      <c r="K926" s="167"/>
      <c r="L926" s="155"/>
      <c r="M926" s="5"/>
      <c r="N926" s="156"/>
      <c r="O926" s="148" t="str">
        <f>IF(J926=0,"",J926/I925)</f>
        <v/>
      </c>
      <c r="P926" s="95"/>
      <c r="Q926" s="149" t="str">
        <f t="shared" si="113"/>
        <v/>
      </c>
      <c r="R926" s="149" t="str">
        <f t="shared" si="114"/>
        <v/>
      </c>
      <c r="S926" s="216"/>
      <c r="X926" s="3"/>
      <c r="Y926" s="3"/>
    </row>
    <row r="927" spans="1:25" ht="18" customHeight="1">
      <c r="A927" s="82">
        <v>2801</v>
      </c>
      <c r="B927" s="161"/>
      <c r="C927" s="161"/>
      <c r="D927" s="161"/>
      <c r="E927" s="161"/>
      <c r="F927" s="161"/>
      <c r="G927" s="161"/>
      <c r="H927" s="161"/>
      <c r="I927" s="161"/>
      <c r="J927" s="175"/>
      <c r="K927" s="167"/>
      <c r="L927" s="155"/>
      <c r="M927" s="5"/>
      <c r="N927" s="26"/>
      <c r="O927" s="157"/>
      <c r="P927" s="158"/>
      <c r="Q927" s="159"/>
      <c r="R927" s="160"/>
      <c r="S927" s="216"/>
      <c r="X927" s="3"/>
      <c r="Y927" s="3"/>
    </row>
    <row r="928" spans="1:25" ht="18" customHeight="1">
      <c r="A928" s="82">
        <v>2802</v>
      </c>
      <c r="B928" s="161"/>
      <c r="C928" s="161"/>
      <c r="D928" s="161"/>
      <c r="E928" s="161"/>
      <c r="F928" s="161"/>
      <c r="G928" s="161"/>
      <c r="H928" s="161"/>
      <c r="I928" s="161"/>
      <c r="J928" s="175"/>
      <c r="K928" s="167"/>
      <c r="L928" s="155"/>
      <c r="M928" s="5"/>
      <c r="N928" s="26"/>
      <c r="O928" s="140"/>
      <c r="P928" s="163"/>
      <c r="Q928" s="164"/>
      <c r="R928" s="140"/>
      <c r="S928" s="216"/>
      <c r="X928" s="3"/>
      <c r="Y928" s="3"/>
    </row>
    <row r="929" spans="1:25" ht="18" customHeight="1">
      <c r="A929" s="82">
        <v>2901</v>
      </c>
      <c r="B929" s="161"/>
      <c r="C929" s="161"/>
      <c r="D929" s="161"/>
      <c r="E929" s="161"/>
      <c r="F929" s="161"/>
      <c r="G929" s="161"/>
      <c r="H929" s="161"/>
      <c r="I929" s="161"/>
      <c r="J929" s="175"/>
      <c r="K929" s="167"/>
      <c r="L929" s="155"/>
      <c r="M929" s="5"/>
      <c r="N929" s="26"/>
      <c r="O929" s="140"/>
      <c r="P929" s="163"/>
      <c r="Q929" s="164"/>
      <c r="R929" s="140"/>
      <c r="S929" s="216"/>
      <c r="X929" s="3"/>
      <c r="Y929" s="3"/>
    </row>
    <row r="930" spans="1:25" ht="18" customHeight="1">
      <c r="A930" s="82">
        <v>2902</v>
      </c>
      <c r="B930" s="161"/>
      <c r="C930" s="161"/>
      <c r="D930" s="161"/>
      <c r="E930" s="161"/>
      <c r="F930" s="161"/>
      <c r="G930" s="161"/>
      <c r="H930" s="161"/>
      <c r="I930" s="161"/>
      <c r="J930" s="175"/>
      <c r="K930" s="167"/>
      <c r="L930" s="155"/>
      <c r="M930" s="5"/>
      <c r="N930" s="26"/>
      <c r="O930" s="105"/>
      <c r="P930" s="124"/>
      <c r="Q930" s="106"/>
      <c r="R930" s="107"/>
      <c r="S930" s="216"/>
      <c r="X930" s="3"/>
      <c r="Y930" s="3"/>
    </row>
    <row r="931" spans="1:25" ht="18" customHeight="1">
      <c r="A931" s="82">
        <v>3001</v>
      </c>
      <c r="B931" s="161"/>
      <c r="C931" s="161"/>
      <c r="D931" s="161"/>
      <c r="E931" s="161"/>
      <c r="F931" s="161"/>
      <c r="G931" s="161"/>
      <c r="H931" s="161"/>
      <c r="I931" s="161"/>
      <c r="J931" s="175"/>
      <c r="K931" s="167"/>
      <c r="L931" s="155"/>
      <c r="M931" s="5"/>
      <c r="N931" s="26"/>
      <c r="O931" s="108" t="s">
        <v>80</v>
      </c>
      <c r="P931" s="109"/>
      <c r="Q931" s="110" t="str">
        <f>IF(SUM(K921:K928)=0,"",SUM(K921:K928))</f>
        <v/>
      </c>
      <c r="R931" s="111" t="s">
        <v>10</v>
      </c>
      <c r="S931" s="216"/>
      <c r="X931" s="3"/>
      <c r="Y931" s="3"/>
    </row>
    <row r="932" spans="1:25" ht="18" customHeight="1">
      <c r="A932" s="216"/>
      <c r="B932" s="161"/>
      <c r="C932" s="161"/>
      <c r="D932" s="161"/>
      <c r="E932" s="161"/>
      <c r="F932" s="161"/>
      <c r="G932" s="161"/>
      <c r="H932" s="161"/>
      <c r="I932" s="161"/>
      <c r="J932" s="175"/>
      <c r="K932" s="167"/>
      <c r="L932" s="155"/>
      <c r="M932" s="5"/>
      <c r="N932" s="26"/>
      <c r="O932" s="112" t="s">
        <v>81</v>
      </c>
      <c r="P932" s="113" t="str">
        <f>IF(P931/B918=0,"",P931/B918)</f>
        <v/>
      </c>
      <c r="Q932" s="114" t="e">
        <f>IF(P931/Q931=0,"",P931/Q931)</f>
        <v>#VALUE!</v>
      </c>
      <c r="R932" s="115" t="s">
        <v>82</v>
      </c>
      <c r="S932" s="216"/>
      <c r="X932" s="3"/>
      <c r="Y932" s="3"/>
    </row>
    <row r="933" spans="1:25" ht="18" customHeight="1">
      <c r="A933" s="216"/>
      <c r="B933" s="161"/>
      <c r="C933" s="161"/>
      <c r="D933" s="161"/>
      <c r="E933" s="161"/>
      <c r="F933" s="161"/>
      <c r="G933" s="161"/>
      <c r="H933" s="161"/>
      <c r="I933" s="161"/>
      <c r="J933" s="175"/>
      <c r="K933" s="167"/>
      <c r="L933" s="166"/>
      <c r="M933" s="119"/>
      <c r="N933" s="120"/>
      <c r="O933" s="119"/>
      <c r="P933" s="120"/>
      <c r="Q933" s="120"/>
      <c r="R933" s="121"/>
      <c r="S933" s="216"/>
      <c r="X933" s="3"/>
      <c r="Y933" s="3"/>
    </row>
    <row r="934" spans="1:25" ht="18" customHeight="1">
      <c r="A934" s="34"/>
      <c r="B934" s="26"/>
      <c r="C934" s="26"/>
      <c r="D934" s="231" t="s">
        <v>108</v>
      </c>
      <c r="E934" s="232"/>
      <c r="F934" s="232"/>
      <c r="G934" s="232"/>
      <c r="H934" s="232"/>
      <c r="I934" s="232"/>
      <c r="J934" s="232"/>
      <c r="K934" s="122">
        <f>SUM(K918:K930)</f>
        <v>0</v>
      </c>
      <c r="L934" s="123" t="str">
        <f>IF(K925=0,"",K925/B918)</f>
        <v/>
      </c>
      <c r="M934" s="123" t="str">
        <f>IF(K934=0,"",K934/B918)</f>
        <v/>
      </c>
      <c r="N934" s="123" t="e">
        <f>M934-L934</f>
        <v>#VALUE!</v>
      </c>
      <c r="O934" s="5"/>
      <c r="P934" s="26"/>
      <c r="Q934" s="25"/>
      <c r="R934" s="5"/>
      <c r="S934" s="216"/>
      <c r="X934" s="3"/>
      <c r="Y934" s="3"/>
    </row>
    <row r="935" spans="1:25" ht="18" customHeight="1">
      <c r="A935" s="34"/>
      <c r="B935" s="26"/>
      <c r="C935" s="26"/>
      <c r="D935" s="132"/>
      <c r="E935" s="132"/>
      <c r="F935" s="132"/>
      <c r="G935" s="132"/>
      <c r="H935" s="132"/>
      <c r="I935" s="132"/>
      <c r="J935" s="132"/>
      <c r="K935" s="133"/>
      <c r="L935" s="134"/>
      <c r="M935" s="134"/>
      <c r="N935" s="134"/>
      <c r="O935" s="5"/>
      <c r="P935" s="26"/>
      <c r="Q935" s="25"/>
      <c r="R935" s="5"/>
      <c r="X935" s="3"/>
      <c r="Y935" s="3"/>
    </row>
    <row r="936" spans="1:25" ht="18" customHeight="1">
      <c r="A936" s="34"/>
      <c r="B936" s="26"/>
      <c r="C936" s="26"/>
      <c r="D936" s="132"/>
      <c r="E936" s="132"/>
      <c r="F936" s="132"/>
      <c r="G936" s="132"/>
      <c r="H936" s="132"/>
      <c r="I936" s="132"/>
      <c r="J936" s="132"/>
      <c r="K936" s="133"/>
      <c r="L936" s="134"/>
      <c r="M936" s="134"/>
      <c r="N936" s="134"/>
      <c r="O936" s="5"/>
      <c r="P936" s="26"/>
      <c r="Q936" s="25"/>
      <c r="R936" s="5"/>
      <c r="X936" s="3"/>
      <c r="Y936" s="3"/>
    </row>
    <row r="937" spans="1:25" ht="18" customHeight="1">
      <c r="A937" s="218"/>
      <c r="B937" s="250" t="s">
        <v>96</v>
      </c>
      <c r="C937" s="242"/>
      <c r="D937" s="242"/>
      <c r="E937" s="242"/>
      <c r="F937" s="242"/>
      <c r="G937" s="242"/>
      <c r="H937" s="242"/>
      <c r="I937" s="242"/>
      <c r="J937" s="242"/>
      <c r="K937" s="145" t="s">
        <v>143</v>
      </c>
      <c r="L937" s="5"/>
      <c r="M937" s="5"/>
      <c r="N937" s="26"/>
      <c r="O937" s="5"/>
      <c r="P937" s="26"/>
      <c r="Q937" s="26"/>
      <c r="R937" s="26"/>
      <c r="S937" s="218"/>
      <c r="X937" s="3"/>
      <c r="Y937" s="3"/>
    </row>
    <row r="938" spans="1:25" ht="18" customHeight="1">
      <c r="A938" s="234" t="s">
        <v>9</v>
      </c>
      <c r="B938" s="235" t="s">
        <v>97</v>
      </c>
      <c r="C938" s="232"/>
      <c r="D938" s="232"/>
      <c r="E938" s="232"/>
      <c r="F938" s="232"/>
      <c r="G938" s="232"/>
      <c r="H938" s="232"/>
      <c r="I938" s="232"/>
      <c r="J938" s="233"/>
      <c r="K938" s="236" t="s">
        <v>10</v>
      </c>
      <c r="L938" s="229" t="s">
        <v>2</v>
      </c>
      <c r="M938" s="229" t="s">
        <v>3</v>
      </c>
      <c r="N938" s="237" t="s">
        <v>4</v>
      </c>
      <c r="O938" s="229" t="s">
        <v>5</v>
      </c>
      <c r="P938" s="238" t="s">
        <v>6</v>
      </c>
      <c r="Q938" s="238" t="s">
        <v>7</v>
      </c>
      <c r="R938" s="229" t="s">
        <v>8</v>
      </c>
      <c r="S938" s="218"/>
      <c r="X938" s="3"/>
      <c r="Y938" s="3"/>
    </row>
    <row r="939" spans="1:25" ht="18" customHeight="1">
      <c r="A939" s="230"/>
      <c r="B939" s="82" t="s">
        <v>98</v>
      </c>
      <c r="C939" s="82" t="s">
        <v>99</v>
      </c>
      <c r="D939" s="82" t="s">
        <v>100</v>
      </c>
      <c r="E939" s="82" t="s">
        <v>101</v>
      </c>
      <c r="F939" s="82" t="s">
        <v>102</v>
      </c>
      <c r="G939" s="82" t="s">
        <v>103</v>
      </c>
      <c r="H939" s="82" t="s">
        <v>104</v>
      </c>
      <c r="I939" s="82" t="s">
        <v>105</v>
      </c>
      <c r="J939" s="174" t="s">
        <v>106</v>
      </c>
      <c r="K939" s="230"/>
      <c r="L939" s="230"/>
      <c r="M939" s="230"/>
      <c r="N939" s="230"/>
      <c r="O939" s="230"/>
      <c r="P939" s="230"/>
      <c r="Q939" s="230"/>
      <c r="R939" s="230"/>
      <c r="S939" s="218"/>
      <c r="X939" s="3"/>
      <c r="Y939" s="3"/>
    </row>
    <row r="940" spans="1:25" ht="18" customHeight="1">
      <c r="A940" s="82">
        <v>2401</v>
      </c>
      <c r="B940" s="83">
        <v>29</v>
      </c>
      <c r="C940" s="161"/>
      <c r="D940" s="161"/>
      <c r="E940" s="161"/>
      <c r="F940" s="161"/>
      <c r="G940" s="161"/>
      <c r="H940" s="161"/>
      <c r="I940" s="161"/>
      <c r="J940" s="175"/>
      <c r="K940" s="167"/>
      <c r="L940" s="154"/>
      <c r="M940" s="55"/>
      <c r="N940" s="56"/>
      <c r="O940" s="146"/>
      <c r="P940" s="89">
        <f>B940</f>
        <v>29</v>
      </c>
      <c r="Q940" s="147"/>
      <c r="R940" s="146"/>
      <c r="S940" s="218"/>
      <c r="X940" s="3"/>
      <c r="Y940" s="3"/>
    </row>
    <row r="941" spans="1:25" ht="18" customHeight="1">
      <c r="A941" s="82">
        <v>2402</v>
      </c>
      <c r="B941" s="161"/>
      <c r="C941" s="161">
        <v>23</v>
      </c>
      <c r="D941" s="161"/>
      <c r="E941" s="161"/>
      <c r="F941" s="161"/>
      <c r="G941" s="161"/>
      <c r="H941" s="161"/>
      <c r="I941" s="161"/>
      <c r="J941" s="175"/>
      <c r="K941" s="167"/>
      <c r="L941" s="155"/>
      <c r="M941" s="5"/>
      <c r="N941" s="156"/>
      <c r="O941" s="94">
        <f>IF(C941=0,"",C941/B940)</f>
        <v>0.7931034482758621</v>
      </c>
      <c r="P941" s="95">
        <v>23</v>
      </c>
      <c r="Q941" s="96">
        <f t="shared" ref="Q941:Q948" si="115">IF(P941=0,"",P941/P940)</f>
        <v>0.7931034482758621</v>
      </c>
      <c r="R941" s="96">
        <f t="shared" ref="R941:R948" si="116">IF(P941=0,"",100%-Q941)</f>
        <v>0.2068965517241379</v>
      </c>
      <c r="S941" s="218"/>
      <c r="X941" s="3"/>
      <c r="Y941" s="3"/>
    </row>
    <row r="942" spans="1:25" ht="18" customHeight="1">
      <c r="A942" s="82">
        <v>2501</v>
      </c>
      <c r="B942" s="161"/>
      <c r="C942" s="161"/>
      <c r="D942" s="161"/>
      <c r="E942" s="161"/>
      <c r="F942" s="161"/>
      <c r="G942" s="161"/>
      <c r="H942" s="161"/>
      <c r="I942" s="161"/>
      <c r="J942" s="175"/>
      <c r="K942" s="167"/>
      <c r="L942" s="155"/>
      <c r="M942" s="5"/>
      <c r="N942" s="156"/>
      <c r="O942" s="94" t="str">
        <f>IF(D942=0,"",D942/C941)</f>
        <v/>
      </c>
      <c r="P942" s="95"/>
      <c r="Q942" s="96" t="str">
        <f t="shared" si="115"/>
        <v/>
      </c>
      <c r="R942" s="96" t="str">
        <f t="shared" si="116"/>
        <v/>
      </c>
      <c r="S942" s="97">
        <f>P942/P940</f>
        <v>0</v>
      </c>
      <c r="X942" s="3"/>
      <c r="Y942" s="3"/>
    </row>
    <row r="943" spans="1:25" ht="18" customHeight="1">
      <c r="A943" s="82">
        <v>2502</v>
      </c>
      <c r="B943" s="161"/>
      <c r="C943" s="161"/>
      <c r="D943" s="161"/>
      <c r="E943" s="161"/>
      <c r="F943" s="161"/>
      <c r="G943" s="161"/>
      <c r="H943" s="161"/>
      <c r="I943" s="161"/>
      <c r="J943" s="175"/>
      <c r="K943" s="167"/>
      <c r="L943" s="155"/>
      <c r="M943" s="5"/>
      <c r="N943" s="156"/>
      <c r="O943" s="94" t="str">
        <f>IF(E943=0,"",E943/D942)</f>
        <v/>
      </c>
      <c r="P943" s="95"/>
      <c r="Q943" s="96" t="str">
        <f t="shared" si="115"/>
        <v/>
      </c>
      <c r="R943" s="96" t="str">
        <f t="shared" si="116"/>
        <v/>
      </c>
      <c r="S943" s="218"/>
      <c r="X943" s="3"/>
      <c r="Y943" s="3"/>
    </row>
    <row r="944" spans="1:25" ht="18" customHeight="1">
      <c r="A944" s="82">
        <v>2601</v>
      </c>
      <c r="B944" s="161"/>
      <c r="C944" s="161"/>
      <c r="D944" s="161"/>
      <c r="E944" s="161"/>
      <c r="F944" s="161"/>
      <c r="G944" s="161"/>
      <c r="H944" s="161"/>
      <c r="I944" s="161"/>
      <c r="J944" s="175"/>
      <c r="K944" s="167"/>
      <c r="L944" s="155"/>
      <c r="M944" s="5"/>
      <c r="N944" s="156"/>
      <c r="O944" s="94" t="str">
        <f>IF(F944=0,"",F944/E943)</f>
        <v/>
      </c>
      <c r="P944" s="95"/>
      <c r="Q944" s="96" t="str">
        <f t="shared" si="115"/>
        <v/>
      </c>
      <c r="R944" s="96" t="str">
        <f t="shared" si="116"/>
        <v/>
      </c>
      <c r="S944" s="218"/>
      <c r="X944" s="3"/>
      <c r="Y944" s="3"/>
    </row>
    <row r="945" spans="1:25" ht="18" customHeight="1">
      <c r="A945" s="82">
        <v>2602</v>
      </c>
      <c r="B945" s="161"/>
      <c r="C945" s="161"/>
      <c r="D945" s="161"/>
      <c r="E945" s="161"/>
      <c r="F945" s="161"/>
      <c r="G945" s="161"/>
      <c r="H945" s="161"/>
      <c r="I945" s="161"/>
      <c r="J945" s="175"/>
      <c r="K945" s="167"/>
      <c r="L945" s="155"/>
      <c r="M945" s="5"/>
      <c r="N945" s="156"/>
      <c r="O945" s="94" t="str">
        <f>IF(G945=0,"",G945/F944)</f>
        <v/>
      </c>
      <c r="P945" s="95"/>
      <c r="Q945" s="96" t="str">
        <f t="shared" si="115"/>
        <v/>
      </c>
      <c r="R945" s="96" t="str">
        <f t="shared" si="116"/>
        <v/>
      </c>
      <c r="S945" s="218"/>
      <c r="X945" s="3"/>
      <c r="Y945" s="3"/>
    </row>
    <row r="946" spans="1:25" ht="18" customHeight="1">
      <c r="A946" s="82">
        <v>2701</v>
      </c>
      <c r="B946" s="161"/>
      <c r="C946" s="161"/>
      <c r="D946" s="161"/>
      <c r="E946" s="161"/>
      <c r="F946" s="161"/>
      <c r="G946" s="161"/>
      <c r="H946" s="161"/>
      <c r="I946" s="161"/>
      <c r="J946" s="175"/>
      <c r="K946" s="167"/>
      <c r="L946" s="155"/>
      <c r="M946" s="5"/>
      <c r="N946" s="156"/>
      <c r="O946" s="94" t="str">
        <f>IF(H946=0,"",H946/G945)</f>
        <v/>
      </c>
      <c r="P946" s="95"/>
      <c r="Q946" s="96" t="str">
        <f t="shared" si="115"/>
        <v/>
      </c>
      <c r="R946" s="96" t="str">
        <f t="shared" si="116"/>
        <v/>
      </c>
      <c r="S946" s="218"/>
      <c r="X946" s="3"/>
      <c r="Y946" s="3"/>
    </row>
    <row r="947" spans="1:25" ht="18" customHeight="1">
      <c r="A947" s="82">
        <v>2702</v>
      </c>
      <c r="B947" s="161"/>
      <c r="C947" s="161"/>
      <c r="D947" s="161"/>
      <c r="E947" s="161"/>
      <c r="F947" s="161"/>
      <c r="G947" s="161"/>
      <c r="H947" s="161"/>
      <c r="I947" s="161"/>
      <c r="J947" s="175"/>
      <c r="K947" s="167"/>
      <c r="L947" s="155"/>
      <c r="M947" s="5"/>
      <c r="N947" s="156"/>
      <c r="O947" s="94" t="str">
        <f>IF(I947=0,"",I947/H946)</f>
        <v/>
      </c>
      <c r="P947" s="95"/>
      <c r="Q947" s="96" t="str">
        <f t="shared" si="115"/>
        <v/>
      </c>
      <c r="R947" s="96" t="str">
        <f t="shared" si="116"/>
        <v/>
      </c>
      <c r="S947" s="218"/>
      <c r="X947" s="3"/>
      <c r="Y947" s="3"/>
    </row>
    <row r="948" spans="1:25" ht="18" customHeight="1">
      <c r="A948" s="82">
        <v>2801</v>
      </c>
      <c r="B948" s="161"/>
      <c r="C948" s="161"/>
      <c r="D948" s="161"/>
      <c r="E948" s="161"/>
      <c r="F948" s="161"/>
      <c r="G948" s="161"/>
      <c r="H948" s="161"/>
      <c r="I948" s="161"/>
      <c r="J948" s="175"/>
      <c r="K948" s="167"/>
      <c r="L948" s="155"/>
      <c r="M948" s="5"/>
      <c r="N948" s="156"/>
      <c r="O948" s="148" t="str">
        <f>IF(J948=0,"",J948/I947)</f>
        <v/>
      </c>
      <c r="P948" s="95"/>
      <c r="Q948" s="149" t="str">
        <f t="shared" si="115"/>
        <v/>
      </c>
      <c r="R948" s="149" t="str">
        <f t="shared" si="116"/>
        <v/>
      </c>
      <c r="S948" s="218"/>
      <c r="X948" s="3"/>
      <c r="Y948" s="3"/>
    </row>
    <row r="949" spans="1:25" ht="18" customHeight="1">
      <c r="A949" s="82">
        <v>2802</v>
      </c>
      <c r="B949" s="161"/>
      <c r="C949" s="161"/>
      <c r="D949" s="161"/>
      <c r="E949" s="161"/>
      <c r="F949" s="161"/>
      <c r="G949" s="161"/>
      <c r="H949" s="161"/>
      <c r="I949" s="161"/>
      <c r="J949" s="175"/>
      <c r="K949" s="167"/>
      <c r="L949" s="155"/>
      <c r="M949" s="5"/>
      <c r="N949" s="26"/>
      <c r="O949" s="157"/>
      <c r="P949" s="158"/>
      <c r="Q949" s="159"/>
      <c r="R949" s="160"/>
      <c r="S949" s="218"/>
      <c r="X949" s="3"/>
      <c r="Y949" s="3"/>
    </row>
    <row r="950" spans="1:25" ht="18" customHeight="1">
      <c r="A950" s="82">
        <v>2901</v>
      </c>
      <c r="B950" s="161"/>
      <c r="C950" s="161"/>
      <c r="D950" s="161"/>
      <c r="E950" s="161"/>
      <c r="F950" s="161"/>
      <c r="G950" s="161"/>
      <c r="H950" s="161"/>
      <c r="I950" s="161"/>
      <c r="J950" s="175"/>
      <c r="K950" s="167"/>
      <c r="L950" s="155"/>
      <c r="M950" s="5"/>
      <c r="N950" s="26"/>
      <c r="O950" s="140"/>
      <c r="P950" s="163"/>
      <c r="Q950" s="164"/>
      <c r="R950" s="140"/>
      <c r="S950" s="218"/>
      <c r="X950" s="3"/>
      <c r="Y950" s="3"/>
    </row>
    <row r="951" spans="1:25" ht="18" customHeight="1">
      <c r="A951" s="82">
        <v>2902</v>
      </c>
      <c r="B951" s="161"/>
      <c r="C951" s="161"/>
      <c r="D951" s="161"/>
      <c r="E951" s="161"/>
      <c r="F951" s="161"/>
      <c r="G951" s="161"/>
      <c r="H951" s="161"/>
      <c r="I951" s="161"/>
      <c r="J951" s="175"/>
      <c r="K951" s="167"/>
      <c r="L951" s="155"/>
      <c r="M951" s="5"/>
      <c r="N951" s="26"/>
      <c r="O951" s="140"/>
      <c r="P951" s="163"/>
      <c r="Q951" s="164"/>
      <c r="R951" s="140"/>
      <c r="S951" s="218"/>
      <c r="X951" s="3"/>
      <c r="Y951" s="3"/>
    </row>
    <row r="952" spans="1:25" ht="18" customHeight="1">
      <c r="A952" s="82">
        <v>3001</v>
      </c>
      <c r="B952" s="161"/>
      <c r="C952" s="161"/>
      <c r="D952" s="161"/>
      <c r="E952" s="161"/>
      <c r="F952" s="161"/>
      <c r="G952" s="161"/>
      <c r="H952" s="161"/>
      <c r="I952" s="161"/>
      <c r="J952" s="175"/>
      <c r="K952" s="167"/>
      <c r="L952" s="155"/>
      <c r="M952" s="5"/>
      <c r="N952" s="26"/>
      <c r="O952" s="105"/>
      <c r="P952" s="124"/>
      <c r="Q952" s="106"/>
      <c r="R952" s="107"/>
      <c r="S952" s="218"/>
      <c r="X952" s="3"/>
      <c r="Y952" s="3"/>
    </row>
    <row r="953" spans="1:25" ht="18" customHeight="1">
      <c r="A953" s="82">
        <v>3002</v>
      </c>
      <c r="B953" s="161"/>
      <c r="C953" s="161"/>
      <c r="D953" s="161"/>
      <c r="E953" s="161"/>
      <c r="F953" s="161"/>
      <c r="G953" s="161"/>
      <c r="H953" s="161"/>
      <c r="I953" s="161"/>
      <c r="J953" s="175"/>
      <c r="K953" s="167"/>
      <c r="L953" s="155"/>
      <c r="M953" s="5"/>
      <c r="N953" s="26"/>
      <c r="O953" s="108" t="s">
        <v>80</v>
      </c>
      <c r="P953" s="109"/>
      <c r="Q953" s="110" t="str">
        <f>IF(SUM(K943:K950)=0,"",SUM(K943:K950))</f>
        <v/>
      </c>
      <c r="R953" s="111" t="s">
        <v>10</v>
      </c>
      <c r="S953" s="218"/>
      <c r="X953" s="3"/>
      <c r="Y953" s="3"/>
    </row>
    <row r="954" spans="1:25" ht="18" customHeight="1">
      <c r="A954" s="218"/>
      <c r="B954" s="161"/>
      <c r="C954" s="161"/>
      <c r="D954" s="161"/>
      <c r="E954" s="161"/>
      <c r="F954" s="161"/>
      <c r="G954" s="161"/>
      <c r="H954" s="161"/>
      <c r="I954" s="161"/>
      <c r="J954" s="175"/>
      <c r="K954" s="167"/>
      <c r="L954" s="155"/>
      <c r="M954" s="5"/>
      <c r="N954" s="26"/>
      <c r="O954" s="112" t="s">
        <v>81</v>
      </c>
      <c r="P954" s="113" t="str">
        <f>IF(P953/B940=0,"",P953/B940)</f>
        <v/>
      </c>
      <c r="Q954" s="114" t="e">
        <f>IF(P953/Q953=0,"",P953/Q953)</f>
        <v>#VALUE!</v>
      </c>
      <c r="R954" s="115" t="s">
        <v>82</v>
      </c>
      <c r="S954" s="218"/>
      <c r="X954" s="3"/>
      <c r="Y954" s="3"/>
    </row>
    <row r="955" spans="1:25" ht="18" customHeight="1">
      <c r="A955" s="218"/>
      <c r="B955" s="161"/>
      <c r="C955" s="161"/>
      <c r="D955" s="161"/>
      <c r="E955" s="161"/>
      <c r="F955" s="161"/>
      <c r="G955" s="161"/>
      <c r="H955" s="161"/>
      <c r="I955" s="161"/>
      <c r="J955" s="175"/>
      <c r="K955" s="167"/>
      <c r="L955" s="166"/>
      <c r="M955" s="119"/>
      <c r="N955" s="120"/>
      <c r="O955" s="119"/>
      <c r="P955" s="120"/>
      <c r="Q955" s="120"/>
      <c r="R955" s="121"/>
      <c r="S955" s="218"/>
      <c r="X955" s="3"/>
      <c r="Y955" s="3"/>
    </row>
    <row r="956" spans="1:25" ht="18" customHeight="1">
      <c r="A956" s="34"/>
      <c r="B956" s="26"/>
      <c r="C956" s="26"/>
      <c r="D956" s="231" t="s">
        <v>108</v>
      </c>
      <c r="E956" s="232"/>
      <c r="F956" s="232"/>
      <c r="G956" s="232"/>
      <c r="H956" s="232"/>
      <c r="I956" s="232"/>
      <c r="J956" s="232"/>
      <c r="K956" s="122">
        <f>SUM(K940:K952)</f>
        <v>0</v>
      </c>
      <c r="L956" s="123" t="str">
        <f>IF(K947=0,"",K947/B940)</f>
        <v/>
      </c>
      <c r="M956" s="123" t="str">
        <f>IF(K956=0,"",K956/B940)</f>
        <v/>
      </c>
      <c r="N956" s="123" t="e">
        <f>M956-L956</f>
        <v>#VALUE!</v>
      </c>
      <c r="O956" s="5"/>
      <c r="P956" s="26"/>
      <c r="Q956" s="25"/>
      <c r="R956" s="5"/>
      <c r="S956" s="218"/>
      <c r="X956" s="3"/>
      <c r="Y956" s="3"/>
    </row>
    <row r="957" spans="1:25" ht="18" customHeight="1">
      <c r="A957" s="34"/>
      <c r="B957" s="26"/>
      <c r="C957" s="26"/>
      <c r="D957" s="132"/>
      <c r="E957" s="132"/>
      <c r="F957" s="132"/>
      <c r="G957" s="132"/>
      <c r="H957" s="132"/>
      <c r="I957" s="132"/>
      <c r="J957" s="132"/>
      <c r="K957" s="133"/>
      <c r="L957" s="134"/>
      <c r="M957" s="134"/>
      <c r="N957" s="134"/>
      <c r="O957" s="5"/>
      <c r="P957" s="26"/>
      <c r="Q957" s="25"/>
      <c r="R957" s="5"/>
      <c r="X957" s="3"/>
      <c r="Y957" s="3"/>
    </row>
    <row r="958" spans="1:25" ht="18" customHeight="1">
      <c r="A958" s="34"/>
      <c r="B958" s="26"/>
      <c r="C958" s="26"/>
      <c r="D958" s="132"/>
      <c r="E958" s="132"/>
      <c r="F958" s="132"/>
      <c r="G958" s="132"/>
      <c r="H958" s="132"/>
      <c r="I958" s="132"/>
      <c r="J958" s="132"/>
      <c r="K958" s="133"/>
      <c r="L958" s="134"/>
      <c r="M958" s="134"/>
      <c r="N958" s="134"/>
      <c r="O958" s="5"/>
      <c r="P958" s="26"/>
      <c r="Q958" s="25"/>
      <c r="R958" s="5"/>
      <c r="X958" s="3"/>
      <c r="Y958" s="3"/>
    </row>
    <row r="959" spans="1:25" ht="18" customHeight="1">
      <c r="A959" s="223"/>
      <c r="B959" s="250" t="s">
        <v>96</v>
      </c>
      <c r="C959" s="242"/>
      <c r="D959" s="242"/>
      <c r="E959" s="242"/>
      <c r="F959" s="242"/>
      <c r="G959" s="242"/>
      <c r="H959" s="242"/>
      <c r="I959" s="242"/>
      <c r="J959" s="242"/>
      <c r="K959" s="145" t="s">
        <v>144</v>
      </c>
      <c r="L959" s="5"/>
      <c r="M959" s="5"/>
      <c r="N959" s="26"/>
      <c r="O959" s="5"/>
      <c r="P959" s="26"/>
      <c r="Q959" s="26"/>
      <c r="R959" s="26"/>
      <c r="S959" s="223"/>
      <c r="X959" s="3"/>
      <c r="Y959" s="3"/>
    </row>
    <row r="960" spans="1:25" ht="18" customHeight="1">
      <c r="A960" s="234" t="s">
        <v>9</v>
      </c>
      <c r="B960" s="235" t="s">
        <v>97</v>
      </c>
      <c r="C960" s="232"/>
      <c r="D960" s="232"/>
      <c r="E960" s="232"/>
      <c r="F960" s="232"/>
      <c r="G960" s="232"/>
      <c r="H960" s="232"/>
      <c r="I960" s="232"/>
      <c r="J960" s="233"/>
      <c r="K960" s="236" t="s">
        <v>10</v>
      </c>
      <c r="L960" s="229" t="s">
        <v>2</v>
      </c>
      <c r="M960" s="229" t="s">
        <v>3</v>
      </c>
      <c r="N960" s="237" t="s">
        <v>4</v>
      </c>
      <c r="O960" s="229" t="s">
        <v>5</v>
      </c>
      <c r="P960" s="238" t="s">
        <v>6</v>
      </c>
      <c r="Q960" s="238" t="s">
        <v>7</v>
      </c>
      <c r="R960" s="229" t="s">
        <v>8</v>
      </c>
      <c r="S960" s="223"/>
      <c r="X960" s="3"/>
      <c r="Y960" s="3"/>
    </row>
    <row r="961" spans="1:25" ht="18" customHeight="1">
      <c r="A961" s="230"/>
      <c r="B961" s="82" t="s">
        <v>98</v>
      </c>
      <c r="C961" s="82" t="s">
        <v>99</v>
      </c>
      <c r="D961" s="82" t="s">
        <v>100</v>
      </c>
      <c r="E961" s="82" t="s">
        <v>101</v>
      </c>
      <c r="F961" s="82" t="s">
        <v>102</v>
      </c>
      <c r="G961" s="82" t="s">
        <v>103</v>
      </c>
      <c r="H961" s="82" t="s">
        <v>104</v>
      </c>
      <c r="I961" s="82" t="s">
        <v>105</v>
      </c>
      <c r="J961" s="174" t="s">
        <v>106</v>
      </c>
      <c r="K961" s="230"/>
      <c r="L961" s="230"/>
      <c r="M961" s="230"/>
      <c r="N961" s="230"/>
      <c r="O961" s="230"/>
      <c r="P961" s="230"/>
      <c r="Q961" s="230"/>
      <c r="R961" s="230"/>
      <c r="S961" s="223"/>
      <c r="X961" s="3"/>
      <c r="Y961" s="3"/>
    </row>
    <row r="962" spans="1:25" ht="18" customHeight="1">
      <c r="A962" s="82">
        <v>2402</v>
      </c>
      <c r="B962" s="83">
        <v>60</v>
      </c>
      <c r="C962" s="161"/>
      <c r="D962" s="161"/>
      <c r="E962" s="161"/>
      <c r="F962" s="161"/>
      <c r="G962" s="161"/>
      <c r="H962" s="161"/>
      <c r="I962" s="161"/>
      <c r="J962" s="175"/>
      <c r="K962" s="167"/>
      <c r="L962" s="154"/>
      <c r="M962" s="55"/>
      <c r="N962" s="56"/>
      <c r="O962" s="146"/>
      <c r="P962" s="89">
        <f>B962</f>
        <v>60</v>
      </c>
      <c r="Q962" s="147"/>
      <c r="R962" s="146"/>
      <c r="S962" s="223"/>
      <c r="X962" s="3"/>
      <c r="Y962" s="3"/>
    </row>
    <row r="963" spans="1:25" ht="18" customHeight="1">
      <c r="A963" s="82">
        <v>2501</v>
      </c>
      <c r="B963" s="161"/>
      <c r="C963" s="161"/>
      <c r="D963" s="161"/>
      <c r="E963" s="161"/>
      <c r="F963" s="161"/>
      <c r="G963" s="161"/>
      <c r="H963" s="161"/>
      <c r="I963" s="161"/>
      <c r="J963" s="175"/>
      <c r="K963" s="167"/>
      <c r="L963" s="155"/>
      <c r="M963" s="5"/>
      <c r="N963" s="156"/>
      <c r="O963" s="94" t="str">
        <f>IF(C963=0,"",C963/B962)</f>
        <v/>
      </c>
      <c r="P963" s="95"/>
      <c r="Q963" s="96" t="str">
        <f t="shared" ref="Q963:Q970" si="117">IF(P963=0,"",P963/P962)</f>
        <v/>
      </c>
      <c r="R963" s="96" t="str">
        <f t="shared" ref="R963:R970" si="118">IF(P963=0,"",100%-Q963)</f>
        <v/>
      </c>
      <c r="S963" s="223"/>
      <c r="X963" s="3"/>
      <c r="Y963" s="3"/>
    </row>
    <row r="964" spans="1:25" ht="18" customHeight="1">
      <c r="A964" s="82">
        <v>2502</v>
      </c>
      <c r="B964" s="161"/>
      <c r="C964" s="161"/>
      <c r="D964" s="161"/>
      <c r="E964" s="161"/>
      <c r="F964" s="161"/>
      <c r="G964" s="161"/>
      <c r="H964" s="161"/>
      <c r="I964" s="161"/>
      <c r="J964" s="175"/>
      <c r="K964" s="167"/>
      <c r="L964" s="155"/>
      <c r="M964" s="5"/>
      <c r="N964" s="156"/>
      <c r="O964" s="94" t="str">
        <f>IF(D964=0,"",D964/C963)</f>
        <v/>
      </c>
      <c r="P964" s="95"/>
      <c r="Q964" s="96" t="str">
        <f t="shared" si="117"/>
        <v/>
      </c>
      <c r="R964" s="96" t="str">
        <f t="shared" si="118"/>
        <v/>
      </c>
      <c r="S964" s="97">
        <f>P964/P962</f>
        <v>0</v>
      </c>
      <c r="X964" s="3"/>
      <c r="Y964" s="3"/>
    </row>
    <row r="965" spans="1:25" ht="18" customHeight="1">
      <c r="A965" s="82">
        <v>2601</v>
      </c>
      <c r="B965" s="161"/>
      <c r="C965" s="161"/>
      <c r="D965" s="161"/>
      <c r="E965" s="161"/>
      <c r="F965" s="161"/>
      <c r="G965" s="161"/>
      <c r="H965" s="161"/>
      <c r="I965" s="161"/>
      <c r="J965" s="175"/>
      <c r="K965" s="167"/>
      <c r="L965" s="155"/>
      <c r="M965" s="5"/>
      <c r="N965" s="156"/>
      <c r="O965" s="94" t="str">
        <f>IF(E965=0,"",E965/D964)</f>
        <v/>
      </c>
      <c r="P965" s="95"/>
      <c r="Q965" s="96" t="str">
        <f t="shared" si="117"/>
        <v/>
      </c>
      <c r="R965" s="96" t="str">
        <f t="shared" si="118"/>
        <v/>
      </c>
      <c r="S965" s="223"/>
      <c r="X965" s="3"/>
      <c r="Y965" s="3"/>
    </row>
    <row r="966" spans="1:25" ht="18" customHeight="1">
      <c r="A966" s="82">
        <v>2602</v>
      </c>
      <c r="B966" s="161"/>
      <c r="C966" s="161"/>
      <c r="D966" s="161"/>
      <c r="E966" s="161"/>
      <c r="F966" s="161"/>
      <c r="G966" s="161"/>
      <c r="H966" s="161"/>
      <c r="I966" s="161"/>
      <c r="J966" s="175"/>
      <c r="K966" s="167"/>
      <c r="L966" s="155"/>
      <c r="M966" s="5"/>
      <c r="N966" s="156"/>
      <c r="O966" s="94" t="str">
        <f>IF(F966=0,"",F966/E965)</f>
        <v/>
      </c>
      <c r="P966" s="95"/>
      <c r="Q966" s="96" t="str">
        <f t="shared" si="117"/>
        <v/>
      </c>
      <c r="R966" s="96" t="str">
        <f t="shared" si="118"/>
        <v/>
      </c>
      <c r="S966" s="223"/>
      <c r="X966" s="3"/>
      <c r="Y966" s="3"/>
    </row>
    <row r="967" spans="1:25" ht="18" customHeight="1">
      <c r="A967" s="82">
        <v>2701</v>
      </c>
      <c r="B967" s="161"/>
      <c r="C967" s="161"/>
      <c r="D967" s="161"/>
      <c r="E967" s="161"/>
      <c r="F967" s="161"/>
      <c r="G967" s="161"/>
      <c r="H967" s="161"/>
      <c r="I967" s="161"/>
      <c r="J967" s="175"/>
      <c r="K967" s="167"/>
      <c r="L967" s="155"/>
      <c r="M967" s="5"/>
      <c r="N967" s="156"/>
      <c r="O967" s="94" t="str">
        <f>IF(G967=0,"",G967/F966)</f>
        <v/>
      </c>
      <c r="P967" s="95"/>
      <c r="Q967" s="96" t="str">
        <f t="shared" si="117"/>
        <v/>
      </c>
      <c r="R967" s="96" t="str">
        <f t="shared" si="118"/>
        <v/>
      </c>
      <c r="S967" s="223"/>
      <c r="X967" s="3"/>
      <c r="Y967" s="3"/>
    </row>
    <row r="968" spans="1:25" ht="18" customHeight="1">
      <c r="A968" s="82">
        <v>2702</v>
      </c>
      <c r="B968" s="161"/>
      <c r="C968" s="161"/>
      <c r="D968" s="161"/>
      <c r="E968" s="161"/>
      <c r="F968" s="161"/>
      <c r="G968" s="161"/>
      <c r="H968" s="161"/>
      <c r="I968" s="161"/>
      <c r="J968" s="175"/>
      <c r="K968" s="167"/>
      <c r="L968" s="155"/>
      <c r="M968" s="5"/>
      <c r="N968" s="156"/>
      <c r="O968" s="94" t="str">
        <f>IF(H968=0,"",H968/G967)</f>
        <v/>
      </c>
      <c r="P968" s="95"/>
      <c r="Q968" s="96" t="str">
        <f t="shared" si="117"/>
        <v/>
      </c>
      <c r="R968" s="96" t="str">
        <f t="shared" si="118"/>
        <v/>
      </c>
      <c r="S968" s="223"/>
      <c r="X968" s="3"/>
      <c r="Y968" s="3"/>
    </row>
    <row r="969" spans="1:25" ht="15" customHeight="1">
      <c r="A969" s="82">
        <v>2801</v>
      </c>
      <c r="B969" s="161"/>
      <c r="C969" s="161"/>
      <c r="D969" s="161"/>
      <c r="E969" s="161"/>
      <c r="F969" s="161"/>
      <c r="G969" s="161"/>
      <c r="H969" s="161"/>
      <c r="I969" s="161"/>
      <c r="J969" s="175"/>
      <c r="K969" s="167"/>
      <c r="L969" s="155"/>
      <c r="M969" s="5"/>
      <c r="N969" s="156"/>
      <c r="O969" s="94" t="str">
        <f>IF(I969=0,"",I969/H968)</f>
        <v/>
      </c>
      <c r="P969" s="95"/>
      <c r="Q969" s="96" t="str">
        <f t="shared" si="117"/>
        <v/>
      </c>
      <c r="R969" s="96" t="str">
        <f t="shared" si="118"/>
        <v/>
      </c>
      <c r="S969" s="223"/>
    </row>
    <row r="970" spans="1:25" ht="15" customHeight="1">
      <c r="A970" s="82">
        <v>2802</v>
      </c>
      <c r="B970" s="161"/>
      <c r="C970" s="161"/>
      <c r="D970" s="161"/>
      <c r="E970" s="161"/>
      <c r="F970" s="161"/>
      <c r="G970" s="161"/>
      <c r="H970" s="161"/>
      <c r="I970" s="161"/>
      <c r="J970" s="175"/>
      <c r="K970" s="167"/>
      <c r="L970" s="155"/>
      <c r="M970" s="5"/>
      <c r="N970" s="156"/>
      <c r="O970" s="148" t="str">
        <f>IF(J970=0,"",J970/I969)</f>
        <v/>
      </c>
      <c r="P970" s="95"/>
      <c r="Q970" s="149" t="str">
        <f t="shared" si="117"/>
        <v/>
      </c>
      <c r="R970" s="149" t="str">
        <f t="shared" si="118"/>
        <v/>
      </c>
      <c r="S970" s="223"/>
    </row>
    <row r="971" spans="1:25" ht="15" customHeight="1">
      <c r="A971" s="82">
        <v>2901</v>
      </c>
      <c r="B971" s="161"/>
      <c r="C971" s="161"/>
      <c r="D971" s="161"/>
      <c r="E971" s="161"/>
      <c r="F971" s="161"/>
      <c r="G971" s="161"/>
      <c r="H971" s="161"/>
      <c r="I971" s="161"/>
      <c r="J971" s="175"/>
      <c r="K971" s="167"/>
      <c r="L971" s="155"/>
      <c r="M971" s="5"/>
      <c r="N971" s="26"/>
      <c r="O971" s="157"/>
      <c r="P971" s="158"/>
      <c r="Q971" s="159"/>
      <c r="R971" s="160"/>
      <c r="S971" s="223"/>
    </row>
    <row r="972" spans="1:25" ht="15" customHeight="1">
      <c r="A972" s="82">
        <v>2902</v>
      </c>
      <c r="B972" s="161"/>
      <c r="C972" s="161"/>
      <c r="D972" s="161"/>
      <c r="E972" s="161"/>
      <c r="F972" s="161"/>
      <c r="G972" s="161"/>
      <c r="H972" s="161"/>
      <c r="I972" s="161"/>
      <c r="J972" s="175"/>
      <c r="K972" s="167"/>
      <c r="L972" s="155"/>
      <c r="M972" s="5"/>
      <c r="N972" s="26"/>
      <c r="O972" s="140"/>
      <c r="P972" s="163"/>
      <c r="Q972" s="164"/>
      <c r="R972" s="140"/>
      <c r="S972" s="223"/>
    </row>
    <row r="973" spans="1:25" ht="15" customHeight="1">
      <c r="A973" s="82">
        <v>3001</v>
      </c>
      <c r="B973" s="161"/>
      <c r="C973" s="161"/>
      <c r="D973" s="161"/>
      <c r="E973" s="161"/>
      <c r="F973" s="161"/>
      <c r="G973" s="161"/>
      <c r="H973" s="161"/>
      <c r="I973" s="161"/>
      <c r="J973" s="175"/>
      <c r="K973" s="167"/>
      <c r="L973" s="155"/>
      <c r="M973" s="5"/>
      <c r="N973" s="26"/>
      <c r="O973" s="140"/>
      <c r="P973" s="163"/>
      <c r="Q973" s="164"/>
      <c r="R973" s="140"/>
      <c r="S973" s="223"/>
    </row>
    <row r="974" spans="1:25" ht="15" customHeight="1">
      <c r="A974" s="82">
        <v>3002</v>
      </c>
      <c r="B974" s="161"/>
      <c r="C974" s="161"/>
      <c r="D974" s="161"/>
      <c r="E974" s="161"/>
      <c r="F974" s="161"/>
      <c r="G974" s="161"/>
      <c r="H974" s="161"/>
      <c r="I974" s="161"/>
      <c r="J974" s="175"/>
      <c r="K974" s="167"/>
      <c r="L974" s="155"/>
      <c r="M974" s="5"/>
      <c r="N974" s="26"/>
      <c r="O974" s="105"/>
      <c r="P974" s="124"/>
      <c r="Q974" s="106"/>
      <c r="R974" s="107"/>
      <c r="S974" s="223"/>
    </row>
    <row r="975" spans="1:25" ht="15" customHeight="1">
      <c r="A975" s="82">
        <v>3101</v>
      </c>
      <c r="B975" s="161"/>
      <c r="C975" s="161"/>
      <c r="D975" s="161"/>
      <c r="E975" s="161"/>
      <c r="F975" s="161"/>
      <c r="G975" s="161"/>
      <c r="H975" s="161"/>
      <c r="I975" s="161"/>
      <c r="J975" s="175"/>
      <c r="K975" s="167"/>
      <c r="L975" s="155"/>
      <c r="M975" s="5"/>
      <c r="N975" s="26"/>
      <c r="O975" s="108" t="s">
        <v>80</v>
      </c>
      <c r="P975" s="109"/>
      <c r="Q975" s="110" t="str">
        <f>IF(SUM(K965:K972)=0,"",SUM(K965:K972))</f>
        <v/>
      </c>
      <c r="R975" s="111" t="s">
        <v>10</v>
      </c>
      <c r="S975" s="223"/>
    </row>
    <row r="976" spans="1:25" ht="15" customHeight="1">
      <c r="A976" s="223"/>
      <c r="B976" s="161"/>
      <c r="C976" s="161"/>
      <c r="D976" s="161"/>
      <c r="E976" s="161"/>
      <c r="F976" s="161"/>
      <c r="G976" s="161"/>
      <c r="H976" s="161"/>
      <c r="I976" s="161"/>
      <c r="J976" s="175"/>
      <c r="K976" s="167"/>
      <c r="L976" s="155"/>
      <c r="M976" s="5"/>
      <c r="N976" s="26"/>
      <c r="O976" s="112" t="s">
        <v>81</v>
      </c>
      <c r="P976" s="113" t="str">
        <f>IF(P975/B962=0,"",P975/B962)</f>
        <v/>
      </c>
      <c r="Q976" s="114" t="e">
        <f>IF(P975/Q975=0,"",P975/Q975)</f>
        <v>#VALUE!</v>
      </c>
      <c r="R976" s="115" t="s">
        <v>82</v>
      </c>
      <c r="S976" s="223"/>
    </row>
    <row r="977" spans="1:19" ht="15" customHeight="1">
      <c r="A977" s="223"/>
      <c r="B977" s="161"/>
      <c r="C977" s="161"/>
      <c r="D977" s="161"/>
      <c r="E977" s="161"/>
      <c r="F977" s="161"/>
      <c r="G977" s="161"/>
      <c r="H977" s="161"/>
      <c r="I977" s="161"/>
      <c r="J977" s="175"/>
      <c r="K977" s="167"/>
      <c r="L977" s="166"/>
      <c r="M977" s="119"/>
      <c r="N977" s="120"/>
      <c r="O977" s="119"/>
      <c r="P977" s="120"/>
      <c r="Q977" s="120"/>
      <c r="R977" s="121"/>
      <c r="S977" s="223"/>
    </row>
    <row r="978" spans="1:19" ht="15" customHeight="1">
      <c r="A978" s="34"/>
      <c r="B978" s="26"/>
      <c r="C978" s="26"/>
      <c r="D978" s="231" t="s">
        <v>108</v>
      </c>
      <c r="E978" s="232"/>
      <c r="F978" s="232"/>
      <c r="G978" s="232"/>
      <c r="H978" s="232"/>
      <c r="I978" s="232"/>
      <c r="J978" s="232"/>
      <c r="K978" s="122">
        <f>SUM(K962:K974)</f>
        <v>0</v>
      </c>
      <c r="L978" s="123" t="str">
        <f>IF(K969=0,"",K969/B962)</f>
        <v/>
      </c>
      <c r="M978" s="123" t="str">
        <f>IF(K978=0,"",K978/B962)</f>
        <v/>
      </c>
      <c r="N978" s="123" t="e">
        <f>M978-L978</f>
        <v>#VALUE!</v>
      </c>
      <c r="O978" s="5"/>
      <c r="P978" s="26"/>
      <c r="Q978" s="25"/>
      <c r="R978" s="5"/>
      <c r="S978" s="223"/>
    </row>
  </sheetData>
  <mergeCells count="379">
    <mergeCell ref="Q960:Q961"/>
    <mergeCell ref="R960:R961"/>
    <mergeCell ref="D978:J978"/>
    <mergeCell ref="B959:J959"/>
    <mergeCell ref="A960:A961"/>
    <mergeCell ref="B960:J960"/>
    <mergeCell ref="K960:K961"/>
    <mergeCell ref="L960:L961"/>
    <mergeCell ref="M960:M961"/>
    <mergeCell ref="N960:N961"/>
    <mergeCell ref="O960:O961"/>
    <mergeCell ref="P960:P961"/>
    <mergeCell ref="Q916:Q917"/>
    <mergeCell ref="R916:R917"/>
    <mergeCell ref="D934:J934"/>
    <mergeCell ref="B915:J915"/>
    <mergeCell ref="A916:A917"/>
    <mergeCell ref="B916:J916"/>
    <mergeCell ref="K916:K917"/>
    <mergeCell ref="L916:L917"/>
    <mergeCell ref="M916:M917"/>
    <mergeCell ref="N916:N917"/>
    <mergeCell ref="O916:O917"/>
    <mergeCell ref="P916:P917"/>
    <mergeCell ref="Q894:Q895"/>
    <mergeCell ref="R894:R895"/>
    <mergeCell ref="D912:J912"/>
    <mergeCell ref="B893:J893"/>
    <mergeCell ref="A894:A895"/>
    <mergeCell ref="B894:J894"/>
    <mergeCell ref="K894:K895"/>
    <mergeCell ref="L894:L895"/>
    <mergeCell ref="M894:M895"/>
    <mergeCell ref="N894:N895"/>
    <mergeCell ref="O894:O895"/>
    <mergeCell ref="P894:P895"/>
    <mergeCell ref="N350:N351"/>
    <mergeCell ref="O350:O351"/>
    <mergeCell ref="P350:P351"/>
    <mergeCell ref="Q350:Q351"/>
    <mergeCell ref="R350:R351"/>
    <mergeCell ref="D346:J346"/>
    <mergeCell ref="B349:J349"/>
    <mergeCell ref="A350:A351"/>
    <mergeCell ref="B350:J350"/>
    <mergeCell ref="K350:K351"/>
    <mergeCell ref="L350:L351"/>
    <mergeCell ref="M350:M351"/>
    <mergeCell ref="N373:N374"/>
    <mergeCell ref="O373:O374"/>
    <mergeCell ref="P373:P374"/>
    <mergeCell ref="Q373:Q374"/>
    <mergeCell ref="R373:R374"/>
    <mergeCell ref="D369:J369"/>
    <mergeCell ref="B372:J372"/>
    <mergeCell ref="A373:A374"/>
    <mergeCell ref="B373:J373"/>
    <mergeCell ref="K373:K374"/>
    <mergeCell ref="L373:L374"/>
    <mergeCell ref="M373:M374"/>
    <mergeCell ref="N396:N397"/>
    <mergeCell ref="O396:O397"/>
    <mergeCell ref="P396:P397"/>
    <mergeCell ref="Q396:Q397"/>
    <mergeCell ref="R396:R397"/>
    <mergeCell ref="D392:J392"/>
    <mergeCell ref="B395:J395"/>
    <mergeCell ref="A396:A397"/>
    <mergeCell ref="B396:J396"/>
    <mergeCell ref="K396:K397"/>
    <mergeCell ref="L396:L397"/>
    <mergeCell ref="M396:M397"/>
    <mergeCell ref="N419:N420"/>
    <mergeCell ref="O419:O420"/>
    <mergeCell ref="P419:P420"/>
    <mergeCell ref="Q419:Q420"/>
    <mergeCell ref="R419:R420"/>
    <mergeCell ref="D415:J415"/>
    <mergeCell ref="B418:J418"/>
    <mergeCell ref="A419:A420"/>
    <mergeCell ref="B419:J419"/>
    <mergeCell ref="K419:K420"/>
    <mergeCell ref="L419:L420"/>
    <mergeCell ref="M419:M420"/>
    <mergeCell ref="N442:N443"/>
    <mergeCell ref="O442:O443"/>
    <mergeCell ref="P442:P443"/>
    <mergeCell ref="Q442:Q443"/>
    <mergeCell ref="R442:R443"/>
    <mergeCell ref="D438:J438"/>
    <mergeCell ref="B441:J441"/>
    <mergeCell ref="A442:A443"/>
    <mergeCell ref="B442:J442"/>
    <mergeCell ref="K442:K443"/>
    <mergeCell ref="L442:L443"/>
    <mergeCell ref="M442:M443"/>
    <mergeCell ref="N465:N466"/>
    <mergeCell ref="O465:O466"/>
    <mergeCell ref="P465:P466"/>
    <mergeCell ref="Q465:Q466"/>
    <mergeCell ref="R465:R466"/>
    <mergeCell ref="D461:J461"/>
    <mergeCell ref="B464:J464"/>
    <mergeCell ref="A465:A466"/>
    <mergeCell ref="B465:J465"/>
    <mergeCell ref="K465:K466"/>
    <mergeCell ref="L465:L466"/>
    <mergeCell ref="M465:M466"/>
    <mergeCell ref="N488:N489"/>
    <mergeCell ref="O488:O489"/>
    <mergeCell ref="P488:P489"/>
    <mergeCell ref="Q488:Q489"/>
    <mergeCell ref="R488:R489"/>
    <mergeCell ref="D484:J484"/>
    <mergeCell ref="B487:J487"/>
    <mergeCell ref="A488:A489"/>
    <mergeCell ref="B488:J488"/>
    <mergeCell ref="K488:K489"/>
    <mergeCell ref="L488:L489"/>
    <mergeCell ref="M488:M489"/>
    <mergeCell ref="O511:O512"/>
    <mergeCell ref="P511:P512"/>
    <mergeCell ref="Q511:Q512"/>
    <mergeCell ref="R511:R512"/>
    <mergeCell ref="D507:J507"/>
    <mergeCell ref="B510:J510"/>
    <mergeCell ref="A511:A512"/>
    <mergeCell ref="K511:K512"/>
    <mergeCell ref="L511:L512"/>
    <mergeCell ref="M511:M512"/>
    <mergeCell ref="N511:N512"/>
    <mergeCell ref="N534:N535"/>
    <mergeCell ref="O534:O535"/>
    <mergeCell ref="P534:P535"/>
    <mergeCell ref="Q534:Q535"/>
    <mergeCell ref="R534:R535"/>
    <mergeCell ref="D530:J530"/>
    <mergeCell ref="B533:J533"/>
    <mergeCell ref="A534:A535"/>
    <mergeCell ref="B534:J534"/>
    <mergeCell ref="K534:K535"/>
    <mergeCell ref="L534:L535"/>
    <mergeCell ref="M534:M535"/>
    <mergeCell ref="P557:P558"/>
    <mergeCell ref="Q557:Q558"/>
    <mergeCell ref="R557:R558"/>
    <mergeCell ref="D553:J553"/>
    <mergeCell ref="B556:J556"/>
    <mergeCell ref="A557:A558"/>
    <mergeCell ref="B557:J557"/>
    <mergeCell ref="K557:K558"/>
    <mergeCell ref="L557:L558"/>
    <mergeCell ref="M557:M558"/>
    <mergeCell ref="D576:J576"/>
    <mergeCell ref="B579:J579"/>
    <mergeCell ref="A580:A581"/>
    <mergeCell ref="B580:J580"/>
    <mergeCell ref="K580:K581"/>
    <mergeCell ref="L580:L581"/>
    <mergeCell ref="M580:M581"/>
    <mergeCell ref="N557:N558"/>
    <mergeCell ref="O557:O558"/>
    <mergeCell ref="P603:P604"/>
    <mergeCell ref="Q603:Q604"/>
    <mergeCell ref="R603:R604"/>
    <mergeCell ref="D599:J599"/>
    <mergeCell ref="B602:G602"/>
    <mergeCell ref="H602:J602"/>
    <mergeCell ref="N580:N581"/>
    <mergeCell ref="O580:O581"/>
    <mergeCell ref="P580:P581"/>
    <mergeCell ref="Q580:Q581"/>
    <mergeCell ref="R580:R581"/>
    <mergeCell ref="M695:M696"/>
    <mergeCell ref="N718:N719"/>
    <mergeCell ref="O718:O719"/>
    <mergeCell ref="A603:A604"/>
    <mergeCell ref="B603:J603"/>
    <mergeCell ref="K603:K604"/>
    <mergeCell ref="L603:L604"/>
    <mergeCell ref="M626:M627"/>
    <mergeCell ref="N626:N627"/>
    <mergeCell ref="O626:O627"/>
    <mergeCell ref="M603:M604"/>
    <mergeCell ref="N603:N604"/>
    <mergeCell ref="O603:O604"/>
    <mergeCell ref="R626:R627"/>
    <mergeCell ref="D622:J622"/>
    <mergeCell ref="B625:G625"/>
    <mergeCell ref="H625:J625"/>
    <mergeCell ref="A626:A627"/>
    <mergeCell ref="B626:J626"/>
    <mergeCell ref="K626:K627"/>
    <mergeCell ref="L626:L627"/>
    <mergeCell ref="N649:N650"/>
    <mergeCell ref="O649:O650"/>
    <mergeCell ref="P649:P650"/>
    <mergeCell ref="Q649:Q650"/>
    <mergeCell ref="R649:R650"/>
    <mergeCell ref="D645:J645"/>
    <mergeCell ref="B648:J648"/>
    <mergeCell ref="A649:A650"/>
    <mergeCell ref="B649:J649"/>
    <mergeCell ref="K649:K650"/>
    <mergeCell ref="L649:L650"/>
    <mergeCell ref="M649:M650"/>
    <mergeCell ref="P626:P627"/>
    <mergeCell ref="Q626:Q627"/>
    <mergeCell ref="N850:N851"/>
    <mergeCell ref="O850:O851"/>
    <mergeCell ref="P850:P851"/>
    <mergeCell ref="Q850:Q851"/>
    <mergeCell ref="R850:R851"/>
    <mergeCell ref="D846:J846"/>
    <mergeCell ref="B849:J849"/>
    <mergeCell ref="A850:A851"/>
    <mergeCell ref="B850:J850"/>
    <mergeCell ref="K850:K851"/>
    <mergeCell ref="L850:L851"/>
    <mergeCell ref="M850:M851"/>
    <mergeCell ref="B3:J3"/>
    <mergeCell ref="B20:J20"/>
    <mergeCell ref="B38:J38"/>
    <mergeCell ref="B55:J55"/>
    <mergeCell ref="B72:J72"/>
    <mergeCell ref="B92:J92"/>
    <mergeCell ref="B111:J111"/>
    <mergeCell ref="B128:J128"/>
    <mergeCell ref="B144:J144"/>
    <mergeCell ref="B240:J240"/>
    <mergeCell ref="B256:J256"/>
    <mergeCell ref="B271:J271"/>
    <mergeCell ref="B287:J287"/>
    <mergeCell ref="B303:J303"/>
    <mergeCell ref="B159:J159"/>
    <mergeCell ref="B174:J174"/>
    <mergeCell ref="B190:J190"/>
    <mergeCell ref="B206:J206"/>
    <mergeCell ref="B223:J223"/>
    <mergeCell ref="A304:A305"/>
    <mergeCell ref="B304:J304"/>
    <mergeCell ref="N327:N328"/>
    <mergeCell ref="O327:O328"/>
    <mergeCell ref="P327:P328"/>
    <mergeCell ref="Q327:Q328"/>
    <mergeCell ref="R327:R328"/>
    <mergeCell ref="D323:J323"/>
    <mergeCell ref="B326:J326"/>
    <mergeCell ref="A327:A328"/>
    <mergeCell ref="B327:J327"/>
    <mergeCell ref="K327:K328"/>
    <mergeCell ref="L327:L328"/>
    <mergeCell ref="M327:M328"/>
    <mergeCell ref="O304:O305"/>
    <mergeCell ref="P304:P305"/>
    <mergeCell ref="Q304:Q305"/>
    <mergeCell ref="R304:R305"/>
    <mergeCell ref="K304:K305"/>
    <mergeCell ref="L304:L305"/>
    <mergeCell ref="M304:M305"/>
    <mergeCell ref="N304:N305"/>
    <mergeCell ref="N872:N873"/>
    <mergeCell ref="O872:O873"/>
    <mergeCell ref="P872:P873"/>
    <mergeCell ref="Q872:Q873"/>
    <mergeCell ref="R872:R873"/>
    <mergeCell ref="D868:J868"/>
    <mergeCell ref="B871:J871"/>
    <mergeCell ref="A872:A873"/>
    <mergeCell ref="B872:J872"/>
    <mergeCell ref="K872:K873"/>
    <mergeCell ref="L872:L873"/>
    <mergeCell ref="M872:M873"/>
    <mergeCell ref="D890:J890"/>
    <mergeCell ref="N672:N673"/>
    <mergeCell ref="O672:O673"/>
    <mergeCell ref="P672:P673"/>
    <mergeCell ref="Q672:Q673"/>
    <mergeCell ref="R672:R673"/>
    <mergeCell ref="D668:J668"/>
    <mergeCell ref="B671:J671"/>
    <mergeCell ref="A672:A673"/>
    <mergeCell ref="B672:J672"/>
    <mergeCell ref="K672:K673"/>
    <mergeCell ref="L672:L673"/>
    <mergeCell ref="M672:M673"/>
    <mergeCell ref="N695:N696"/>
    <mergeCell ref="O695:O696"/>
    <mergeCell ref="P695:P696"/>
    <mergeCell ref="Q695:Q696"/>
    <mergeCell ref="R695:R696"/>
    <mergeCell ref="D691:J691"/>
    <mergeCell ref="B694:J694"/>
    <mergeCell ref="A695:A696"/>
    <mergeCell ref="B695:J695"/>
    <mergeCell ref="K695:K696"/>
    <mergeCell ref="L695:L696"/>
    <mergeCell ref="N740:N741"/>
    <mergeCell ref="O740:O741"/>
    <mergeCell ref="P740:P741"/>
    <mergeCell ref="Q740:Q741"/>
    <mergeCell ref="R740:R741"/>
    <mergeCell ref="D736:J736"/>
    <mergeCell ref="B739:J739"/>
    <mergeCell ref="A740:A741"/>
    <mergeCell ref="B740:J740"/>
    <mergeCell ref="K740:K741"/>
    <mergeCell ref="L740:L741"/>
    <mergeCell ref="M740:M741"/>
    <mergeCell ref="P718:P719"/>
    <mergeCell ref="Q718:Q719"/>
    <mergeCell ref="R718:R719"/>
    <mergeCell ref="D713:J713"/>
    <mergeCell ref="B717:J717"/>
    <mergeCell ref="A718:A719"/>
    <mergeCell ref="B718:J718"/>
    <mergeCell ref="K718:K719"/>
    <mergeCell ref="L718:L719"/>
    <mergeCell ref="M718:M719"/>
    <mergeCell ref="N762:N763"/>
    <mergeCell ref="O762:O763"/>
    <mergeCell ref="P762:P763"/>
    <mergeCell ref="Q762:Q763"/>
    <mergeCell ref="R762:R763"/>
    <mergeCell ref="D758:J758"/>
    <mergeCell ref="B761:J761"/>
    <mergeCell ref="A762:A763"/>
    <mergeCell ref="B762:J762"/>
    <mergeCell ref="K762:K763"/>
    <mergeCell ref="L762:L763"/>
    <mergeCell ref="M762:M763"/>
    <mergeCell ref="N784:N785"/>
    <mergeCell ref="O784:O785"/>
    <mergeCell ref="P784:P785"/>
    <mergeCell ref="Q784:Q785"/>
    <mergeCell ref="R784:R785"/>
    <mergeCell ref="D780:J780"/>
    <mergeCell ref="B783:J783"/>
    <mergeCell ref="A784:A785"/>
    <mergeCell ref="B784:J784"/>
    <mergeCell ref="K784:K785"/>
    <mergeCell ref="L784:L785"/>
    <mergeCell ref="M784:M785"/>
    <mergeCell ref="N806:N807"/>
    <mergeCell ref="O806:O807"/>
    <mergeCell ref="P806:P807"/>
    <mergeCell ref="Q806:Q807"/>
    <mergeCell ref="R806:R807"/>
    <mergeCell ref="D802:J802"/>
    <mergeCell ref="B805:J805"/>
    <mergeCell ref="A806:A807"/>
    <mergeCell ref="B806:J806"/>
    <mergeCell ref="K806:K807"/>
    <mergeCell ref="L806:L807"/>
    <mergeCell ref="M806:M807"/>
    <mergeCell ref="N828:N829"/>
    <mergeCell ref="O828:O829"/>
    <mergeCell ref="P828:P829"/>
    <mergeCell ref="Q828:Q829"/>
    <mergeCell ref="R828:R829"/>
    <mergeCell ref="D824:J824"/>
    <mergeCell ref="B827:J827"/>
    <mergeCell ref="A828:A829"/>
    <mergeCell ref="B828:J828"/>
    <mergeCell ref="K828:K829"/>
    <mergeCell ref="L828:L829"/>
    <mergeCell ref="M828:M829"/>
    <mergeCell ref="Q938:Q939"/>
    <mergeCell ref="R938:R939"/>
    <mergeCell ref="D956:J956"/>
    <mergeCell ref="B937:J937"/>
    <mergeCell ref="A938:A939"/>
    <mergeCell ref="B938:J938"/>
    <mergeCell ref="K938:K939"/>
    <mergeCell ref="L938:L939"/>
    <mergeCell ref="M938:M939"/>
    <mergeCell ref="N938:N939"/>
    <mergeCell ref="O938:O939"/>
    <mergeCell ref="P938:P939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8080"/>
  </sheetPr>
  <dimension ref="A1:AS1003"/>
  <sheetViews>
    <sheetView topLeftCell="A913" workbookViewId="0">
      <selection activeCell="S945" sqref="S945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5703125" customWidth="1"/>
    <col min="15" max="16" width="11.42578125" customWidth="1"/>
    <col min="17" max="17" width="12" customWidth="1"/>
    <col min="18" max="18" width="11.42578125" customWidth="1"/>
    <col min="19" max="23" width="10" customWidth="1"/>
    <col min="24" max="25" width="11.42578125" customWidth="1"/>
    <col min="26" max="43" width="10" customWidth="1"/>
    <col min="44" max="45" width="11.42578125" customWidth="1"/>
  </cols>
  <sheetData>
    <row r="1" spans="1:45" ht="12.75" customHeight="1">
      <c r="L1" s="5"/>
      <c r="M1" s="5"/>
      <c r="O1" s="5"/>
      <c r="P1" s="6"/>
      <c r="Q1" s="6"/>
      <c r="R1" s="5"/>
      <c r="T1" s="3"/>
      <c r="U1" s="3"/>
      <c r="V1" s="3"/>
      <c r="W1" s="3"/>
      <c r="AF1" s="26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</row>
    <row r="2" spans="1:45" ht="12.75" customHeight="1">
      <c r="A2" s="52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3"/>
      <c r="X2" s="3"/>
      <c r="Y2" s="3"/>
      <c r="AF2" s="52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3"/>
      <c r="AS2" s="3"/>
    </row>
    <row r="3" spans="1:45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W3" s="3"/>
      <c r="X3" s="3"/>
      <c r="Y3" s="3"/>
      <c r="AF3" s="26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</row>
    <row r="4" spans="1:45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 t="s">
        <v>18</v>
      </c>
      <c r="Y4" s="18" t="s">
        <v>19</v>
      </c>
      <c r="Z4" s="18" t="s">
        <v>20</v>
      </c>
      <c r="AA4" s="22" t="s">
        <v>21</v>
      </c>
      <c r="AB4" s="22" t="s">
        <v>22</v>
      </c>
      <c r="AF4" s="4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3"/>
      <c r="AS4" s="3"/>
    </row>
    <row r="5" spans="1:45" ht="12.75" customHeight="1">
      <c r="A5" s="31" t="s">
        <v>15</v>
      </c>
      <c r="B5" s="13">
        <v>45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45</v>
      </c>
      <c r="Q5" s="6"/>
      <c r="R5" s="5"/>
      <c r="T5" s="27" t="s">
        <v>24</v>
      </c>
      <c r="U5" s="28">
        <f t="shared" ref="U5:U12" si="0">O6</f>
        <v>0.77777777777777779</v>
      </c>
      <c r="V5" s="28">
        <f t="shared" ref="V5:V11" si="1">O23</f>
        <v>0.80808080808080807</v>
      </c>
      <c r="W5" s="35">
        <f t="shared" ref="W5:W10" si="2">O40</f>
        <v>0.8571428571428571</v>
      </c>
      <c r="X5" s="3">
        <f t="shared" ref="X5:X9" si="3">O60</f>
        <v>0.68032786885245899</v>
      </c>
      <c r="Y5" s="3">
        <f t="shared" ref="Y5:Y8" si="4">O79</f>
        <v>0.88</v>
      </c>
      <c r="Z5" s="5">
        <f t="shared" ref="Z5:Z7" si="5">O97</f>
        <v>0.93333333333333335</v>
      </c>
      <c r="AA5" s="5">
        <f t="shared" ref="AA5:AA6" si="6">O115</f>
        <v>0.93478260869565222</v>
      </c>
      <c r="AB5" s="5">
        <f>O136</f>
        <v>0.88505747126436785</v>
      </c>
      <c r="AF5" s="34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/>
      <c r="AR5" s="3"/>
      <c r="AS5" s="3"/>
    </row>
    <row r="6" spans="1:45" ht="12.75" customHeight="1">
      <c r="A6" s="31" t="s">
        <v>16</v>
      </c>
      <c r="B6" s="13"/>
      <c r="C6" s="13">
        <v>35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0.77777777777777779</v>
      </c>
      <c r="P6" s="20">
        <v>35</v>
      </c>
      <c r="Q6" s="3">
        <f t="shared" ref="Q6:Q13" si="7">P6/P5</f>
        <v>0.77777777777777779</v>
      </c>
      <c r="R6" s="5">
        <f t="shared" ref="R6:R13" si="8">100%-Q6</f>
        <v>0.22222222222222221</v>
      </c>
      <c r="T6" s="27" t="s">
        <v>25</v>
      </c>
      <c r="U6" s="28">
        <f t="shared" si="0"/>
        <v>0.97142857142857142</v>
      </c>
      <c r="V6" s="28">
        <f t="shared" si="1"/>
        <v>0.88749999999999996</v>
      </c>
      <c r="W6" s="35">
        <f t="shared" si="2"/>
        <v>0.97619047619047616</v>
      </c>
      <c r="X6" s="3">
        <f t="shared" si="3"/>
        <v>0.96385542168674698</v>
      </c>
      <c r="Y6" s="3">
        <f t="shared" si="4"/>
        <v>0.93181818181818177</v>
      </c>
      <c r="Z6" s="5">
        <f t="shared" si="5"/>
        <v>0.9285714285714286</v>
      </c>
      <c r="AA6" s="5">
        <f t="shared" si="6"/>
        <v>0.95348837209302328</v>
      </c>
      <c r="AF6" s="34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"/>
      <c r="AS6" s="3"/>
    </row>
    <row r="7" spans="1:45" ht="12.75" customHeight="1">
      <c r="A7" s="31" t="s">
        <v>17</v>
      </c>
      <c r="B7" s="13"/>
      <c r="C7" s="13"/>
      <c r="D7" s="13">
        <v>34</v>
      </c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0.97142857142857142</v>
      </c>
      <c r="P7" s="20">
        <v>35</v>
      </c>
      <c r="Q7" s="3">
        <f t="shared" si="7"/>
        <v>1</v>
      </c>
      <c r="R7" s="5">
        <f t="shared" si="8"/>
        <v>0</v>
      </c>
      <c r="T7" s="27" t="s">
        <v>26</v>
      </c>
      <c r="U7" s="28">
        <f t="shared" si="0"/>
        <v>0.91176470588235292</v>
      </c>
      <c r="V7" s="28">
        <f t="shared" si="1"/>
        <v>0.9859154929577465</v>
      </c>
      <c r="W7" s="35">
        <f t="shared" si="2"/>
        <v>1</v>
      </c>
      <c r="X7" s="3">
        <f t="shared" si="3"/>
        <v>0.97499999999999998</v>
      </c>
      <c r="Y7" s="3">
        <f t="shared" si="4"/>
        <v>0.85365853658536583</v>
      </c>
      <c r="Z7" s="5">
        <f t="shared" si="5"/>
        <v>0.94871794871794868</v>
      </c>
      <c r="AF7" s="34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"/>
      <c r="AS7" s="3"/>
    </row>
    <row r="8" spans="1:45" ht="12.75" customHeight="1">
      <c r="A8" s="31" t="s">
        <v>18</v>
      </c>
      <c r="B8" s="13"/>
      <c r="C8" s="13"/>
      <c r="D8" s="13"/>
      <c r="E8" s="13">
        <v>31</v>
      </c>
      <c r="F8" s="13"/>
      <c r="G8" s="13"/>
      <c r="H8" s="13"/>
      <c r="I8" s="13"/>
      <c r="J8" s="13"/>
      <c r="K8" s="19"/>
      <c r="L8" s="48"/>
      <c r="M8" s="15"/>
      <c r="N8" s="16"/>
      <c r="O8" s="17">
        <f>E8/D7</f>
        <v>0.91176470588235292</v>
      </c>
      <c r="P8" s="20">
        <v>32</v>
      </c>
      <c r="Q8" s="3">
        <f t="shared" si="7"/>
        <v>0.91428571428571426</v>
      </c>
      <c r="R8" s="5">
        <f t="shared" si="8"/>
        <v>8.5714285714285743E-2</v>
      </c>
      <c r="T8" s="27" t="s">
        <v>27</v>
      </c>
      <c r="U8" s="28">
        <f t="shared" si="0"/>
        <v>1</v>
      </c>
      <c r="V8" s="28">
        <f t="shared" si="1"/>
        <v>0.9285714285714286</v>
      </c>
      <c r="W8" s="35">
        <f t="shared" si="2"/>
        <v>0.95121951219512191</v>
      </c>
      <c r="X8" s="3">
        <f t="shared" si="3"/>
        <v>0.97435897435897434</v>
      </c>
      <c r="Y8" s="3">
        <f t="shared" si="4"/>
        <v>0.97142857142857142</v>
      </c>
      <c r="AF8" s="34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"/>
      <c r="AS8" s="3"/>
    </row>
    <row r="9" spans="1:45" ht="12.75" customHeight="1">
      <c r="A9" s="31" t="s">
        <v>19</v>
      </c>
      <c r="B9" s="26"/>
      <c r="C9" s="26"/>
      <c r="D9" s="26"/>
      <c r="E9" s="26"/>
      <c r="F9" s="26">
        <v>31</v>
      </c>
      <c r="G9" s="26"/>
      <c r="H9" s="26"/>
      <c r="I9" s="26"/>
      <c r="J9" s="26"/>
      <c r="K9" s="38"/>
      <c r="L9" s="5"/>
      <c r="M9" s="5"/>
      <c r="N9" s="26"/>
      <c r="O9" s="5">
        <f>F9/E8</f>
        <v>1</v>
      </c>
      <c r="P9" s="20">
        <v>32</v>
      </c>
      <c r="Q9" s="3">
        <f t="shared" si="7"/>
        <v>1</v>
      </c>
      <c r="R9" s="5">
        <f t="shared" si="8"/>
        <v>0</v>
      </c>
      <c r="T9" s="27" t="s">
        <v>29</v>
      </c>
      <c r="U9" s="28">
        <f t="shared" si="0"/>
        <v>0.93548387096774188</v>
      </c>
      <c r="V9" s="28">
        <f t="shared" si="1"/>
        <v>1</v>
      </c>
      <c r="W9" s="35">
        <f t="shared" si="2"/>
        <v>0.97435897435897434</v>
      </c>
      <c r="X9" s="3">
        <f t="shared" si="3"/>
        <v>0.97368421052631582</v>
      </c>
      <c r="Y9" s="3" t="s">
        <v>28</v>
      </c>
      <c r="AF9" s="34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"/>
      <c r="AS9" s="3"/>
    </row>
    <row r="10" spans="1:45" ht="12.75" customHeight="1">
      <c r="A10" s="31" t="s">
        <v>20</v>
      </c>
      <c r="B10" s="26"/>
      <c r="C10" s="26"/>
      <c r="D10" s="26"/>
      <c r="E10" s="26"/>
      <c r="F10" s="26"/>
      <c r="G10" s="26">
        <v>29</v>
      </c>
      <c r="H10" s="26"/>
      <c r="I10" s="26"/>
      <c r="J10" s="26"/>
      <c r="K10" s="38"/>
      <c r="L10" s="5"/>
      <c r="M10" s="5"/>
      <c r="N10" s="26"/>
      <c r="O10" s="5">
        <f>G10/F9</f>
        <v>0.93548387096774188</v>
      </c>
      <c r="P10" s="20">
        <v>30</v>
      </c>
      <c r="Q10" s="3">
        <f t="shared" si="7"/>
        <v>0.9375</v>
      </c>
      <c r="R10" s="5">
        <f t="shared" si="8"/>
        <v>6.25E-2</v>
      </c>
      <c r="T10" s="32" t="s">
        <v>30</v>
      </c>
      <c r="U10" s="28">
        <f t="shared" si="0"/>
        <v>0.96551724137931039</v>
      </c>
      <c r="V10" s="28">
        <f t="shared" si="1"/>
        <v>1</v>
      </c>
      <c r="W10" s="35">
        <f t="shared" si="2"/>
        <v>0.94736842105263153</v>
      </c>
      <c r="X10" s="3" t="s">
        <v>28</v>
      </c>
      <c r="Y10" s="3" t="s">
        <v>28</v>
      </c>
      <c r="AF10" s="34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"/>
      <c r="AS10" s="3"/>
    </row>
    <row r="11" spans="1:45" ht="12.75" customHeight="1">
      <c r="A11" s="34" t="s">
        <v>21</v>
      </c>
      <c r="H11" s="26">
        <v>28</v>
      </c>
      <c r="K11" s="38"/>
      <c r="L11" s="5"/>
      <c r="M11" s="5"/>
      <c r="O11" s="5">
        <f>H11/G10</f>
        <v>0.96551724137931039</v>
      </c>
      <c r="P11" s="20">
        <v>30</v>
      </c>
      <c r="Q11" s="3">
        <f t="shared" si="7"/>
        <v>1</v>
      </c>
      <c r="R11" s="5">
        <f t="shared" si="8"/>
        <v>0</v>
      </c>
      <c r="T11" s="32" t="s">
        <v>31</v>
      </c>
      <c r="U11" s="28">
        <f t="shared" si="0"/>
        <v>1</v>
      </c>
      <c r="V11" s="28">
        <f t="shared" si="1"/>
        <v>0.96923076923076923</v>
      </c>
      <c r="W11" s="35" t="s">
        <v>28</v>
      </c>
      <c r="X11" s="3" t="s">
        <v>28</v>
      </c>
      <c r="Y11" s="3" t="s">
        <v>28</v>
      </c>
      <c r="AF11" s="26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</row>
    <row r="12" spans="1:45" ht="12.75" customHeight="1">
      <c r="A12" s="34" t="s">
        <v>22</v>
      </c>
      <c r="I12" s="26">
        <v>28</v>
      </c>
      <c r="K12" s="38"/>
      <c r="L12" s="5"/>
      <c r="M12" s="5"/>
      <c r="O12" s="5">
        <f>I12/H11</f>
        <v>1</v>
      </c>
      <c r="P12" s="20">
        <v>30</v>
      </c>
      <c r="Q12" s="3">
        <f t="shared" si="7"/>
        <v>1</v>
      </c>
      <c r="R12" s="5">
        <f t="shared" si="8"/>
        <v>0</v>
      </c>
      <c r="T12" s="32" t="s">
        <v>32</v>
      </c>
      <c r="U12" s="28">
        <f t="shared" si="0"/>
        <v>1</v>
      </c>
      <c r="V12" s="28" t="s">
        <v>28</v>
      </c>
      <c r="W12" s="35" t="s">
        <v>28</v>
      </c>
      <c r="X12" s="3" t="s">
        <v>28</v>
      </c>
      <c r="Y12" s="3" t="s">
        <v>28</v>
      </c>
      <c r="AF12" s="26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</row>
    <row r="13" spans="1:45" ht="12.75" customHeight="1">
      <c r="A13" s="34" t="s">
        <v>40</v>
      </c>
      <c r="J13" s="26">
        <v>28</v>
      </c>
      <c r="K13" s="38">
        <v>27</v>
      </c>
      <c r="L13" s="5"/>
      <c r="M13" s="5"/>
      <c r="O13" s="5">
        <f>J13/I12</f>
        <v>1</v>
      </c>
      <c r="P13" s="20">
        <v>30</v>
      </c>
      <c r="Q13" s="3">
        <f t="shared" si="7"/>
        <v>1</v>
      </c>
      <c r="R13" s="5">
        <f t="shared" si="8"/>
        <v>0</v>
      </c>
      <c r="U13" s="28"/>
      <c r="V13" s="28"/>
      <c r="W13" s="3"/>
      <c r="X13" s="3"/>
      <c r="Y13" s="3"/>
      <c r="AF13" s="26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</row>
    <row r="14" spans="1:45" ht="12.75" customHeight="1">
      <c r="A14" s="34" t="s">
        <v>41</v>
      </c>
      <c r="J14" s="26">
        <v>2</v>
      </c>
      <c r="K14" s="38">
        <v>2</v>
      </c>
      <c r="L14" s="5"/>
      <c r="M14" s="5"/>
      <c r="O14" s="5"/>
      <c r="P14" s="20">
        <v>2</v>
      </c>
      <c r="Q14" s="3"/>
      <c r="R14" s="5"/>
      <c r="U14" s="28"/>
      <c r="V14" s="28"/>
      <c r="W14" s="3"/>
      <c r="X14" s="3"/>
      <c r="Y14" s="3"/>
      <c r="AF14" s="26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</row>
    <row r="15" spans="1:45" ht="12.75" customHeight="1">
      <c r="A15" s="34" t="s">
        <v>42</v>
      </c>
      <c r="I15" s="26">
        <v>1</v>
      </c>
      <c r="K15" s="38"/>
      <c r="L15" s="5"/>
      <c r="M15" s="5"/>
      <c r="O15" s="5"/>
      <c r="P15" s="20">
        <v>1</v>
      </c>
      <c r="Q15" s="3"/>
      <c r="R15" s="5"/>
      <c r="U15" s="28"/>
      <c r="V15" s="28"/>
      <c r="W15" s="3"/>
      <c r="X15" s="3"/>
      <c r="Y15" s="3"/>
      <c r="AF15" s="26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</row>
    <row r="16" spans="1:45" ht="12.75" customHeight="1">
      <c r="A16" s="34" t="s">
        <v>43</v>
      </c>
      <c r="K16" s="38"/>
      <c r="L16" s="5"/>
      <c r="M16" s="5"/>
      <c r="O16" s="5"/>
      <c r="P16" s="20"/>
      <c r="Q16" s="3"/>
      <c r="R16" s="5"/>
      <c r="U16" s="28"/>
      <c r="V16" s="28"/>
      <c r="W16" s="3"/>
      <c r="X16" s="3"/>
      <c r="Y16" s="3"/>
      <c r="AF16" s="26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</row>
    <row r="17" spans="1:45" ht="12.75" customHeight="1">
      <c r="A17" s="34"/>
      <c r="K17" s="26">
        <f>SUM(K13:K14)</f>
        <v>29</v>
      </c>
      <c r="L17" s="5">
        <f>K13/B5</f>
        <v>0.6</v>
      </c>
      <c r="M17" s="5">
        <f>K17/B5</f>
        <v>0.64444444444444449</v>
      </c>
      <c r="N17" s="5">
        <f>M17-L17</f>
        <v>4.4444444444444509E-2</v>
      </c>
      <c r="O17" s="5"/>
      <c r="P17" s="20"/>
      <c r="Q17" s="3"/>
      <c r="R17" s="5"/>
      <c r="U17" s="28"/>
      <c r="V17" s="28"/>
      <c r="W17" s="3"/>
      <c r="X17" s="3"/>
      <c r="Y17" s="3"/>
      <c r="AF17" s="26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</row>
    <row r="18" spans="1:45" ht="12.75" customHeight="1">
      <c r="L18" s="5"/>
      <c r="M18" s="5"/>
      <c r="O18" s="5"/>
      <c r="P18" s="6"/>
      <c r="Q18" s="6"/>
      <c r="R18" s="5"/>
      <c r="T18" s="33"/>
      <c r="U18" s="28"/>
      <c r="V18" s="28"/>
      <c r="W18" s="3"/>
      <c r="X18" s="3"/>
      <c r="Y18" s="3"/>
      <c r="AF18" s="26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</row>
    <row r="19" spans="1:45" ht="12.75" customHeight="1">
      <c r="A19" s="52" t="s">
        <v>63</v>
      </c>
      <c r="L19" s="5"/>
      <c r="M19" s="5"/>
      <c r="O19" s="5"/>
      <c r="P19" s="6"/>
      <c r="Q19" s="6"/>
      <c r="R19" s="5"/>
      <c r="T19" s="34"/>
      <c r="U19" s="28"/>
      <c r="V19" s="28"/>
      <c r="W19" s="53"/>
      <c r="X19" s="3"/>
      <c r="Y19" s="3"/>
      <c r="AF19" s="52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53"/>
      <c r="AR19" s="3"/>
      <c r="AS19" s="3"/>
    </row>
    <row r="20" spans="1:45" ht="25.5" customHeight="1">
      <c r="B20" s="245" t="s">
        <v>1</v>
      </c>
      <c r="C20" s="240"/>
      <c r="D20" s="240"/>
      <c r="E20" s="240"/>
      <c r="F20" s="240"/>
      <c r="G20" s="240"/>
      <c r="H20" s="240"/>
      <c r="I20" s="240"/>
      <c r="J20" s="240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4"/>
      <c r="U20" s="28"/>
      <c r="V20" s="28"/>
      <c r="W20" s="3"/>
      <c r="X20" s="3"/>
      <c r="Y20" s="3"/>
      <c r="AF20" s="26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</row>
    <row r="21" spans="1:45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4"/>
      <c r="U21" s="35"/>
      <c r="V21" s="35"/>
      <c r="W21" s="11"/>
      <c r="X21" s="3"/>
      <c r="Y21" s="3"/>
      <c r="AF21" s="4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3"/>
      <c r="AS21" s="3"/>
    </row>
    <row r="22" spans="1:45" ht="12.75" customHeight="1">
      <c r="A22" s="31" t="s">
        <v>16</v>
      </c>
      <c r="B22" s="13">
        <v>99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99</v>
      </c>
      <c r="Q22" s="6"/>
      <c r="R22" s="5"/>
      <c r="T22" s="34"/>
      <c r="U22" s="35"/>
      <c r="V22" s="35"/>
      <c r="W22" s="35"/>
      <c r="X22" s="3"/>
      <c r="Y22" s="3"/>
      <c r="AF22" s="34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"/>
      <c r="AS22" s="3"/>
    </row>
    <row r="23" spans="1:45" ht="12.75" customHeight="1">
      <c r="A23" s="31" t="s">
        <v>17</v>
      </c>
      <c r="B23" s="13"/>
      <c r="C23" s="13">
        <v>80</v>
      </c>
      <c r="D23" s="13"/>
      <c r="E23" s="13"/>
      <c r="F23" s="13"/>
      <c r="G23" s="13"/>
      <c r="H23" s="13"/>
      <c r="I23" s="13"/>
      <c r="J23" s="13"/>
      <c r="K23" s="19"/>
      <c r="L23" s="48"/>
      <c r="M23" s="15"/>
      <c r="N23" s="16"/>
      <c r="O23" s="17">
        <f>C23/B22</f>
        <v>0.80808080808080807</v>
      </c>
      <c r="P23" s="20">
        <v>84</v>
      </c>
      <c r="Q23" s="3">
        <f t="shared" ref="Q23:Q30" si="9">P23/P22</f>
        <v>0.84848484848484851</v>
      </c>
      <c r="R23" s="5">
        <f t="shared" ref="R23:R30" si="10">100%-Q23</f>
        <v>0.15151515151515149</v>
      </c>
      <c r="T23" s="34"/>
      <c r="U23" s="35"/>
      <c r="V23" s="35"/>
      <c r="W23" s="35"/>
      <c r="X23" s="3"/>
      <c r="Y23" s="3"/>
      <c r="AF23" s="34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"/>
      <c r="AS23" s="3"/>
    </row>
    <row r="24" spans="1:45" ht="12.75" customHeight="1">
      <c r="A24" s="31" t="s">
        <v>18</v>
      </c>
      <c r="B24" s="13"/>
      <c r="C24" s="13"/>
      <c r="D24" s="13">
        <v>71</v>
      </c>
      <c r="E24" s="13"/>
      <c r="F24" s="13"/>
      <c r="G24" s="13"/>
      <c r="H24" s="13"/>
      <c r="I24" s="13"/>
      <c r="J24" s="13"/>
      <c r="K24" s="19"/>
      <c r="L24" s="48"/>
      <c r="M24" s="15"/>
      <c r="N24" s="16"/>
      <c r="O24" s="17">
        <f>D24/C23</f>
        <v>0.88749999999999996</v>
      </c>
      <c r="P24" s="20">
        <v>77</v>
      </c>
      <c r="Q24" s="3">
        <f t="shared" si="9"/>
        <v>0.91666666666666663</v>
      </c>
      <c r="R24" s="5">
        <f t="shared" si="10"/>
        <v>8.333333333333337E-2</v>
      </c>
      <c r="T24" s="34"/>
      <c r="U24" s="35"/>
      <c r="V24" s="35"/>
      <c r="W24" s="35"/>
      <c r="X24" s="3"/>
      <c r="Y24" s="3"/>
      <c r="AF24" s="34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"/>
      <c r="AS24" s="3"/>
    </row>
    <row r="25" spans="1:45" ht="12.75" customHeight="1">
      <c r="A25" s="31" t="s">
        <v>19</v>
      </c>
      <c r="B25" s="26"/>
      <c r="C25" s="26"/>
      <c r="D25" s="26"/>
      <c r="E25" s="26">
        <v>70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0.9859154929577465</v>
      </c>
      <c r="P25" s="20">
        <v>75</v>
      </c>
      <c r="Q25" s="3">
        <f t="shared" si="9"/>
        <v>0.97402597402597402</v>
      </c>
      <c r="R25" s="5">
        <f t="shared" si="10"/>
        <v>2.5974025974025983E-2</v>
      </c>
      <c r="U25" s="35"/>
      <c r="V25" s="35"/>
      <c r="W25" s="35"/>
      <c r="X25" s="3"/>
      <c r="Y25" s="3"/>
      <c r="AF25" s="34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"/>
      <c r="AS25" s="3"/>
    </row>
    <row r="26" spans="1:45" ht="12.75" customHeight="1">
      <c r="A26" s="31" t="s">
        <v>20</v>
      </c>
      <c r="B26" s="26"/>
      <c r="C26" s="26"/>
      <c r="D26" s="26"/>
      <c r="E26" s="26"/>
      <c r="F26" s="26">
        <v>65</v>
      </c>
      <c r="G26" s="26"/>
      <c r="H26" s="26"/>
      <c r="I26" s="26"/>
      <c r="J26" s="26"/>
      <c r="K26" s="38"/>
      <c r="L26" s="5"/>
      <c r="M26" s="5"/>
      <c r="N26" s="26"/>
      <c r="O26" s="5">
        <f>F26/E25</f>
        <v>0.9285714285714286</v>
      </c>
      <c r="P26" s="20">
        <v>72</v>
      </c>
      <c r="Q26" s="3">
        <f t="shared" si="9"/>
        <v>0.96</v>
      </c>
      <c r="R26" s="5">
        <f t="shared" si="10"/>
        <v>4.0000000000000036E-2</v>
      </c>
      <c r="T26" s="47"/>
      <c r="U26" s="35"/>
      <c r="V26" s="35"/>
      <c r="W26" s="35"/>
      <c r="X26" s="3"/>
      <c r="Y26" s="3"/>
      <c r="AF26" s="34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"/>
      <c r="AS26" s="3"/>
    </row>
    <row r="27" spans="1:45" ht="12.75" customHeight="1">
      <c r="A27" s="34" t="s">
        <v>21</v>
      </c>
      <c r="G27" s="26">
        <v>65</v>
      </c>
      <c r="K27" s="38"/>
      <c r="L27" s="5"/>
      <c r="M27" s="5"/>
      <c r="O27" s="5">
        <f>G27/F26</f>
        <v>1</v>
      </c>
      <c r="P27" s="20">
        <v>74</v>
      </c>
      <c r="Q27" s="3">
        <f t="shared" si="9"/>
        <v>1.0277777777777777</v>
      </c>
      <c r="R27" s="5">
        <f t="shared" si="10"/>
        <v>-2.7777777777777679E-2</v>
      </c>
      <c r="T27" s="47"/>
      <c r="U27" s="3"/>
      <c r="V27" s="3"/>
      <c r="W27" s="3"/>
      <c r="X27" s="3"/>
      <c r="Y27" s="3"/>
      <c r="AF27" s="26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</row>
    <row r="28" spans="1:45" ht="12.75" customHeight="1">
      <c r="A28" s="34" t="s">
        <v>22</v>
      </c>
      <c r="H28" s="26">
        <v>65</v>
      </c>
      <c r="K28" s="38"/>
      <c r="L28" s="5"/>
      <c r="M28" s="5"/>
      <c r="O28" s="5">
        <f>H28/G27</f>
        <v>1</v>
      </c>
      <c r="P28" s="20">
        <v>74</v>
      </c>
      <c r="Q28" s="3">
        <f t="shared" si="9"/>
        <v>1</v>
      </c>
      <c r="R28" s="5">
        <f t="shared" si="10"/>
        <v>0</v>
      </c>
      <c r="T28" s="47"/>
      <c r="U28" s="3"/>
      <c r="V28" s="3"/>
      <c r="W28" s="3"/>
      <c r="X28" s="3"/>
      <c r="Y28" s="3"/>
      <c r="AF28" s="26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</row>
    <row r="29" spans="1:45" ht="12.75" customHeight="1">
      <c r="A29" s="34" t="s">
        <v>40</v>
      </c>
      <c r="I29" s="26">
        <v>63</v>
      </c>
      <c r="K29" s="38" t="s">
        <v>28</v>
      </c>
      <c r="L29" s="5"/>
      <c r="M29" s="5"/>
      <c r="O29" s="5">
        <f>I29/H28</f>
        <v>0.96923076923076923</v>
      </c>
      <c r="P29" s="20">
        <v>71</v>
      </c>
      <c r="Q29" s="3">
        <f t="shared" si="9"/>
        <v>0.95945945945945943</v>
      </c>
      <c r="R29" s="5">
        <f t="shared" si="10"/>
        <v>4.0540540540540571E-2</v>
      </c>
      <c r="T29" s="47"/>
      <c r="U29" s="11"/>
      <c r="V29" s="11"/>
      <c r="W29" s="3"/>
      <c r="X29" s="3"/>
      <c r="Y29" s="3"/>
      <c r="AF29" s="26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</row>
    <row r="30" spans="1:45" ht="12.75" customHeight="1">
      <c r="A30" s="34" t="s">
        <v>41</v>
      </c>
      <c r="J30" s="26">
        <v>62</v>
      </c>
      <c r="K30" s="38">
        <v>58</v>
      </c>
      <c r="L30" s="5"/>
      <c r="M30" s="5"/>
      <c r="O30" s="5">
        <f>J30/I29</f>
        <v>0.98412698412698407</v>
      </c>
      <c r="P30" s="20">
        <v>69</v>
      </c>
      <c r="Q30" s="3">
        <f t="shared" si="9"/>
        <v>0.971830985915493</v>
      </c>
      <c r="R30" s="5">
        <f t="shared" si="10"/>
        <v>2.8169014084507005E-2</v>
      </c>
      <c r="T30" s="47"/>
      <c r="U30" s="11"/>
      <c r="V30" s="11"/>
      <c r="W30" s="3"/>
      <c r="X30" s="3"/>
      <c r="Y30" s="3"/>
      <c r="AF30" s="26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</row>
    <row r="31" spans="1:45" ht="12.75" customHeight="1">
      <c r="A31" s="34" t="s">
        <v>42</v>
      </c>
      <c r="J31" s="26">
        <v>6</v>
      </c>
      <c r="K31" s="38">
        <v>6</v>
      </c>
      <c r="L31" s="5"/>
      <c r="M31" s="5"/>
      <c r="O31" s="5"/>
      <c r="P31" s="20">
        <v>9</v>
      </c>
      <c r="Q31" s="3"/>
      <c r="R31" s="5"/>
      <c r="T31" s="47"/>
      <c r="U31" s="11"/>
      <c r="V31" s="11"/>
      <c r="W31" s="3"/>
      <c r="X31" s="3"/>
      <c r="Y31" s="3"/>
      <c r="AF31" s="26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</row>
    <row r="32" spans="1:45" ht="12.75" customHeight="1">
      <c r="A32" s="34" t="s">
        <v>43</v>
      </c>
      <c r="J32" s="26">
        <v>3</v>
      </c>
      <c r="K32" s="38">
        <v>3</v>
      </c>
      <c r="L32" s="5"/>
      <c r="M32" s="5"/>
      <c r="O32" s="5"/>
      <c r="P32" s="20">
        <v>4</v>
      </c>
      <c r="Q32" s="3"/>
      <c r="R32" s="5"/>
      <c r="T32" s="47"/>
      <c r="U32" s="11"/>
      <c r="V32" s="11"/>
      <c r="W32" s="3"/>
      <c r="X32" s="3"/>
      <c r="Y32" s="3"/>
      <c r="AF32" s="26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</row>
    <row r="33" spans="1:45" ht="12.75" customHeight="1">
      <c r="A33" s="34" t="s">
        <v>48</v>
      </c>
      <c r="G33" s="26">
        <v>1</v>
      </c>
      <c r="K33" s="38"/>
      <c r="L33" s="5"/>
      <c r="M33" s="5"/>
      <c r="O33" s="5"/>
      <c r="P33" s="20">
        <v>1</v>
      </c>
      <c r="Q33" s="3"/>
      <c r="R33" s="5"/>
      <c r="T33" s="47"/>
      <c r="U33" s="11"/>
      <c r="V33" s="11"/>
      <c r="W33" s="3"/>
      <c r="X33" s="3"/>
      <c r="Y33" s="3"/>
      <c r="AF33" s="26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</row>
    <row r="34" spans="1:45" ht="12.75" customHeight="1">
      <c r="A34" s="34" t="s">
        <v>49</v>
      </c>
      <c r="I34" s="26">
        <v>1</v>
      </c>
      <c r="K34" s="38"/>
      <c r="L34" s="5"/>
      <c r="M34" s="5"/>
      <c r="O34" s="5"/>
      <c r="P34" s="20">
        <v>1</v>
      </c>
      <c r="Q34" s="3"/>
      <c r="R34" s="5"/>
      <c r="T34" s="47"/>
      <c r="U34" s="11"/>
      <c r="V34" s="11"/>
      <c r="W34" s="3"/>
      <c r="X34" s="3"/>
      <c r="Y34" s="3"/>
      <c r="AF34" s="26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</row>
    <row r="35" spans="1:45" ht="12.75" customHeight="1">
      <c r="K35" s="26">
        <f>SUM(K30:K32)</f>
        <v>67</v>
      </c>
      <c r="L35" s="5">
        <f>K30/B22</f>
        <v>0.58585858585858586</v>
      </c>
      <c r="M35" s="5">
        <f>K35/B22</f>
        <v>0.6767676767676768</v>
      </c>
      <c r="N35" s="5">
        <f>M35-L35</f>
        <v>9.0909090909090939E-2</v>
      </c>
      <c r="O35" s="5"/>
      <c r="P35" s="6"/>
      <c r="Q35" s="6"/>
      <c r="R35" s="5"/>
      <c r="T35" s="47"/>
      <c r="U35" s="11"/>
      <c r="V35" s="11"/>
      <c r="W35" s="3"/>
      <c r="X35" s="3"/>
      <c r="Y35" s="3"/>
      <c r="AF35" s="26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</row>
    <row r="36" spans="1:45" ht="12.75" customHeight="1">
      <c r="A36" s="52" t="s">
        <v>65</v>
      </c>
      <c r="L36" s="5"/>
      <c r="M36" s="5"/>
      <c r="O36" s="5"/>
      <c r="P36" s="6"/>
      <c r="Q36" s="6"/>
      <c r="R36" s="5"/>
      <c r="U36" s="3"/>
      <c r="V36" s="3"/>
      <c r="W36" s="53"/>
      <c r="X36" s="3"/>
      <c r="Y36" s="3"/>
      <c r="AF36" s="52"/>
      <c r="AG36" s="53"/>
      <c r="AH36" s="53"/>
      <c r="AI36" s="53"/>
      <c r="AJ36" s="53"/>
      <c r="AK36" s="53"/>
      <c r="AL36" s="53"/>
      <c r="AM36" s="53"/>
      <c r="AN36" s="53"/>
      <c r="AO36" s="53"/>
      <c r="AP36" s="53"/>
      <c r="AQ36" s="53"/>
      <c r="AR36" s="3"/>
      <c r="AS36" s="3"/>
    </row>
    <row r="37" spans="1:45" ht="25.5" customHeight="1">
      <c r="B37" s="245" t="s">
        <v>1</v>
      </c>
      <c r="C37" s="240"/>
      <c r="D37" s="240"/>
      <c r="E37" s="240"/>
      <c r="F37" s="240"/>
      <c r="G37" s="240"/>
      <c r="H37" s="240"/>
      <c r="I37" s="240"/>
      <c r="J37" s="240"/>
      <c r="L37" s="7" t="s">
        <v>2</v>
      </c>
      <c r="M37" s="7" t="s">
        <v>3</v>
      </c>
      <c r="N37" s="8" t="s">
        <v>4</v>
      </c>
      <c r="O37" s="7" t="s">
        <v>5</v>
      </c>
      <c r="P37" s="9" t="s">
        <v>6</v>
      </c>
      <c r="Q37" s="9" t="s">
        <v>7</v>
      </c>
      <c r="R37" s="10" t="s">
        <v>8</v>
      </c>
      <c r="T37" s="4"/>
      <c r="U37" s="11" t="s">
        <v>39</v>
      </c>
      <c r="V37" s="11"/>
      <c r="W37" s="3"/>
      <c r="X37" s="3"/>
      <c r="Y37" s="3"/>
      <c r="AF37" s="26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</row>
    <row r="38" spans="1:45" ht="12.75" customHeight="1">
      <c r="A38" s="12" t="s">
        <v>9</v>
      </c>
      <c r="B38" s="13">
        <v>1</v>
      </c>
      <c r="C38" s="13">
        <v>2</v>
      </c>
      <c r="D38" s="13">
        <v>3</v>
      </c>
      <c r="E38" s="13">
        <v>4</v>
      </c>
      <c r="F38" s="13">
        <v>5</v>
      </c>
      <c r="G38" s="13">
        <v>6</v>
      </c>
      <c r="H38" s="13">
        <v>7</v>
      </c>
      <c r="I38" s="13">
        <v>8</v>
      </c>
      <c r="J38" s="13">
        <v>9</v>
      </c>
      <c r="K38" s="14" t="s">
        <v>10</v>
      </c>
      <c r="L38" s="48"/>
      <c r="M38" s="15"/>
      <c r="N38" s="16"/>
      <c r="O38" s="17"/>
      <c r="P38" s="6"/>
      <c r="Q38" s="6"/>
      <c r="R38" s="5"/>
      <c r="U38" s="135" t="s">
        <v>11</v>
      </c>
      <c r="V38" s="11"/>
      <c r="W38" s="11"/>
      <c r="X38" s="3"/>
      <c r="Y38" s="3"/>
      <c r="AF38" s="4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3"/>
      <c r="AS38" s="3"/>
    </row>
    <row r="39" spans="1:45" ht="12.75" customHeight="1">
      <c r="A39" s="31" t="s">
        <v>17</v>
      </c>
      <c r="B39" s="13">
        <v>49</v>
      </c>
      <c r="C39" s="13"/>
      <c r="D39" s="13"/>
      <c r="E39" s="13"/>
      <c r="F39" s="13"/>
      <c r="G39" s="13"/>
      <c r="H39" s="13"/>
      <c r="I39" s="13"/>
      <c r="J39" s="13"/>
      <c r="K39" s="19"/>
      <c r="L39" s="48"/>
      <c r="M39" s="15"/>
      <c r="N39" s="16"/>
      <c r="O39" s="17"/>
      <c r="P39" s="20">
        <f>B39</f>
        <v>49</v>
      </c>
      <c r="Q39" s="6"/>
      <c r="R39" s="5"/>
      <c r="T39" s="21" t="s">
        <v>12</v>
      </c>
      <c r="U39" s="22" t="s">
        <v>15</v>
      </c>
      <c r="V39" s="22" t="s">
        <v>16</v>
      </c>
      <c r="W39" s="22" t="s">
        <v>17</v>
      </c>
      <c r="X39" s="22" t="s">
        <v>18</v>
      </c>
      <c r="Y39" s="18" t="s">
        <v>19</v>
      </c>
      <c r="Z39" s="18" t="s">
        <v>20</v>
      </c>
      <c r="AA39" s="22" t="s">
        <v>21</v>
      </c>
      <c r="AB39" s="22" t="s">
        <v>22</v>
      </c>
      <c r="AF39" s="34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"/>
      <c r="AS39" s="3"/>
    </row>
    <row r="40" spans="1:45" ht="12.75" customHeight="1">
      <c r="A40" s="31" t="s">
        <v>18</v>
      </c>
      <c r="B40" s="13"/>
      <c r="C40" s="13">
        <v>42</v>
      </c>
      <c r="D40" s="13"/>
      <c r="E40" s="13"/>
      <c r="F40" s="13"/>
      <c r="G40" s="13"/>
      <c r="H40" s="13"/>
      <c r="I40" s="13"/>
      <c r="J40" s="13"/>
      <c r="K40" s="19"/>
      <c r="L40" s="48"/>
      <c r="M40" s="15"/>
      <c r="N40" s="16"/>
      <c r="O40" s="17">
        <f>C40/B39</f>
        <v>0.8571428571428571</v>
      </c>
      <c r="P40" s="20">
        <v>43</v>
      </c>
      <c r="Q40" s="3">
        <f t="shared" ref="Q40:Q47" si="11">P40/P39</f>
        <v>0.87755102040816324</v>
      </c>
      <c r="R40" s="5">
        <f t="shared" ref="R40:R47" si="12">100%-Q40</f>
        <v>0.12244897959183676</v>
      </c>
      <c r="T40" s="27" t="s">
        <v>24</v>
      </c>
      <c r="U40" s="25">
        <f t="shared" ref="U40:U46" si="13">Q6</f>
        <v>0.77777777777777779</v>
      </c>
      <c r="V40" s="25">
        <f t="shared" ref="V40:V46" si="14">Q23</f>
        <v>0.84848484848484851</v>
      </c>
      <c r="W40" s="35">
        <f t="shared" ref="W40:W45" si="15">Q40</f>
        <v>0.87755102040816324</v>
      </c>
      <c r="X40" s="3">
        <f t="shared" ref="X40:X44" si="16">Q60</f>
        <v>0.68852459016393441</v>
      </c>
      <c r="Y40" s="3">
        <f t="shared" ref="Y40:Y43" si="17">Q79</f>
        <v>0.9</v>
      </c>
      <c r="Z40" s="3">
        <f t="shared" ref="Z40:Z42" si="18">Q97</f>
        <v>0.93333333333333335</v>
      </c>
      <c r="AA40" s="3">
        <f t="shared" ref="AA40:AA41" si="19">Q115</f>
        <v>0.95652173913043481</v>
      </c>
      <c r="AB40" s="3">
        <f>Q136</f>
        <v>0.88505747126436785</v>
      </c>
      <c r="AF40" s="34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"/>
      <c r="AS40" s="3"/>
    </row>
    <row r="41" spans="1:45" ht="12.75" customHeight="1">
      <c r="A41" s="31" t="s">
        <v>19</v>
      </c>
      <c r="B41" s="26"/>
      <c r="C41" s="26"/>
      <c r="D41" s="26">
        <v>41</v>
      </c>
      <c r="E41" s="26"/>
      <c r="F41" s="26"/>
      <c r="G41" s="26"/>
      <c r="H41" s="26"/>
      <c r="I41" s="26"/>
      <c r="J41" s="26"/>
      <c r="K41" s="38"/>
      <c r="L41" s="5"/>
      <c r="M41" s="5"/>
      <c r="N41" s="26"/>
      <c r="O41" s="5">
        <f>D41/C40</f>
        <v>0.97619047619047616</v>
      </c>
      <c r="P41" s="20">
        <v>41</v>
      </c>
      <c r="Q41" s="3">
        <f t="shared" si="11"/>
        <v>0.95348837209302328</v>
      </c>
      <c r="R41" s="5">
        <f t="shared" si="12"/>
        <v>4.6511627906976716E-2</v>
      </c>
      <c r="T41" s="27" t="s">
        <v>25</v>
      </c>
      <c r="U41" s="25">
        <f t="shared" si="13"/>
        <v>1</v>
      </c>
      <c r="V41" s="25">
        <f t="shared" si="14"/>
        <v>0.91666666666666663</v>
      </c>
      <c r="W41" s="35">
        <f t="shared" si="15"/>
        <v>0.95348837209302328</v>
      </c>
      <c r="X41" s="3">
        <f t="shared" si="16"/>
        <v>1.0119047619047619</v>
      </c>
      <c r="Y41" s="3">
        <f t="shared" si="17"/>
        <v>0.97777777777777775</v>
      </c>
      <c r="Z41" s="3">
        <f t="shared" si="18"/>
        <v>0.9285714285714286</v>
      </c>
      <c r="AA41" s="3">
        <f t="shared" si="19"/>
        <v>0.95454545454545459</v>
      </c>
      <c r="AF41" s="34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"/>
      <c r="AS41" s="3"/>
    </row>
    <row r="42" spans="1:45" ht="12.75" customHeight="1">
      <c r="A42" s="31" t="s">
        <v>20</v>
      </c>
      <c r="B42" s="26"/>
      <c r="C42" s="26"/>
      <c r="D42" s="26"/>
      <c r="E42" s="26">
        <v>41</v>
      </c>
      <c r="F42" s="26"/>
      <c r="G42" s="26"/>
      <c r="H42" s="26"/>
      <c r="I42" s="26"/>
      <c r="J42" s="26"/>
      <c r="K42" s="38"/>
      <c r="L42" s="5"/>
      <c r="M42" s="5"/>
      <c r="N42" s="26"/>
      <c r="O42" s="5">
        <f>E42/D41</f>
        <v>1</v>
      </c>
      <c r="P42" s="20">
        <v>42</v>
      </c>
      <c r="Q42" s="3">
        <f t="shared" si="11"/>
        <v>1.024390243902439</v>
      </c>
      <c r="R42" s="5">
        <f t="shared" si="12"/>
        <v>-2.4390243902439046E-2</v>
      </c>
      <c r="T42" s="27" t="s">
        <v>26</v>
      </c>
      <c r="U42" s="25">
        <f t="shared" si="13"/>
        <v>0.91428571428571426</v>
      </c>
      <c r="V42" s="25">
        <f t="shared" si="14"/>
        <v>0.97402597402597402</v>
      </c>
      <c r="W42" s="35">
        <f t="shared" si="15"/>
        <v>1.024390243902439</v>
      </c>
      <c r="X42" s="3">
        <f t="shared" si="16"/>
        <v>0.97647058823529409</v>
      </c>
      <c r="Y42" s="3">
        <f t="shared" si="17"/>
        <v>0.95454545454545459</v>
      </c>
      <c r="Z42" s="3">
        <f t="shared" si="18"/>
        <v>0.97435897435897434</v>
      </c>
      <c r="AF42" s="34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"/>
      <c r="AS42" s="3"/>
    </row>
    <row r="43" spans="1:45" ht="12.75" customHeight="1">
      <c r="A43" s="34" t="s">
        <v>21</v>
      </c>
      <c r="F43" s="26">
        <v>39</v>
      </c>
      <c r="K43" s="38"/>
      <c r="L43" s="5"/>
      <c r="M43" s="5"/>
      <c r="O43" s="5">
        <f>F43/E42</f>
        <v>0.95121951219512191</v>
      </c>
      <c r="P43" s="20">
        <v>43</v>
      </c>
      <c r="Q43" s="3">
        <f t="shared" si="11"/>
        <v>1.0238095238095237</v>
      </c>
      <c r="R43" s="5">
        <f t="shared" si="12"/>
        <v>-2.3809523809523725E-2</v>
      </c>
      <c r="T43" s="27" t="s">
        <v>27</v>
      </c>
      <c r="U43" s="25">
        <f t="shared" si="13"/>
        <v>1</v>
      </c>
      <c r="V43" s="25">
        <f t="shared" si="14"/>
        <v>0.96</v>
      </c>
      <c r="W43" s="35">
        <f t="shared" si="15"/>
        <v>1.0238095238095237</v>
      </c>
      <c r="X43" s="3">
        <f t="shared" si="16"/>
        <v>0.98795180722891562</v>
      </c>
      <c r="Y43" s="3">
        <f t="shared" si="17"/>
        <v>1.0476190476190477</v>
      </c>
      <c r="Z43" s="3" t="s">
        <v>28</v>
      </c>
      <c r="AF43" s="26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</row>
    <row r="44" spans="1:45" ht="12.75" customHeight="1">
      <c r="A44" s="34" t="s">
        <v>22</v>
      </c>
      <c r="G44" s="26">
        <v>38</v>
      </c>
      <c r="K44" s="38"/>
      <c r="L44" s="5"/>
      <c r="M44" s="5"/>
      <c r="O44" s="5">
        <f>G44/F43</f>
        <v>0.97435897435897434</v>
      </c>
      <c r="P44" s="20">
        <v>42</v>
      </c>
      <c r="Q44" s="3">
        <f t="shared" si="11"/>
        <v>0.97674418604651159</v>
      </c>
      <c r="R44" s="5">
        <f t="shared" si="12"/>
        <v>2.3255813953488413E-2</v>
      </c>
      <c r="T44" s="27" t="s">
        <v>29</v>
      </c>
      <c r="U44" s="25">
        <f t="shared" si="13"/>
        <v>0.9375</v>
      </c>
      <c r="V44" s="25">
        <f t="shared" si="14"/>
        <v>1.0277777777777777</v>
      </c>
      <c r="W44" s="35">
        <f t="shared" si="15"/>
        <v>0.97674418604651159</v>
      </c>
      <c r="X44" s="3">
        <f t="shared" si="16"/>
        <v>0.97560975609756095</v>
      </c>
      <c r="Y44" s="3" t="s">
        <v>28</v>
      </c>
      <c r="AF44" s="26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</row>
    <row r="45" spans="1:45" ht="12.75" customHeight="1">
      <c r="A45" s="34" t="s">
        <v>40</v>
      </c>
      <c r="H45" s="26">
        <v>36</v>
      </c>
      <c r="K45" s="38"/>
      <c r="L45" s="5"/>
      <c r="M45" s="5"/>
      <c r="O45" s="5">
        <f>H45/G44</f>
        <v>0.94736842105263153</v>
      </c>
      <c r="P45" s="20">
        <v>41</v>
      </c>
      <c r="Q45" s="3">
        <f t="shared" si="11"/>
        <v>0.97619047619047616</v>
      </c>
      <c r="R45" s="5">
        <f t="shared" si="12"/>
        <v>2.3809523809523836E-2</v>
      </c>
      <c r="T45" s="27" t="s">
        <v>30</v>
      </c>
      <c r="U45" s="25">
        <f t="shared" si="13"/>
        <v>1</v>
      </c>
      <c r="V45" s="25">
        <f t="shared" si="14"/>
        <v>1</v>
      </c>
      <c r="W45" s="35">
        <f t="shared" si="15"/>
        <v>0.97619047619047616</v>
      </c>
      <c r="X45" s="3" t="s">
        <v>28</v>
      </c>
      <c r="Y45" s="3"/>
      <c r="AF45" s="26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</row>
    <row r="46" spans="1:45" ht="12.75" customHeight="1">
      <c r="A46" s="34" t="s">
        <v>41</v>
      </c>
      <c r="I46" s="26">
        <v>35</v>
      </c>
      <c r="K46" s="38"/>
      <c r="L46" s="5"/>
      <c r="M46" s="5"/>
      <c r="O46" s="5">
        <f>I46/H45</f>
        <v>0.97222222222222221</v>
      </c>
      <c r="P46" s="20">
        <v>40</v>
      </c>
      <c r="Q46" s="3">
        <f t="shared" si="11"/>
        <v>0.97560975609756095</v>
      </c>
      <c r="R46" s="5">
        <f t="shared" si="12"/>
        <v>2.4390243902439046E-2</v>
      </c>
      <c r="T46" s="32" t="s">
        <v>31</v>
      </c>
      <c r="U46" s="25">
        <f t="shared" si="13"/>
        <v>1</v>
      </c>
      <c r="V46" s="25">
        <f t="shared" si="14"/>
        <v>0.95945945945945943</v>
      </c>
      <c r="W46" s="35" t="s">
        <v>28</v>
      </c>
      <c r="X46" s="3"/>
      <c r="Y46" s="3"/>
      <c r="AF46" s="26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</row>
    <row r="47" spans="1:45" ht="12.75" customHeight="1">
      <c r="A47" s="34" t="s">
        <v>42</v>
      </c>
      <c r="J47" s="26">
        <v>35</v>
      </c>
      <c r="K47" s="38">
        <v>34</v>
      </c>
      <c r="L47" s="5"/>
      <c r="M47" s="5"/>
      <c r="O47" s="5">
        <f>J47/I46</f>
        <v>1</v>
      </c>
      <c r="P47" s="20">
        <v>40</v>
      </c>
      <c r="Q47" s="3">
        <f t="shared" si="11"/>
        <v>1</v>
      </c>
      <c r="R47" s="5">
        <f t="shared" si="12"/>
        <v>0</v>
      </c>
      <c r="T47" s="32"/>
      <c r="U47" s="25"/>
      <c r="V47" s="25"/>
      <c r="W47" s="35"/>
      <c r="X47" s="3"/>
      <c r="Y47" s="3"/>
      <c r="AF47" s="26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</row>
    <row r="48" spans="1:45" ht="12.75" customHeight="1">
      <c r="A48" s="34" t="s">
        <v>43</v>
      </c>
      <c r="J48" s="26">
        <v>2</v>
      </c>
      <c r="K48" s="38">
        <v>1</v>
      </c>
      <c r="L48" s="5"/>
      <c r="M48" s="5"/>
      <c r="O48" s="5"/>
      <c r="P48" s="20">
        <v>6</v>
      </c>
      <c r="Q48" s="3"/>
      <c r="R48" s="5"/>
      <c r="T48" s="32"/>
      <c r="U48" s="25"/>
      <c r="V48" s="25"/>
      <c r="W48" s="35"/>
      <c r="X48" s="3"/>
      <c r="Y48" s="3"/>
      <c r="AF48" s="26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</row>
    <row r="49" spans="1:45" ht="12.75" customHeight="1">
      <c r="A49" s="34" t="s">
        <v>48</v>
      </c>
      <c r="J49" s="26">
        <v>1</v>
      </c>
      <c r="K49" s="38"/>
      <c r="L49" s="5"/>
      <c r="M49" s="5"/>
      <c r="O49" s="5"/>
      <c r="P49" s="20">
        <v>4</v>
      </c>
      <c r="Q49" s="3"/>
      <c r="R49" s="5"/>
      <c r="T49" s="32"/>
      <c r="U49" s="25"/>
      <c r="V49" s="25"/>
      <c r="W49" s="35"/>
      <c r="X49" s="3"/>
      <c r="Y49" s="3"/>
      <c r="AF49" s="26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</row>
    <row r="50" spans="1:45" ht="12.75" customHeight="1">
      <c r="A50" s="34" t="s">
        <v>49</v>
      </c>
      <c r="J50" s="26">
        <v>2</v>
      </c>
      <c r="K50" s="38">
        <v>2</v>
      </c>
      <c r="L50" s="5"/>
      <c r="M50" s="5"/>
      <c r="O50" s="5"/>
      <c r="P50" s="20">
        <v>2</v>
      </c>
      <c r="Q50" s="3"/>
      <c r="R50" s="5"/>
      <c r="T50" s="32"/>
      <c r="U50" s="25"/>
      <c r="V50" s="25"/>
      <c r="W50" s="35"/>
      <c r="X50" s="3"/>
      <c r="Y50" s="3"/>
      <c r="AF50" s="26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</row>
    <row r="51" spans="1:45" ht="12.75" customHeight="1">
      <c r="A51" s="34" t="s">
        <v>50</v>
      </c>
      <c r="H51" s="26">
        <v>1</v>
      </c>
      <c r="K51" s="38"/>
      <c r="L51" s="5"/>
      <c r="M51" s="5"/>
      <c r="O51" s="5"/>
      <c r="P51" s="20">
        <v>1</v>
      </c>
      <c r="Q51" s="3"/>
      <c r="R51" s="5"/>
      <c r="T51" s="32"/>
      <c r="U51" s="25"/>
      <c r="V51" s="25"/>
      <c r="W51" s="35"/>
      <c r="X51" s="3"/>
      <c r="Y51" s="3"/>
      <c r="AF51" s="26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</row>
    <row r="52" spans="1:45" ht="12.75" customHeight="1">
      <c r="A52" s="34" t="s">
        <v>51</v>
      </c>
      <c r="H52" s="26">
        <v>1</v>
      </c>
      <c r="K52" s="38"/>
      <c r="L52" s="5"/>
      <c r="M52" s="5"/>
      <c r="O52" s="5"/>
      <c r="P52" s="20">
        <v>1</v>
      </c>
      <c r="Q52" s="3"/>
      <c r="R52" s="5"/>
      <c r="T52" s="32"/>
      <c r="U52" s="25"/>
      <c r="V52" s="25"/>
      <c r="W52" s="35"/>
      <c r="X52" s="3"/>
      <c r="Y52" s="3"/>
      <c r="AF52" s="26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</row>
    <row r="53" spans="1:45" ht="12.75" customHeight="1">
      <c r="A53" s="34" t="s">
        <v>52</v>
      </c>
      <c r="I53" s="26">
        <v>1</v>
      </c>
      <c r="K53" s="38"/>
      <c r="L53" s="5"/>
      <c r="M53" s="5"/>
      <c r="O53" s="5"/>
      <c r="P53" s="20">
        <v>1</v>
      </c>
      <c r="Q53" s="3"/>
      <c r="R53" s="5"/>
      <c r="T53" s="32"/>
      <c r="U53" s="25"/>
      <c r="V53" s="25"/>
      <c r="W53" s="35"/>
      <c r="X53" s="3"/>
      <c r="Y53" s="3"/>
      <c r="AF53" s="26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</row>
    <row r="54" spans="1:45" ht="12.75" customHeight="1">
      <c r="A54" s="34" t="s">
        <v>53</v>
      </c>
      <c r="J54" s="26">
        <v>1</v>
      </c>
      <c r="K54" s="38">
        <v>1</v>
      </c>
      <c r="L54" s="5"/>
      <c r="M54" s="5"/>
      <c r="O54" s="5"/>
      <c r="P54" s="20"/>
      <c r="Q54" s="3"/>
      <c r="R54" s="5"/>
      <c r="T54" s="32"/>
      <c r="U54" s="25"/>
      <c r="V54" s="25"/>
      <c r="W54" s="35"/>
      <c r="X54" s="3"/>
      <c r="Y54" s="3"/>
      <c r="AF54" s="26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</row>
    <row r="55" spans="1:45" ht="12.75" customHeight="1">
      <c r="K55" s="26">
        <f>SUM(K47:K54)</f>
        <v>38</v>
      </c>
      <c r="L55" s="5">
        <f>K47/B39</f>
        <v>0.69387755102040816</v>
      </c>
      <c r="M55" s="5">
        <f>K55/B39</f>
        <v>0.77551020408163263</v>
      </c>
      <c r="N55" s="5">
        <f>M55-L55</f>
        <v>8.1632653061224469E-2</v>
      </c>
      <c r="O55" s="5"/>
      <c r="P55" s="6"/>
      <c r="Q55" s="6"/>
      <c r="R55" s="5"/>
      <c r="T55" s="32" t="s">
        <v>32</v>
      </c>
      <c r="U55" s="25">
        <f>Q13</f>
        <v>1</v>
      </c>
      <c r="V55" s="25" t="s">
        <v>28</v>
      </c>
      <c r="W55" s="3"/>
      <c r="X55" s="3"/>
      <c r="Y55" s="3"/>
      <c r="AF55" s="26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</row>
    <row r="56" spans="1:45" ht="12.75" customHeight="1">
      <c r="A56" s="52" t="s">
        <v>67</v>
      </c>
      <c r="L56" s="5"/>
      <c r="M56" s="5"/>
      <c r="O56" s="5"/>
      <c r="P56" s="6"/>
      <c r="Q56" s="6"/>
      <c r="R56" s="5"/>
      <c r="U56" s="25"/>
      <c r="V56" s="25"/>
      <c r="W56" s="11"/>
      <c r="X56" s="3"/>
      <c r="Y56" s="3"/>
      <c r="AF56" s="52"/>
      <c r="AG56" s="53"/>
      <c r="AH56" s="53"/>
      <c r="AI56" s="53"/>
      <c r="AJ56" s="53"/>
      <c r="AK56" s="53"/>
      <c r="AL56" s="53"/>
      <c r="AM56" s="53"/>
      <c r="AN56" s="53"/>
      <c r="AO56" s="53"/>
      <c r="AP56" s="53"/>
      <c r="AQ56" s="53"/>
      <c r="AR56" s="3"/>
      <c r="AS56" s="3"/>
    </row>
    <row r="57" spans="1:45" ht="25.5" customHeight="1">
      <c r="B57" s="245" t="s">
        <v>1</v>
      </c>
      <c r="C57" s="240"/>
      <c r="D57" s="240"/>
      <c r="E57" s="240"/>
      <c r="F57" s="240"/>
      <c r="G57" s="240"/>
      <c r="H57" s="240"/>
      <c r="I57" s="240"/>
      <c r="J57" s="240"/>
      <c r="L57" s="7" t="s">
        <v>2</v>
      </c>
      <c r="M57" s="7" t="s">
        <v>3</v>
      </c>
      <c r="N57" s="8" t="s">
        <v>4</v>
      </c>
      <c r="O57" s="7" t="s">
        <v>5</v>
      </c>
      <c r="P57" s="9" t="s">
        <v>6</v>
      </c>
      <c r="Q57" s="9" t="s">
        <v>7</v>
      </c>
      <c r="R57" s="10" t="s">
        <v>8</v>
      </c>
      <c r="U57" s="25"/>
      <c r="V57" s="25"/>
      <c r="W57" s="35"/>
      <c r="X57" s="3"/>
      <c r="Y57" s="3"/>
      <c r="AF57" s="26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</row>
    <row r="58" spans="1:45" ht="12.75" customHeight="1">
      <c r="A58" s="12" t="s">
        <v>9</v>
      </c>
      <c r="B58" s="13">
        <v>1</v>
      </c>
      <c r="C58" s="13">
        <v>2</v>
      </c>
      <c r="D58" s="13">
        <v>3</v>
      </c>
      <c r="E58" s="13">
        <v>4</v>
      </c>
      <c r="F58" s="13">
        <v>5</v>
      </c>
      <c r="G58" s="13">
        <v>6</v>
      </c>
      <c r="H58" s="13">
        <v>7</v>
      </c>
      <c r="I58" s="13">
        <v>8</v>
      </c>
      <c r="J58" s="13">
        <v>9</v>
      </c>
      <c r="K58" s="14" t="s">
        <v>10</v>
      </c>
      <c r="L58" s="48"/>
      <c r="M58" s="15"/>
      <c r="N58" s="16"/>
      <c r="O58" s="17"/>
      <c r="P58" s="6"/>
      <c r="Q58" s="6"/>
      <c r="R58" s="5"/>
      <c r="T58" s="26"/>
      <c r="U58" s="28"/>
      <c r="V58" s="28"/>
      <c r="W58" s="35"/>
      <c r="X58" s="3"/>
      <c r="Y58" s="3"/>
      <c r="AF58" s="4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3"/>
      <c r="AS58" s="3"/>
    </row>
    <row r="59" spans="1:45" ht="12.75" customHeight="1">
      <c r="A59" s="31" t="s">
        <v>18</v>
      </c>
      <c r="B59" s="13">
        <v>122</v>
      </c>
      <c r="C59" s="13"/>
      <c r="D59" s="13"/>
      <c r="E59" s="13"/>
      <c r="F59" s="13"/>
      <c r="G59" s="13"/>
      <c r="H59" s="13"/>
      <c r="I59" s="13"/>
      <c r="J59" s="13"/>
      <c r="K59" s="19"/>
      <c r="L59" s="48"/>
      <c r="M59" s="15"/>
      <c r="N59" s="16"/>
      <c r="O59" s="17"/>
      <c r="P59" s="20">
        <f>B59</f>
        <v>122</v>
      </c>
      <c r="Q59" s="6"/>
      <c r="R59" s="5"/>
      <c r="T59" s="33"/>
      <c r="U59" s="28"/>
      <c r="V59" s="28"/>
      <c r="W59" s="35"/>
      <c r="X59" s="3"/>
      <c r="Y59" s="3"/>
      <c r="AF59" s="34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"/>
      <c r="AS59" s="3"/>
    </row>
    <row r="60" spans="1:45" ht="12.75" customHeight="1">
      <c r="A60" s="31" t="s">
        <v>19</v>
      </c>
      <c r="B60" s="26"/>
      <c r="C60" s="26">
        <v>83</v>
      </c>
      <c r="D60" s="26"/>
      <c r="E60" s="26"/>
      <c r="F60" s="26"/>
      <c r="G60" s="26"/>
      <c r="H60" s="26"/>
      <c r="I60" s="26"/>
      <c r="J60" s="26"/>
      <c r="K60" s="38"/>
      <c r="L60" s="5"/>
      <c r="M60" s="5"/>
      <c r="N60" s="26"/>
      <c r="O60" s="5">
        <f>C60/B59</f>
        <v>0.68032786885245899</v>
      </c>
      <c r="P60" s="20">
        <v>84</v>
      </c>
      <c r="Q60" s="3">
        <f t="shared" ref="Q60:Q67" si="20">P60/P59</f>
        <v>0.68852459016393441</v>
      </c>
      <c r="R60" s="5">
        <f t="shared" ref="R60:R67" si="21">100%-Q60</f>
        <v>0.31147540983606559</v>
      </c>
      <c r="T60" s="33"/>
      <c r="U60" s="28"/>
      <c r="V60" s="28"/>
      <c r="W60" s="35"/>
      <c r="X60" s="3"/>
      <c r="Y60" s="3"/>
      <c r="AF60" s="34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"/>
      <c r="AS60" s="3"/>
    </row>
    <row r="61" spans="1:45" ht="12.75" customHeight="1">
      <c r="A61" s="31" t="s">
        <v>20</v>
      </c>
      <c r="B61" s="26"/>
      <c r="C61" s="26"/>
      <c r="D61" s="26">
        <v>80</v>
      </c>
      <c r="E61" s="26"/>
      <c r="F61" s="26"/>
      <c r="G61" s="26"/>
      <c r="H61" s="26"/>
      <c r="I61" s="26"/>
      <c r="J61" s="26"/>
      <c r="K61" s="38"/>
      <c r="L61" s="5"/>
      <c r="M61" s="5"/>
      <c r="N61" s="26"/>
      <c r="O61" s="5">
        <f>D61/C60</f>
        <v>0.96385542168674698</v>
      </c>
      <c r="P61" s="20">
        <v>85</v>
      </c>
      <c r="Q61" s="3">
        <f t="shared" si="20"/>
        <v>1.0119047619047619</v>
      </c>
      <c r="R61" s="5">
        <f t="shared" si="21"/>
        <v>-1.1904761904761862E-2</v>
      </c>
      <c r="T61" s="33"/>
      <c r="U61" s="28"/>
      <c r="V61" s="28"/>
      <c r="AF61" s="34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"/>
      <c r="AS61" s="3"/>
    </row>
    <row r="62" spans="1:45" ht="12.75" customHeight="1">
      <c r="A62" s="34" t="s">
        <v>21</v>
      </c>
      <c r="B62" s="26"/>
      <c r="C62" s="26"/>
      <c r="D62" s="26"/>
      <c r="E62" s="26">
        <v>78</v>
      </c>
      <c r="F62" s="26"/>
      <c r="G62" s="26"/>
      <c r="H62" s="26"/>
      <c r="I62" s="26"/>
      <c r="J62" s="26"/>
      <c r="K62" s="38"/>
      <c r="L62" s="5"/>
      <c r="M62" s="5"/>
      <c r="N62" s="26"/>
      <c r="O62" s="5">
        <f>E62/D61</f>
        <v>0.97499999999999998</v>
      </c>
      <c r="P62" s="20">
        <v>83</v>
      </c>
      <c r="Q62" s="3">
        <f t="shared" si="20"/>
        <v>0.97647058823529409</v>
      </c>
      <c r="R62" s="5">
        <f t="shared" si="21"/>
        <v>2.352941176470591E-2</v>
      </c>
      <c r="AF62" s="34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"/>
      <c r="AS62" s="3"/>
    </row>
    <row r="63" spans="1:45" ht="12.75" customHeight="1">
      <c r="A63" s="34" t="s">
        <v>22</v>
      </c>
      <c r="B63" s="26"/>
      <c r="C63" s="26"/>
      <c r="D63" s="26"/>
      <c r="E63" s="26"/>
      <c r="F63" s="26">
        <v>76</v>
      </c>
      <c r="G63" s="26"/>
      <c r="H63" s="26"/>
      <c r="I63" s="26"/>
      <c r="J63" s="26"/>
      <c r="K63" s="38"/>
      <c r="L63" s="5"/>
      <c r="M63" s="5"/>
      <c r="N63" s="26"/>
      <c r="O63" s="5">
        <f>F63/E62</f>
        <v>0.97435897435897434</v>
      </c>
      <c r="P63" s="20">
        <v>82</v>
      </c>
      <c r="Q63" s="3">
        <f t="shared" si="20"/>
        <v>0.98795180722891562</v>
      </c>
      <c r="R63" s="5">
        <f t="shared" si="21"/>
        <v>1.2048192771084376E-2</v>
      </c>
      <c r="AF63" s="34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"/>
      <c r="AS63" s="3"/>
    </row>
    <row r="64" spans="1:45" ht="12.75" customHeight="1">
      <c r="A64" s="34" t="s">
        <v>40</v>
      </c>
      <c r="B64" s="26"/>
      <c r="C64" s="26"/>
      <c r="D64" s="26"/>
      <c r="E64" s="26"/>
      <c r="F64" s="26"/>
      <c r="G64" s="26">
        <v>74</v>
      </c>
      <c r="H64" s="26"/>
      <c r="I64" s="26"/>
      <c r="J64" s="26"/>
      <c r="K64" s="38"/>
      <c r="L64" s="5"/>
      <c r="M64" s="5"/>
      <c r="N64" s="26"/>
      <c r="O64" s="5">
        <f>G64/F63</f>
        <v>0.97368421052631582</v>
      </c>
      <c r="P64" s="20">
        <v>80</v>
      </c>
      <c r="Q64" s="3">
        <f t="shared" si="20"/>
        <v>0.97560975609756095</v>
      </c>
      <c r="R64" s="5">
        <f t="shared" si="21"/>
        <v>2.4390243902439046E-2</v>
      </c>
      <c r="AF64" s="34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"/>
      <c r="AS64" s="3"/>
    </row>
    <row r="65" spans="1:45" ht="12.75" customHeight="1">
      <c r="A65" s="34" t="s">
        <v>41</v>
      </c>
      <c r="B65" s="26"/>
      <c r="C65" s="26"/>
      <c r="D65" s="26"/>
      <c r="E65" s="26"/>
      <c r="F65" s="26"/>
      <c r="G65" s="26"/>
      <c r="H65" s="26">
        <v>71</v>
      </c>
      <c r="I65" s="26"/>
      <c r="J65" s="26"/>
      <c r="K65" s="38"/>
      <c r="L65" s="5"/>
      <c r="M65" s="5"/>
      <c r="N65" s="26"/>
      <c r="O65" s="5">
        <f>H65/G64</f>
        <v>0.95945945945945943</v>
      </c>
      <c r="P65" s="20">
        <v>77</v>
      </c>
      <c r="Q65" s="3">
        <f t="shared" si="20"/>
        <v>0.96250000000000002</v>
      </c>
      <c r="R65" s="5">
        <f t="shared" si="21"/>
        <v>3.7499999999999978E-2</v>
      </c>
      <c r="AF65" s="34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"/>
      <c r="AS65" s="3"/>
    </row>
    <row r="66" spans="1:45" ht="12.75" customHeight="1">
      <c r="A66" s="34" t="s">
        <v>42</v>
      </c>
      <c r="B66" s="26"/>
      <c r="C66" s="26"/>
      <c r="D66" s="26"/>
      <c r="E66" s="26"/>
      <c r="F66" s="26"/>
      <c r="G66" s="26"/>
      <c r="H66" s="26"/>
      <c r="I66" s="26">
        <v>71</v>
      </c>
      <c r="J66" s="26"/>
      <c r="K66" s="38"/>
      <c r="L66" s="5"/>
      <c r="M66" s="5"/>
      <c r="N66" s="26"/>
      <c r="O66" s="5">
        <f>I66/H65</f>
        <v>1</v>
      </c>
      <c r="P66" s="20">
        <v>78</v>
      </c>
      <c r="Q66" s="3">
        <f t="shared" si="20"/>
        <v>1.0129870129870129</v>
      </c>
      <c r="R66" s="5">
        <f t="shared" si="21"/>
        <v>-1.298701298701288E-2</v>
      </c>
      <c r="AF66" s="34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"/>
      <c r="AS66" s="3"/>
    </row>
    <row r="67" spans="1:45" ht="12.75" customHeight="1">
      <c r="A67" s="34" t="s">
        <v>43</v>
      </c>
      <c r="B67" s="26"/>
      <c r="C67" s="26"/>
      <c r="D67" s="26"/>
      <c r="E67" s="26"/>
      <c r="F67" s="26"/>
      <c r="G67" s="26"/>
      <c r="H67" s="26"/>
      <c r="I67" s="26"/>
      <c r="J67" s="26">
        <v>71</v>
      </c>
      <c r="K67" s="38">
        <v>70</v>
      </c>
      <c r="L67" s="5"/>
      <c r="M67" s="5"/>
      <c r="N67" s="26"/>
      <c r="O67" s="5">
        <f>J67/I66</f>
        <v>1</v>
      </c>
      <c r="P67" s="20">
        <v>77</v>
      </c>
      <c r="Q67" s="3">
        <f t="shared" si="20"/>
        <v>0.98717948717948723</v>
      </c>
      <c r="R67" s="5">
        <f t="shared" si="21"/>
        <v>1.2820512820512775E-2</v>
      </c>
      <c r="AF67" s="34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"/>
      <c r="AS67" s="3"/>
    </row>
    <row r="68" spans="1:45" ht="12.75" customHeight="1">
      <c r="A68" s="34" t="s">
        <v>48</v>
      </c>
      <c r="B68" s="26"/>
      <c r="C68" s="26"/>
      <c r="D68" s="26"/>
      <c r="E68" s="26"/>
      <c r="F68" s="26"/>
      <c r="G68" s="26"/>
      <c r="H68" s="26"/>
      <c r="I68" s="26"/>
      <c r="J68" s="26">
        <v>4</v>
      </c>
      <c r="K68" s="38">
        <v>3</v>
      </c>
      <c r="L68" s="5"/>
      <c r="M68" s="5"/>
      <c r="N68" s="26"/>
      <c r="O68" s="5"/>
      <c r="P68" s="20">
        <v>6</v>
      </c>
      <c r="Q68" s="3"/>
      <c r="R68" s="5"/>
      <c r="AF68" s="34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"/>
      <c r="AS68" s="3"/>
    </row>
    <row r="69" spans="1:45" ht="12.75" customHeight="1">
      <c r="A69" s="34" t="s">
        <v>49</v>
      </c>
      <c r="B69" s="26"/>
      <c r="C69" s="26"/>
      <c r="D69" s="26"/>
      <c r="E69" s="26"/>
      <c r="F69" s="26"/>
      <c r="G69" s="26"/>
      <c r="H69" s="26"/>
      <c r="I69" s="26"/>
      <c r="J69" s="26">
        <v>2</v>
      </c>
      <c r="K69" s="38">
        <v>1</v>
      </c>
      <c r="L69" s="5"/>
      <c r="M69" s="5"/>
      <c r="N69" s="26"/>
      <c r="O69" s="5"/>
      <c r="P69" s="20">
        <v>4</v>
      </c>
      <c r="Q69" s="3"/>
      <c r="R69" s="5"/>
      <c r="AF69" s="34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"/>
      <c r="AS69" s="3"/>
    </row>
    <row r="70" spans="1:45" ht="12.75" customHeight="1">
      <c r="A70" s="34" t="s">
        <v>50</v>
      </c>
      <c r="B70" s="26"/>
      <c r="C70" s="26"/>
      <c r="D70" s="26"/>
      <c r="E70" s="26"/>
      <c r="F70" s="26"/>
      <c r="G70" s="26"/>
      <c r="H70" s="26"/>
      <c r="I70" s="26"/>
      <c r="J70" s="26">
        <v>2</v>
      </c>
      <c r="K70" s="38">
        <v>2</v>
      </c>
      <c r="L70" s="5"/>
      <c r="M70" s="5"/>
      <c r="N70" s="26"/>
      <c r="O70" s="5"/>
      <c r="P70" s="20">
        <v>2</v>
      </c>
      <c r="Q70" s="3"/>
      <c r="R70" s="5"/>
      <c r="AF70" s="34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"/>
      <c r="AS70" s="3"/>
    </row>
    <row r="71" spans="1:45" ht="12.75" customHeight="1">
      <c r="A71" s="34" t="s">
        <v>51</v>
      </c>
      <c r="B71" s="26"/>
      <c r="C71" s="26"/>
      <c r="D71" s="26"/>
      <c r="E71" s="26"/>
      <c r="F71" s="26"/>
      <c r="G71" s="26"/>
      <c r="H71" s="26"/>
      <c r="I71" s="26"/>
      <c r="J71" s="26"/>
      <c r="K71" s="38"/>
      <c r="L71" s="5"/>
      <c r="M71" s="5"/>
      <c r="N71" s="26"/>
      <c r="O71" s="5"/>
      <c r="P71" s="20"/>
      <c r="Q71" s="3"/>
      <c r="R71" s="5"/>
      <c r="AF71" s="34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"/>
      <c r="AS71" s="3"/>
    </row>
    <row r="72" spans="1:45" ht="12.75" customHeight="1">
      <c r="A72" s="34" t="s">
        <v>52</v>
      </c>
      <c r="B72" s="26"/>
      <c r="C72" s="26"/>
      <c r="D72" s="26"/>
      <c r="E72" s="26"/>
      <c r="F72" s="26"/>
      <c r="G72" s="26"/>
      <c r="H72" s="26"/>
      <c r="I72" s="26"/>
      <c r="J72" s="26"/>
      <c r="K72" s="38"/>
      <c r="L72" s="5"/>
      <c r="M72" s="5"/>
      <c r="N72" s="26"/>
      <c r="O72" s="5"/>
      <c r="P72" s="20"/>
      <c r="Q72" s="3"/>
      <c r="R72" s="5"/>
      <c r="AF72" s="34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"/>
      <c r="AS72" s="3"/>
    </row>
    <row r="73" spans="1:45" ht="12.75" customHeight="1">
      <c r="A73" s="34"/>
      <c r="B73" s="26"/>
      <c r="C73" s="26"/>
      <c r="D73" s="26"/>
      <c r="E73" s="26"/>
      <c r="F73" s="26"/>
      <c r="G73" s="26"/>
      <c r="H73" s="26"/>
      <c r="I73" s="26"/>
      <c r="J73" s="26"/>
      <c r="K73" s="38"/>
      <c r="L73" s="5"/>
      <c r="M73" s="5"/>
      <c r="N73" s="26"/>
      <c r="O73" s="5"/>
      <c r="P73" s="20"/>
      <c r="Q73" s="3"/>
      <c r="R73" s="5"/>
      <c r="AF73" s="34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"/>
      <c r="AS73" s="3"/>
    </row>
    <row r="74" spans="1:45" ht="12.75" customHeight="1">
      <c r="A74" s="34"/>
      <c r="B74" s="26"/>
      <c r="C74" s="26"/>
      <c r="D74" s="26"/>
      <c r="E74" s="26"/>
      <c r="F74" s="26"/>
      <c r="G74" s="26"/>
      <c r="H74" s="26"/>
      <c r="I74" s="26"/>
      <c r="J74" s="26"/>
      <c r="K74" s="26">
        <f>SUM(K67:K70)</f>
        <v>76</v>
      </c>
      <c r="L74" s="5">
        <f>K67/B59</f>
        <v>0.57377049180327866</v>
      </c>
      <c r="M74" s="5">
        <f>K74/B59</f>
        <v>0.62295081967213117</v>
      </c>
      <c r="N74" s="5">
        <f>M74-L74</f>
        <v>4.9180327868852514E-2</v>
      </c>
      <c r="O74" s="5"/>
      <c r="P74" s="169"/>
      <c r="Q74" s="6"/>
      <c r="R74" s="5"/>
      <c r="AF74" s="34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"/>
      <c r="AS74" s="3"/>
    </row>
    <row r="75" spans="1:45" ht="12.75" customHeight="1">
      <c r="A75" s="52" t="s">
        <v>68</v>
      </c>
      <c r="M75" s="5"/>
      <c r="N75" s="5"/>
      <c r="P75" s="5"/>
      <c r="Q75" s="6"/>
      <c r="R75" s="6"/>
      <c r="S75" s="5"/>
      <c r="AA75" s="52"/>
      <c r="AB75" s="53"/>
      <c r="AC75" s="53"/>
      <c r="AD75" s="53"/>
      <c r="AE75" s="53"/>
      <c r="AF75" s="53"/>
      <c r="AG75" s="53"/>
      <c r="AH75" s="53"/>
      <c r="AI75" s="53"/>
      <c r="AJ75" s="53"/>
      <c r="AK75" s="53"/>
      <c r="AL75" s="53"/>
      <c r="AM75" s="3"/>
      <c r="AN75" s="3"/>
    </row>
    <row r="76" spans="1:45" ht="25.5" customHeight="1">
      <c r="B76" s="245" t="s">
        <v>1</v>
      </c>
      <c r="C76" s="240"/>
      <c r="D76" s="240"/>
      <c r="E76" s="240"/>
      <c r="F76" s="240"/>
      <c r="G76" s="240"/>
      <c r="H76" s="240"/>
      <c r="I76" s="240"/>
      <c r="J76" s="240"/>
      <c r="L76" s="7" t="s">
        <v>2</v>
      </c>
      <c r="M76" s="7" t="s">
        <v>3</v>
      </c>
      <c r="N76" s="8" t="s">
        <v>4</v>
      </c>
      <c r="O76" s="7" t="s">
        <v>5</v>
      </c>
      <c r="P76" s="9" t="s">
        <v>6</v>
      </c>
      <c r="Q76" s="9" t="s">
        <v>7</v>
      </c>
      <c r="R76" s="10" t="s">
        <v>8</v>
      </c>
      <c r="AA76" s="26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</row>
    <row r="77" spans="1:45" ht="12.75" customHeight="1">
      <c r="A77" s="12" t="s">
        <v>9</v>
      </c>
      <c r="B77" s="13">
        <v>1</v>
      </c>
      <c r="C77" s="13">
        <v>2</v>
      </c>
      <c r="D77" s="13">
        <v>3</v>
      </c>
      <c r="E77" s="13">
        <v>4</v>
      </c>
      <c r="F77" s="13">
        <v>5</v>
      </c>
      <c r="G77" s="13">
        <v>6</v>
      </c>
      <c r="H77" s="13">
        <v>7</v>
      </c>
      <c r="I77" s="13">
        <v>8</v>
      </c>
      <c r="J77" s="13">
        <v>9</v>
      </c>
      <c r="K77" s="14" t="s">
        <v>10</v>
      </c>
      <c r="L77" s="48"/>
      <c r="M77" s="15"/>
      <c r="N77" s="16"/>
      <c r="O77" s="17"/>
      <c r="P77" s="6"/>
      <c r="Q77" s="6"/>
      <c r="R77" s="5"/>
      <c r="T77" s="26"/>
      <c r="AA77" s="4"/>
      <c r="AB77" s="11"/>
      <c r="AC77" s="11"/>
      <c r="AD77" s="11"/>
      <c r="AE77" s="11"/>
      <c r="AF77" s="11"/>
      <c r="AG77" s="11"/>
      <c r="AH77" s="11"/>
      <c r="AI77" s="11"/>
      <c r="AJ77" s="11"/>
      <c r="AK77" s="11"/>
      <c r="AL77" s="11"/>
      <c r="AM77" s="3"/>
      <c r="AN77" s="3"/>
    </row>
    <row r="78" spans="1:45" ht="12.75" customHeight="1">
      <c r="A78" s="31" t="s">
        <v>19</v>
      </c>
      <c r="B78" s="13">
        <v>50</v>
      </c>
      <c r="C78" s="13"/>
      <c r="D78" s="13"/>
      <c r="E78" s="13"/>
      <c r="F78" s="13"/>
      <c r="G78" s="13"/>
      <c r="H78" s="13"/>
      <c r="I78" s="13"/>
      <c r="J78" s="13"/>
      <c r="K78" s="19"/>
      <c r="L78" s="48"/>
      <c r="M78" s="15"/>
      <c r="N78" s="16"/>
      <c r="O78" s="17"/>
      <c r="P78" s="20">
        <f>B78</f>
        <v>50</v>
      </c>
      <c r="Q78" s="6"/>
      <c r="R78" s="6"/>
      <c r="S78" s="5"/>
      <c r="T78" s="26"/>
      <c r="W78" s="35"/>
      <c r="X78" s="3"/>
      <c r="Y78" s="3"/>
      <c r="AA78" s="34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"/>
      <c r="AN78" s="3"/>
    </row>
    <row r="79" spans="1:45" ht="12.75" customHeight="1">
      <c r="A79" s="31" t="s">
        <v>20</v>
      </c>
      <c r="C79" s="26">
        <v>44</v>
      </c>
      <c r="K79" s="38"/>
      <c r="M79" s="5"/>
      <c r="N79" s="5"/>
      <c r="O79" s="3">
        <f>C79/B78</f>
        <v>0.88</v>
      </c>
      <c r="P79" s="20">
        <v>45</v>
      </c>
      <c r="Q79" s="3">
        <f t="shared" ref="Q79:Q86" si="22">P79/P78</f>
        <v>0.9</v>
      </c>
      <c r="R79" s="5">
        <f t="shared" ref="R79:R86" si="23">100%-Q79</f>
        <v>9.9999999999999978E-2</v>
      </c>
      <c r="S79" s="5"/>
      <c r="T79" s="33"/>
      <c r="U79" s="28"/>
      <c r="V79" s="28"/>
      <c r="W79" s="35"/>
      <c r="X79" s="3"/>
      <c r="Y79" s="3"/>
      <c r="AA79" s="26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</row>
    <row r="80" spans="1:45" ht="12.75" customHeight="1">
      <c r="A80" s="34" t="s">
        <v>21</v>
      </c>
      <c r="B80" s="26"/>
      <c r="C80" s="26"/>
      <c r="D80" s="26">
        <v>41</v>
      </c>
      <c r="E80" s="26"/>
      <c r="F80" s="26"/>
      <c r="G80" s="26"/>
      <c r="H80" s="26"/>
      <c r="I80" s="26"/>
      <c r="J80" s="26"/>
      <c r="K80" s="38"/>
      <c r="L80" s="5"/>
      <c r="M80" s="5"/>
      <c r="N80" s="26"/>
      <c r="O80" s="5">
        <f>D80/C79</f>
        <v>0.93181818181818177</v>
      </c>
      <c r="P80" s="20">
        <v>44</v>
      </c>
      <c r="Q80" s="3">
        <f t="shared" si="22"/>
        <v>0.97777777777777775</v>
      </c>
      <c r="R80" s="5">
        <f t="shared" si="23"/>
        <v>2.2222222222222254E-2</v>
      </c>
      <c r="T80" s="33"/>
      <c r="U80" s="28"/>
      <c r="V80" s="28"/>
      <c r="W80" s="3"/>
      <c r="X80" s="3"/>
      <c r="Y80" s="3"/>
      <c r="AF80" s="34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"/>
      <c r="AS80" s="3"/>
    </row>
    <row r="81" spans="1:45" ht="12.75" customHeight="1">
      <c r="A81" s="34" t="s">
        <v>22</v>
      </c>
      <c r="B81" s="26"/>
      <c r="C81" s="26"/>
      <c r="D81" s="26"/>
      <c r="E81" s="26">
        <v>35</v>
      </c>
      <c r="F81" s="26"/>
      <c r="G81" s="26"/>
      <c r="H81" s="26"/>
      <c r="I81" s="26"/>
      <c r="J81" s="26"/>
      <c r="K81" s="38"/>
      <c r="L81" s="5"/>
      <c r="M81" s="5"/>
      <c r="N81" s="26"/>
      <c r="O81" s="5">
        <f>E81/D80</f>
        <v>0.85365853658536583</v>
      </c>
      <c r="P81" s="20">
        <v>42</v>
      </c>
      <c r="Q81" s="3">
        <f t="shared" si="22"/>
        <v>0.95454545454545459</v>
      </c>
      <c r="R81" s="5">
        <f t="shared" si="23"/>
        <v>4.5454545454545414E-2</v>
      </c>
      <c r="T81" s="33"/>
      <c r="U81" s="28"/>
      <c r="V81" s="28"/>
      <c r="W81" s="3"/>
      <c r="X81" s="3"/>
      <c r="Y81" s="3"/>
      <c r="AF81" s="34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"/>
      <c r="AS81" s="3"/>
    </row>
    <row r="82" spans="1:45" ht="12.75" customHeight="1">
      <c r="A82" s="34" t="s">
        <v>40</v>
      </c>
      <c r="B82" s="26"/>
      <c r="C82" s="26"/>
      <c r="D82" s="26"/>
      <c r="E82" s="26"/>
      <c r="F82" s="26">
        <v>34</v>
      </c>
      <c r="G82" s="26"/>
      <c r="H82" s="26"/>
      <c r="I82" s="26"/>
      <c r="J82" s="26"/>
      <c r="K82" s="38"/>
      <c r="L82" s="5"/>
      <c r="M82" s="5"/>
      <c r="N82" s="26"/>
      <c r="O82" s="5">
        <f>F82/E81</f>
        <v>0.97142857142857142</v>
      </c>
      <c r="P82" s="20">
        <v>44</v>
      </c>
      <c r="Q82" s="3">
        <f t="shared" si="22"/>
        <v>1.0476190476190477</v>
      </c>
      <c r="R82" s="5">
        <f t="shared" si="23"/>
        <v>-4.7619047619047672E-2</v>
      </c>
      <c r="T82" s="33"/>
      <c r="U82" s="28"/>
      <c r="V82" s="28"/>
      <c r="W82" s="3"/>
      <c r="X82" s="3"/>
      <c r="Y82" s="3"/>
      <c r="AF82" s="34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"/>
      <c r="AS82" s="3"/>
    </row>
    <row r="83" spans="1:45" ht="12.75" customHeight="1">
      <c r="A83" s="34" t="s">
        <v>41</v>
      </c>
      <c r="B83" s="26"/>
      <c r="C83" s="26"/>
      <c r="D83" s="26"/>
      <c r="E83" s="26"/>
      <c r="F83" s="26"/>
      <c r="G83" s="26">
        <v>34</v>
      </c>
      <c r="H83" s="26"/>
      <c r="I83" s="26"/>
      <c r="J83" s="26"/>
      <c r="K83" s="38"/>
      <c r="L83" s="5"/>
      <c r="M83" s="5"/>
      <c r="N83" s="26"/>
      <c r="O83" s="5">
        <f>G83/F82</f>
        <v>1</v>
      </c>
      <c r="P83" s="20">
        <v>44</v>
      </c>
      <c r="Q83" s="3">
        <f t="shared" si="22"/>
        <v>1</v>
      </c>
      <c r="R83" s="5">
        <f t="shared" si="23"/>
        <v>0</v>
      </c>
      <c r="T83" s="33"/>
      <c r="U83" s="28"/>
      <c r="V83" s="28"/>
      <c r="W83" s="3"/>
      <c r="X83" s="3"/>
      <c r="Y83" s="3"/>
      <c r="AF83" s="34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"/>
      <c r="AS83" s="3"/>
    </row>
    <row r="84" spans="1:45" ht="12.75" customHeight="1">
      <c r="A84" s="34" t="s">
        <v>42</v>
      </c>
      <c r="B84" s="26"/>
      <c r="C84" s="26"/>
      <c r="D84" s="26"/>
      <c r="E84" s="26"/>
      <c r="F84" s="26"/>
      <c r="G84" s="26"/>
      <c r="H84" s="26">
        <v>34</v>
      </c>
      <c r="I84" s="26"/>
      <c r="J84" s="26"/>
      <c r="K84" s="38"/>
      <c r="L84" s="5"/>
      <c r="M84" s="5"/>
      <c r="N84" s="26"/>
      <c r="O84" s="5">
        <f>H84/G83</f>
        <v>1</v>
      </c>
      <c r="P84" s="20">
        <v>44</v>
      </c>
      <c r="Q84" s="3">
        <f t="shared" si="22"/>
        <v>1</v>
      </c>
      <c r="R84" s="5">
        <f t="shared" si="23"/>
        <v>0</v>
      </c>
      <c r="T84" s="33"/>
      <c r="U84" s="28"/>
      <c r="V84" s="28"/>
      <c r="W84" s="3"/>
      <c r="X84" s="3"/>
      <c r="Y84" s="3"/>
      <c r="AF84" s="34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"/>
      <c r="AS84" s="3"/>
    </row>
    <row r="85" spans="1:45" ht="12.75" customHeight="1">
      <c r="A85" s="34" t="s">
        <v>43</v>
      </c>
      <c r="B85" s="26"/>
      <c r="C85" s="26"/>
      <c r="D85" s="26"/>
      <c r="E85" s="26"/>
      <c r="F85" s="26"/>
      <c r="G85" s="26"/>
      <c r="H85" s="26"/>
      <c r="I85" s="26">
        <v>34</v>
      </c>
      <c r="J85" s="26"/>
      <c r="K85" s="38"/>
      <c r="L85" s="5"/>
      <c r="M85" s="5"/>
      <c r="N85" s="26"/>
      <c r="O85" s="5">
        <f>I85/H84</f>
        <v>1</v>
      </c>
      <c r="P85" s="20">
        <v>43</v>
      </c>
      <c r="Q85" s="3">
        <f t="shared" si="22"/>
        <v>0.97727272727272729</v>
      </c>
      <c r="R85" s="5">
        <f t="shared" si="23"/>
        <v>2.2727272727272707E-2</v>
      </c>
      <c r="T85" s="33"/>
      <c r="U85" s="28"/>
      <c r="V85" s="28"/>
      <c r="W85" s="3"/>
      <c r="X85" s="3"/>
      <c r="Y85" s="3"/>
      <c r="AF85" s="34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"/>
      <c r="AS85" s="3"/>
    </row>
    <row r="86" spans="1:45" ht="12.75" customHeight="1">
      <c r="A86" s="34" t="s">
        <v>48</v>
      </c>
      <c r="B86" s="26"/>
      <c r="C86" s="26"/>
      <c r="D86" s="26"/>
      <c r="E86" s="26"/>
      <c r="F86" s="26"/>
      <c r="G86" s="26"/>
      <c r="H86" s="26"/>
      <c r="I86" s="26"/>
      <c r="J86" s="26">
        <v>34</v>
      </c>
      <c r="K86" s="38">
        <v>32</v>
      </c>
      <c r="L86" s="5"/>
      <c r="M86" s="5"/>
      <c r="N86" s="26"/>
      <c r="O86" s="5">
        <f>J86/I85</f>
        <v>1</v>
      </c>
      <c r="P86" s="20">
        <v>43</v>
      </c>
      <c r="Q86" s="3">
        <f t="shared" si="22"/>
        <v>1</v>
      </c>
      <c r="R86" s="5">
        <f t="shared" si="23"/>
        <v>0</v>
      </c>
      <c r="T86" s="33"/>
      <c r="U86" s="28"/>
      <c r="V86" s="28"/>
      <c r="W86" s="3"/>
      <c r="X86" s="3"/>
      <c r="Y86" s="3"/>
      <c r="AF86" s="34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"/>
      <c r="AS86" s="3"/>
    </row>
    <row r="87" spans="1:45" ht="12.75" customHeight="1">
      <c r="A87" s="34" t="s">
        <v>49</v>
      </c>
      <c r="B87" s="26"/>
      <c r="C87" s="26"/>
      <c r="D87" s="26"/>
      <c r="E87" s="26"/>
      <c r="F87" s="26"/>
      <c r="G87" s="26"/>
      <c r="H87" s="26"/>
      <c r="I87" s="26"/>
      <c r="J87" s="26">
        <v>9</v>
      </c>
      <c r="K87" s="38">
        <v>5</v>
      </c>
      <c r="L87" s="5"/>
      <c r="M87" s="5"/>
      <c r="N87" s="26"/>
      <c r="O87" s="5"/>
      <c r="P87" s="20">
        <v>11</v>
      </c>
      <c r="Q87" s="3"/>
      <c r="R87" s="5"/>
      <c r="T87" s="33"/>
      <c r="U87" s="28"/>
      <c r="V87" s="28"/>
      <c r="W87" s="3"/>
      <c r="X87" s="3"/>
      <c r="Y87" s="3"/>
      <c r="AF87" s="34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"/>
      <c r="AS87" s="3"/>
    </row>
    <row r="88" spans="1:45" ht="12.75" customHeight="1">
      <c r="A88" s="34" t="s">
        <v>50</v>
      </c>
      <c r="B88" s="26"/>
      <c r="C88" s="26"/>
      <c r="D88" s="26"/>
      <c r="E88" s="26"/>
      <c r="F88" s="26"/>
      <c r="G88" s="26"/>
      <c r="H88" s="26"/>
      <c r="I88" s="26"/>
      <c r="J88" s="26">
        <v>5</v>
      </c>
      <c r="K88" s="38">
        <v>4</v>
      </c>
      <c r="L88" s="5"/>
      <c r="M88" s="5"/>
      <c r="N88" s="26"/>
      <c r="O88" s="5"/>
      <c r="P88" s="20">
        <v>6</v>
      </c>
      <c r="Q88" s="3"/>
      <c r="R88" s="5"/>
      <c r="T88" s="33"/>
      <c r="U88" s="28"/>
      <c r="V88" s="28"/>
      <c r="W88" s="3"/>
      <c r="X88" s="3"/>
      <c r="Y88" s="3"/>
      <c r="AF88" s="34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"/>
      <c r="AS88" s="3"/>
    </row>
    <row r="89" spans="1:45" ht="12.75" customHeight="1">
      <c r="A89" s="34" t="s">
        <v>51</v>
      </c>
      <c r="B89" s="26"/>
      <c r="C89" s="26"/>
      <c r="D89" s="26"/>
      <c r="E89" s="26"/>
      <c r="F89" s="26"/>
      <c r="G89" s="26"/>
      <c r="H89" s="26"/>
      <c r="I89" s="26"/>
      <c r="J89" s="26">
        <v>1</v>
      </c>
      <c r="K89" s="38">
        <v>1</v>
      </c>
      <c r="L89" s="5"/>
      <c r="M89" s="5"/>
      <c r="N89" s="26"/>
      <c r="O89" s="5"/>
      <c r="P89" s="20">
        <v>1</v>
      </c>
      <c r="Q89" s="3"/>
      <c r="R89" s="5"/>
      <c r="T89" s="33"/>
      <c r="U89" s="28"/>
      <c r="V89" s="28"/>
      <c r="W89" s="3"/>
      <c r="X89" s="3"/>
      <c r="Y89" s="3"/>
      <c r="AF89" s="34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"/>
      <c r="AS89" s="3"/>
    </row>
    <row r="90" spans="1:45" ht="12.75" customHeight="1">
      <c r="A90" s="34" t="s">
        <v>52</v>
      </c>
      <c r="B90" s="26"/>
      <c r="C90" s="26"/>
      <c r="D90" s="26"/>
      <c r="E90" s="26"/>
      <c r="F90" s="26"/>
      <c r="G90" s="26"/>
      <c r="H90" s="26"/>
      <c r="I90" s="26"/>
      <c r="J90" s="26"/>
      <c r="K90" s="38"/>
      <c r="L90" s="5"/>
      <c r="M90" s="5"/>
      <c r="N90" s="26"/>
      <c r="O90" s="5"/>
      <c r="P90" s="20"/>
      <c r="Q90" s="3"/>
      <c r="R90" s="5"/>
      <c r="T90" s="33"/>
      <c r="U90" s="28"/>
      <c r="V90" s="28"/>
      <c r="W90" s="3"/>
      <c r="X90" s="3"/>
      <c r="Y90" s="3"/>
      <c r="AF90" s="34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"/>
      <c r="AS90" s="3"/>
    </row>
    <row r="91" spans="1:45" ht="12.75" customHeight="1">
      <c r="A91" s="34"/>
      <c r="B91" s="26"/>
      <c r="C91" s="26"/>
      <c r="D91" s="26"/>
      <c r="E91" s="26"/>
      <c r="F91" s="26"/>
      <c r="G91" s="26"/>
      <c r="H91" s="26"/>
      <c r="I91" s="26"/>
      <c r="J91" s="26"/>
      <c r="K91" s="38"/>
      <c r="L91" s="5"/>
      <c r="M91" s="5"/>
      <c r="N91" s="26"/>
      <c r="O91" s="5"/>
      <c r="P91" s="20"/>
      <c r="Q91" s="3"/>
      <c r="R91" s="5"/>
      <c r="T91" s="33"/>
      <c r="U91" s="28"/>
      <c r="V91" s="28"/>
      <c r="W91" s="3"/>
      <c r="X91" s="3"/>
      <c r="Y91" s="3"/>
      <c r="AF91" s="34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"/>
      <c r="AS91" s="3"/>
    </row>
    <row r="92" spans="1:45" ht="12.75" customHeight="1">
      <c r="A92" s="34"/>
      <c r="B92" s="26"/>
      <c r="C92" s="26"/>
      <c r="D92" s="26"/>
      <c r="E92" s="26"/>
      <c r="F92" s="26"/>
      <c r="G92" s="26"/>
      <c r="H92" s="26"/>
      <c r="I92" s="26"/>
      <c r="J92" s="26"/>
      <c r="K92" s="26">
        <f>SUM(K86:K89)</f>
        <v>42</v>
      </c>
      <c r="L92" s="5">
        <f>K86/B78</f>
        <v>0.64</v>
      </c>
      <c r="M92" s="5">
        <f>K92/B78</f>
        <v>0.84</v>
      </c>
      <c r="N92" s="5">
        <f>M92-L92</f>
        <v>0.19999999999999996</v>
      </c>
      <c r="O92" s="5"/>
      <c r="P92" s="169"/>
      <c r="Q92" s="6"/>
      <c r="R92" s="5"/>
      <c r="T92" s="33"/>
      <c r="U92" s="28"/>
      <c r="V92" s="28"/>
      <c r="W92" s="3"/>
      <c r="X92" s="3"/>
      <c r="Y92" s="3"/>
      <c r="AF92" s="34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"/>
      <c r="AS92" s="3"/>
    </row>
    <row r="93" spans="1:45" ht="12.75" customHeight="1">
      <c r="A93" s="52" t="s">
        <v>69</v>
      </c>
      <c r="M93" s="5"/>
      <c r="N93" s="5"/>
      <c r="P93" s="5"/>
      <c r="Q93" s="6"/>
      <c r="R93" s="6"/>
      <c r="T93" s="34"/>
      <c r="U93" s="28"/>
      <c r="V93" s="28"/>
      <c r="X93" s="3"/>
      <c r="Y93" s="3"/>
      <c r="AF93" s="34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"/>
      <c r="AS93" s="3"/>
    </row>
    <row r="94" spans="1:45" ht="25.5" customHeight="1">
      <c r="B94" s="245" t="s">
        <v>1</v>
      </c>
      <c r="C94" s="240"/>
      <c r="D94" s="240"/>
      <c r="E94" s="240"/>
      <c r="F94" s="240"/>
      <c r="G94" s="240"/>
      <c r="H94" s="240"/>
      <c r="I94" s="240"/>
      <c r="J94" s="240"/>
      <c r="L94" s="7" t="s">
        <v>2</v>
      </c>
      <c r="M94" s="7" t="s">
        <v>3</v>
      </c>
      <c r="N94" s="8" t="s">
        <v>4</v>
      </c>
      <c r="O94" s="7" t="s">
        <v>5</v>
      </c>
      <c r="P94" s="9" t="s">
        <v>6</v>
      </c>
      <c r="Q94" s="9" t="s">
        <v>7</v>
      </c>
      <c r="R94" s="10" t="s">
        <v>8</v>
      </c>
      <c r="T94" s="34"/>
      <c r="U94" s="35"/>
      <c r="V94" s="35"/>
      <c r="X94" s="3"/>
      <c r="Y94" s="3"/>
      <c r="AF94" s="26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</row>
    <row r="95" spans="1:45" ht="12.75" customHeight="1">
      <c r="A95" s="12" t="s">
        <v>9</v>
      </c>
      <c r="B95" s="13">
        <v>1</v>
      </c>
      <c r="C95" s="13">
        <v>2</v>
      </c>
      <c r="D95" s="13">
        <v>3</v>
      </c>
      <c r="E95" s="13">
        <v>4</v>
      </c>
      <c r="F95" s="13">
        <v>5</v>
      </c>
      <c r="G95" s="13">
        <v>6</v>
      </c>
      <c r="H95" s="13">
        <v>7</v>
      </c>
      <c r="I95" s="13">
        <v>8</v>
      </c>
      <c r="J95" s="13">
        <v>9</v>
      </c>
      <c r="K95" s="14" t="s">
        <v>10</v>
      </c>
      <c r="L95" s="48"/>
      <c r="M95" s="15"/>
      <c r="N95" s="16"/>
      <c r="O95" s="17"/>
      <c r="P95" s="6"/>
      <c r="Q95" s="6"/>
      <c r="R95" s="5"/>
      <c r="T95" s="34"/>
      <c r="U95" s="35"/>
      <c r="V95" s="35"/>
      <c r="X95" s="3"/>
      <c r="Y95" s="3"/>
      <c r="AF95" s="26"/>
      <c r="AR95" s="3"/>
      <c r="AS95" s="3"/>
    </row>
    <row r="96" spans="1:45" ht="12.75" customHeight="1">
      <c r="A96" s="31" t="s">
        <v>20</v>
      </c>
      <c r="B96" s="26">
        <v>45</v>
      </c>
      <c r="K96" s="38"/>
      <c r="M96" s="5"/>
      <c r="N96" s="5"/>
      <c r="O96" s="3"/>
      <c r="P96" s="20">
        <v>45</v>
      </c>
      <c r="Q96" s="3"/>
      <c r="R96" s="5"/>
      <c r="T96" s="34"/>
      <c r="U96" s="35"/>
      <c r="V96" s="35"/>
      <c r="X96" s="3"/>
      <c r="Y96" s="3"/>
      <c r="AF96" s="26"/>
      <c r="AR96" s="3"/>
      <c r="AS96" s="3"/>
    </row>
    <row r="97" spans="1:45" ht="12.75" customHeight="1">
      <c r="A97" s="34" t="s">
        <v>21</v>
      </c>
      <c r="C97" s="26">
        <v>42</v>
      </c>
      <c r="K97" s="38"/>
      <c r="L97" s="5"/>
      <c r="M97" s="5"/>
      <c r="O97" s="5">
        <f>C97/B96</f>
        <v>0.93333333333333335</v>
      </c>
      <c r="P97" s="20">
        <v>42</v>
      </c>
      <c r="Q97" s="3">
        <f t="shared" ref="Q97:Q104" si="24">P97/P96</f>
        <v>0.93333333333333335</v>
      </c>
      <c r="R97" s="5">
        <f t="shared" ref="R97:R104" si="25">100%-Q97</f>
        <v>6.6666666666666652E-2</v>
      </c>
      <c r="T97" s="26"/>
      <c r="U97" s="3"/>
      <c r="V97" s="3"/>
      <c r="X97" s="3"/>
      <c r="Y97" s="3"/>
      <c r="AF97" s="26"/>
      <c r="AR97" s="3"/>
      <c r="AS97" s="3"/>
    </row>
    <row r="98" spans="1:45" ht="12.75" customHeight="1">
      <c r="A98" s="34" t="s">
        <v>22</v>
      </c>
      <c r="D98" s="26">
        <v>39</v>
      </c>
      <c r="K98" s="38"/>
      <c r="L98" s="5"/>
      <c r="M98" s="5"/>
      <c r="O98" s="5">
        <f>D98/C97</f>
        <v>0.9285714285714286</v>
      </c>
      <c r="P98" s="20">
        <v>39</v>
      </c>
      <c r="Q98" s="3">
        <f t="shared" si="24"/>
        <v>0.9285714285714286</v>
      </c>
      <c r="R98" s="5">
        <f t="shared" si="25"/>
        <v>7.1428571428571397E-2</v>
      </c>
      <c r="T98" s="26"/>
      <c r="U98" s="3"/>
      <c r="V98" s="3"/>
      <c r="X98" s="3"/>
      <c r="Y98" s="3"/>
      <c r="AF98" s="26"/>
      <c r="AR98" s="3"/>
      <c r="AS98" s="3"/>
    </row>
    <row r="99" spans="1:45" ht="12.75" customHeight="1">
      <c r="A99" s="34" t="s">
        <v>40</v>
      </c>
      <c r="B99" s="4"/>
      <c r="C99" s="4"/>
      <c r="D99" s="4"/>
      <c r="E99" s="4">
        <v>37</v>
      </c>
      <c r="K99" s="38"/>
      <c r="L99" s="5"/>
      <c r="M99" s="5"/>
      <c r="O99" s="5">
        <f>E99/D98</f>
        <v>0.94871794871794868</v>
      </c>
      <c r="P99" s="20">
        <v>38</v>
      </c>
      <c r="Q99" s="3">
        <f t="shared" si="24"/>
        <v>0.97435897435897434</v>
      </c>
      <c r="R99" s="5">
        <f t="shared" si="25"/>
        <v>2.5641025641025661E-2</v>
      </c>
      <c r="T99" s="26"/>
      <c r="U99" s="3"/>
      <c r="V99" s="3"/>
      <c r="X99" s="3"/>
      <c r="Y99" s="3"/>
      <c r="AF99" s="26"/>
      <c r="AR99" s="3"/>
      <c r="AS99" s="3"/>
    </row>
    <row r="100" spans="1:45" ht="12.75" customHeight="1">
      <c r="A100" s="34" t="s">
        <v>41</v>
      </c>
      <c r="B100" s="4"/>
      <c r="C100" s="4"/>
      <c r="D100" s="4"/>
      <c r="E100" s="4"/>
      <c r="F100" s="26">
        <v>37</v>
      </c>
      <c r="K100" s="38"/>
      <c r="L100" s="5"/>
      <c r="M100" s="5"/>
      <c r="O100" s="5">
        <f>F100/E99</f>
        <v>1</v>
      </c>
      <c r="P100" s="20">
        <v>39</v>
      </c>
      <c r="Q100" s="3">
        <f t="shared" si="24"/>
        <v>1.0263157894736843</v>
      </c>
      <c r="R100" s="5">
        <f t="shared" si="25"/>
        <v>-2.6315789473684292E-2</v>
      </c>
      <c r="T100" s="26"/>
      <c r="U100" s="3"/>
      <c r="V100" s="3"/>
      <c r="X100" s="3"/>
      <c r="Y100" s="3"/>
      <c r="AF100" s="26"/>
      <c r="AR100" s="3"/>
      <c r="AS100" s="3"/>
    </row>
    <row r="101" spans="1:45" ht="12.75" customHeight="1">
      <c r="A101" s="34" t="s">
        <v>42</v>
      </c>
      <c r="B101" s="4"/>
      <c r="C101" s="4"/>
      <c r="D101" s="4"/>
      <c r="E101" s="4"/>
      <c r="G101" s="26">
        <v>36</v>
      </c>
      <c r="K101" s="38"/>
      <c r="L101" s="5"/>
      <c r="M101" s="5"/>
      <c r="O101" s="5">
        <f>G101/F100</f>
        <v>0.97297297297297303</v>
      </c>
      <c r="P101" s="20">
        <v>37</v>
      </c>
      <c r="Q101" s="3">
        <f t="shared" si="24"/>
        <v>0.94871794871794868</v>
      </c>
      <c r="R101" s="5">
        <f t="shared" si="25"/>
        <v>5.1282051282051322E-2</v>
      </c>
      <c r="T101" s="26"/>
      <c r="U101" s="3"/>
      <c r="V101" s="3"/>
      <c r="X101" s="3"/>
      <c r="Y101" s="3"/>
      <c r="AF101" s="26"/>
      <c r="AR101" s="3"/>
      <c r="AS101" s="3"/>
    </row>
    <row r="102" spans="1:45" ht="12.75" customHeight="1">
      <c r="A102" s="34" t="s">
        <v>43</v>
      </c>
      <c r="B102" s="4"/>
      <c r="C102" s="4"/>
      <c r="D102" s="4"/>
      <c r="E102" s="4"/>
      <c r="H102" s="26">
        <v>36</v>
      </c>
      <c r="K102" s="38"/>
      <c r="L102" s="5"/>
      <c r="M102" s="5"/>
      <c r="O102" s="5">
        <f>H102/G101</f>
        <v>1</v>
      </c>
      <c r="P102" s="20">
        <v>37</v>
      </c>
      <c r="Q102" s="3">
        <f t="shared" si="24"/>
        <v>1</v>
      </c>
      <c r="R102" s="5">
        <f t="shared" si="25"/>
        <v>0</v>
      </c>
      <c r="T102" s="26"/>
      <c r="U102" s="3"/>
      <c r="V102" s="3"/>
      <c r="X102" s="3"/>
      <c r="Y102" s="3"/>
      <c r="AF102" s="26"/>
      <c r="AR102" s="3"/>
      <c r="AS102" s="3"/>
    </row>
    <row r="103" spans="1:45" ht="12.75" customHeight="1">
      <c r="A103" s="34" t="s">
        <v>48</v>
      </c>
      <c r="B103" s="4"/>
      <c r="C103" s="4"/>
      <c r="D103" s="4"/>
      <c r="E103" s="4"/>
      <c r="I103" s="26">
        <v>35</v>
      </c>
      <c r="K103" s="38"/>
      <c r="L103" s="5"/>
      <c r="M103" s="5"/>
      <c r="O103" s="5">
        <f>I103/H102</f>
        <v>0.97222222222222221</v>
      </c>
      <c r="P103" s="20">
        <v>37</v>
      </c>
      <c r="Q103" s="3">
        <f t="shared" si="24"/>
        <v>1</v>
      </c>
      <c r="R103" s="5">
        <f t="shared" si="25"/>
        <v>0</v>
      </c>
      <c r="T103" s="26"/>
      <c r="U103" s="3"/>
      <c r="V103" s="3"/>
      <c r="X103" s="3"/>
      <c r="Y103" s="3"/>
      <c r="AF103" s="26"/>
      <c r="AR103" s="3"/>
      <c r="AS103" s="3"/>
    </row>
    <row r="104" spans="1:45" ht="12.75" customHeight="1">
      <c r="A104" s="34" t="s">
        <v>49</v>
      </c>
      <c r="B104" s="4"/>
      <c r="C104" s="4"/>
      <c r="D104" s="4"/>
      <c r="E104" s="4"/>
      <c r="J104" s="26">
        <v>35</v>
      </c>
      <c r="K104" s="38">
        <v>33</v>
      </c>
      <c r="L104" s="5"/>
      <c r="M104" s="5"/>
      <c r="O104" s="5">
        <f>J104/I103</f>
        <v>1</v>
      </c>
      <c r="P104" s="20">
        <v>37</v>
      </c>
      <c r="Q104" s="3">
        <f t="shared" si="24"/>
        <v>1</v>
      </c>
      <c r="R104" s="5">
        <f t="shared" si="25"/>
        <v>0</v>
      </c>
      <c r="T104" s="26"/>
      <c r="U104" s="3"/>
      <c r="V104" s="3"/>
      <c r="X104" s="3"/>
      <c r="Y104" s="3"/>
      <c r="AF104" s="26"/>
      <c r="AR104" s="3"/>
      <c r="AS104" s="3"/>
    </row>
    <row r="105" spans="1:45" ht="12.75" customHeight="1">
      <c r="A105" s="34" t="s">
        <v>50</v>
      </c>
      <c r="B105" s="4"/>
      <c r="C105" s="4"/>
      <c r="D105" s="4"/>
      <c r="E105" s="4"/>
      <c r="J105" s="26">
        <v>1</v>
      </c>
      <c r="K105" s="38">
        <v>1</v>
      </c>
      <c r="L105" s="5"/>
      <c r="M105" s="5"/>
      <c r="O105" s="5"/>
      <c r="P105" s="20">
        <v>4</v>
      </c>
      <c r="Q105" s="3"/>
      <c r="R105" s="5"/>
      <c r="T105" s="26"/>
      <c r="U105" s="3"/>
      <c r="V105" s="3"/>
      <c r="X105" s="3"/>
      <c r="Y105" s="3"/>
      <c r="AF105" s="26"/>
      <c r="AR105" s="3"/>
      <c r="AS105" s="3"/>
    </row>
    <row r="106" spans="1:45" ht="12.75" customHeight="1">
      <c r="A106" s="34" t="s">
        <v>51</v>
      </c>
      <c r="B106" s="4"/>
      <c r="C106" s="4"/>
      <c r="D106" s="4"/>
      <c r="E106" s="4"/>
      <c r="J106" s="26">
        <v>2</v>
      </c>
      <c r="K106" s="38"/>
      <c r="L106" s="5"/>
      <c r="M106" s="5"/>
      <c r="O106" s="5"/>
      <c r="P106" s="20">
        <v>2</v>
      </c>
      <c r="Q106" s="3"/>
      <c r="R106" s="5"/>
      <c r="T106" s="26"/>
      <c r="U106" s="3"/>
      <c r="V106" s="3"/>
      <c r="X106" s="3"/>
      <c r="Y106" s="3"/>
      <c r="AF106" s="26"/>
      <c r="AR106" s="3"/>
      <c r="AS106" s="3"/>
    </row>
    <row r="107" spans="1:45" ht="12.75" customHeight="1">
      <c r="A107" s="34" t="s">
        <v>52</v>
      </c>
      <c r="B107" s="4"/>
      <c r="C107" s="4"/>
      <c r="D107" s="4"/>
      <c r="E107" s="4"/>
      <c r="I107" s="26">
        <v>2</v>
      </c>
      <c r="K107" s="38"/>
      <c r="L107" s="5"/>
      <c r="M107" s="5"/>
      <c r="O107" s="5"/>
      <c r="P107" s="20">
        <v>2</v>
      </c>
      <c r="Q107" s="3"/>
      <c r="R107" s="5"/>
      <c r="T107" s="26"/>
      <c r="U107" s="3"/>
      <c r="V107" s="3"/>
      <c r="X107" s="3"/>
      <c r="Y107" s="3"/>
      <c r="AF107" s="26"/>
      <c r="AR107" s="3"/>
      <c r="AS107" s="3"/>
    </row>
    <row r="108" spans="1:45" ht="12.75" customHeight="1">
      <c r="A108" s="34" t="s">
        <v>53</v>
      </c>
      <c r="B108" s="4"/>
      <c r="C108" s="4"/>
      <c r="D108" s="4"/>
      <c r="E108" s="4"/>
      <c r="J108" s="26">
        <v>1</v>
      </c>
      <c r="K108" s="38">
        <v>1</v>
      </c>
      <c r="L108" s="5"/>
      <c r="M108" s="5"/>
      <c r="O108" s="5"/>
      <c r="P108" s="20">
        <v>1</v>
      </c>
      <c r="Q108" s="3"/>
      <c r="R108" s="5"/>
      <c r="T108" s="26"/>
      <c r="U108" s="3"/>
      <c r="V108" s="3"/>
      <c r="X108" s="3"/>
      <c r="Y108" s="3"/>
      <c r="AF108" s="26"/>
      <c r="AR108" s="3"/>
      <c r="AS108" s="3"/>
    </row>
    <row r="109" spans="1:45" ht="12.75" customHeight="1">
      <c r="A109" s="34" t="s">
        <v>64</v>
      </c>
      <c r="B109" s="4"/>
      <c r="C109" s="4"/>
      <c r="D109" s="4"/>
      <c r="E109" s="4"/>
      <c r="J109" s="26">
        <v>1</v>
      </c>
      <c r="K109" s="38">
        <v>1</v>
      </c>
      <c r="L109" s="5"/>
      <c r="M109" s="5"/>
      <c r="O109" s="5"/>
      <c r="P109" s="20">
        <v>1</v>
      </c>
      <c r="Q109" s="3"/>
      <c r="R109" s="5"/>
      <c r="T109" s="26"/>
      <c r="U109" s="3"/>
      <c r="V109" s="3"/>
      <c r="X109" s="3"/>
      <c r="Y109" s="3"/>
      <c r="AF109" s="26"/>
      <c r="AR109" s="3"/>
      <c r="AS109" s="3"/>
    </row>
    <row r="110" spans="1:45" ht="12.75" customHeight="1">
      <c r="A110" s="4"/>
      <c r="B110" s="4"/>
      <c r="C110" s="4"/>
      <c r="D110" s="4"/>
      <c r="E110" s="4"/>
      <c r="K110" s="26">
        <f>SUM(K104:K109)</f>
        <v>36</v>
      </c>
      <c r="L110" s="5">
        <f>K104/B96</f>
        <v>0.73333333333333328</v>
      </c>
      <c r="M110" s="5">
        <f>K110/B96</f>
        <v>0.8</v>
      </c>
      <c r="N110" s="5">
        <f>M110-L110</f>
        <v>6.6666666666666763E-2</v>
      </c>
      <c r="O110" s="5"/>
      <c r="P110" s="6"/>
      <c r="Q110" s="6"/>
      <c r="R110" s="5"/>
      <c r="T110" s="26"/>
      <c r="U110" s="3"/>
      <c r="V110" s="3"/>
      <c r="X110" s="3"/>
      <c r="Y110" s="3"/>
      <c r="AF110" s="26"/>
      <c r="AR110" s="3"/>
      <c r="AS110" s="3"/>
    </row>
    <row r="111" spans="1:45" ht="12.75" customHeight="1">
      <c r="A111" s="52" t="s">
        <v>70</v>
      </c>
      <c r="L111" s="5"/>
      <c r="M111" s="5"/>
      <c r="O111" s="5"/>
      <c r="T111" s="47"/>
      <c r="U111" s="11"/>
      <c r="V111" s="11"/>
      <c r="X111" s="3"/>
      <c r="Y111" s="3"/>
      <c r="AF111" s="26"/>
      <c r="AR111" s="3"/>
      <c r="AS111" s="3"/>
    </row>
    <row r="112" spans="1:45" ht="25.5" customHeight="1">
      <c r="B112" s="69" t="s">
        <v>1</v>
      </c>
      <c r="C112" s="69"/>
      <c r="D112" s="69"/>
      <c r="E112" s="69"/>
      <c r="F112" s="69"/>
      <c r="G112" s="69"/>
      <c r="H112" s="69"/>
      <c r="I112" s="69"/>
      <c r="J112" s="69"/>
      <c r="L112" s="10" t="s">
        <v>2</v>
      </c>
      <c r="M112" s="10" t="s">
        <v>3</v>
      </c>
      <c r="N112" s="70" t="s">
        <v>4</v>
      </c>
      <c r="O112" s="10" t="s">
        <v>5</v>
      </c>
      <c r="P112" s="9" t="s">
        <v>6</v>
      </c>
      <c r="Q112" s="9" t="s">
        <v>7</v>
      </c>
      <c r="R112" s="10" t="s">
        <v>8</v>
      </c>
      <c r="U112" s="3"/>
      <c r="V112" s="3"/>
      <c r="X112" s="3"/>
      <c r="Y112" s="3"/>
      <c r="AF112" s="26"/>
      <c r="AR112" s="3"/>
      <c r="AS112" s="3"/>
    </row>
    <row r="113" spans="1:45" ht="12.75" customHeight="1">
      <c r="A113" s="71" t="s">
        <v>9</v>
      </c>
      <c r="B113" s="72">
        <v>1</v>
      </c>
      <c r="C113" s="72">
        <v>2</v>
      </c>
      <c r="D113" s="72">
        <v>3</v>
      </c>
      <c r="E113" s="72">
        <v>4</v>
      </c>
      <c r="F113" s="72">
        <v>5</v>
      </c>
      <c r="G113" s="72">
        <v>6</v>
      </c>
      <c r="H113" s="72">
        <v>7</v>
      </c>
      <c r="I113" s="72">
        <v>8</v>
      </c>
      <c r="J113" s="72">
        <v>9</v>
      </c>
      <c r="K113" s="73" t="s">
        <v>10</v>
      </c>
      <c r="L113" s="5"/>
      <c r="M113" s="5"/>
      <c r="O113" s="5"/>
      <c r="P113" s="6"/>
      <c r="Q113" s="6"/>
      <c r="R113" s="5"/>
      <c r="T113" s="4"/>
      <c r="U113" s="11" t="s">
        <v>45</v>
      </c>
      <c r="V113" s="11"/>
      <c r="X113" s="3"/>
      <c r="Y113" s="3"/>
      <c r="AF113" s="26"/>
      <c r="AR113" s="3"/>
      <c r="AS113" s="3"/>
    </row>
    <row r="114" spans="1:45" ht="12.75" customHeight="1">
      <c r="A114" s="34" t="s">
        <v>21</v>
      </c>
      <c r="B114" s="26">
        <v>46</v>
      </c>
      <c r="K114" s="38"/>
      <c r="L114" s="5"/>
      <c r="M114" s="5"/>
      <c r="O114" s="5"/>
      <c r="P114" s="20">
        <f>B114</f>
        <v>46</v>
      </c>
      <c r="Q114" s="6"/>
      <c r="R114" s="5"/>
      <c r="U114" s="135" t="s">
        <v>11</v>
      </c>
      <c r="V114" s="11"/>
      <c r="X114" s="3"/>
      <c r="Y114" s="3"/>
      <c r="AF114" s="26"/>
      <c r="AR114" s="3"/>
      <c r="AS114" s="3"/>
    </row>
    <row r="115" spans="1:45" ht="12.75" customHeight="1">
      <c r="A115" s="34" t="s">
        <v>22</v>
      </c>
      <c r="C115" s="26">
        <v>43</v>
      </c>
      <c r="K115" s="38"/>
      <c r="L115" s="5"/>
      <c r="M115" s="5"/>
      <c r="O115" s="5">
        <f>C115/B114</f>
        <v>0.93478260869565222</v>
      </c>
      <c r="P115" s="20">
        <v>44</v>
      </c>
      <c r="Q115" s="3">
        <f t="shared" ref="Q115:Q122" si="26">P115/P114</f>
        <v>0.95652173913043481</v>
      </c>
      <c r="R115" s="5">
        <f t="shared" ref="R115:R122" si="27">100%-Q115</f>
        <v>4.3478260869565188E-2</v>
      </c>
      <c r="T115" s="21" t="s">
        <v>12</v>
      </c>
      <c r="U115" s="22" t="s">
        <v>15</v>
      </c>
      <c r="V115" s="22" t="s">
        <v>16</v>
      </c>
      <c r="W115" s="22" t="s">
        <v>17</v>
      </c>
      <c r="X115" s="22" t="s">
        <v>18</v>
      </c>
      <c r="Y115" s="18" t="s">
        <v>19</v>
      </c>
      <c r="Z115" s="18" t="s">
        <v>20</v>
      </c>
      <c r="AA115" s="22" t="s">
        <v>21</v>
      </c>
      <c r="AB115" s="22" t="s">
        <v>22</v>
      </c>
      <c r="AF115" s="26"/>
      <c r="AR115" s="3"/>
      <c r="AS115" s="3"/>
    </row>
    <row r="116" spans="1:45" ht="12.75" customHeight="1">
      <c r="A116" s="34" t="s">
        <v>40</v>
      </c>
      <c r="D116" s="26">
        <v>41</v>
      </c>
      <c r="K116" s="38"/>
      <c r="L116" s="5"/>
      <c r="M116" s="5"/>
      <c r="N116" s="5"/>
      <c r="O116" s="5">
        <f>D116/C115</f>
        <v>0.95348837209302328</v>
      </c>
      <c r="P116" s="74">
        <v>42</v>
      </c>
      <c r="Q116" s="3">
        <f t="shared" si="26"/>
        <v>0.95454545454545459</v>
      </c>
      <c r="R116" s="5">
        <f t="shared" si="27"/>
        <v>4.5454545454545414E-2</v>
      </c>
      <c r="T116" s="21"/>
      <c r="U116" s="22"/>
      <c r="V116" s="22"/>
      <c r="W116" s="22"/>
      <c r="X116" s="22"/>
      <c r="Y116" s="18"/>
      <c r="AF116" s="26"/>
      <c r="AR116" s="3"/>
      <c r="AS116" s="3"/>
    </row>
    <row r="117" spans="1:45" ht="12.75" customHeight="1">
      <c r="A117" s="34" t="s">
        <v>41</v>
      </c>
      <c r="E117" s="26">
        <v>40</v>
      </c>
      <c r="K117" s="38"/>
      <c r="L117" s="5"/>
      <c r="M117" s="5"/>
      <c r="O117" s="5">
        <f>E117/D116</f>
        <v>0.97560975609756095</v>
      </c>
      <c r="P117" s="20">
        <v>42</v>
      </c>
      <c r="Q117" s="3">
        <f t="shared" si="26"/>
        <v>1</v>
      </c>
      <c r="R117" s="5">
        <f t="shared" si="27"/>
        <v>0</v>
      </c>
      <c r="T117" s="27" t="s">
        <v>24</v>
      </c>
      <c r="U117" s="25">
        <f>R6</f>
        <v>0.22222222222222221</v>
      </c>
      <c r="V117" s="25">
        <f>R23</f>
        <v>0.15151515151515149</v>
      </c>
      <c r="W117" s="5">
        <f>R40</f>
        <v>0.12244897959183676</v>
      </c>
      <c r="X117" s="3">
        <f>R60</f>
        <v>0.31147540983606559</v>
      </c>
      <c r="Y117" s="3">
        <f>R79</f>
        <v>9.9999999999999978E-2</v>
      </c>
      <c r="Z117" s="5">
        <f>R97</f>
        <v>6.6666666666666652E-2</v>
      </c>
      <c r="AA117" s="5">
        <f>R115</f>
        <v>4.3478260869565188E-2</v>
      </c>
      <c r="AB117" s="5">
        <f>R136</f>
        <v>0.11494252873563215</v>
      </c>
      <c r="AF117" s="26"/>
      <c r="AR117" s="3"/>
      <c r="AS117" s="3"/>
    </row>
    <row r="118" spans="1:45" ht="12.75" customHeight="1">
      <c r="A118" s="34" t="s">
        <v>42</v>
      </c>
      <c r="F118" s="26">
        <v>40</v>
      </c>
      <c r="K118" s="38"/>
      <c r="L118" s="5"/>
      <c r="M118" s="5"/>
      <c r="O118" s="5">
        <f>F118/E117</f>
        <v>1</v>
      </c>
      <c r="P118" s="20">
        <v>42</v>
      </c>
      <c r="Q118" s="3">
        <f t="shared" si="26"/>
        <v>1</v>
      </c>
      <c r="R118" s="5">
        <f t="shared" si="27"/>
        <v>0</v>
      </c>
      <c r="T118" s="27"/>
      <c r="U118" s="25"/>
      <c r="V118" s="25"/>
      <c r="W118" s="5"/>
      <c r="X118" s="3"/>
      <c r="Y118" s="3"/>
      <c r="Z118" s="5"/>
      <c r="AA118" s="5"/>
      <c r="AB118" s="5"/>
      <c r="AF118" s="26"/>
      <c r="AR118" s="3"/>
      <c r="AS118" s="3"/>
    </row>
    <row r="119" spans="1:45" ht="12.75" customHeight="1">
      <c r="A119" s="34" t="s">
        <v>43</v>
      </c>
      <c r="G119" s="26">
        <v>39</v>
      </c>
      <c r="K119" s="38"/>
      <c r="L119" s="5"/>
      <c r="M119" s="5"/>
      <c r="O119" s="5">
        <f>G119/F118</f>
        <v>0.97499999999999998</v>
      </c>
      <c r="P119" s="20">
        <v>41</v>
      </c>
      <c r="Q119" s="3">
        <f t="shared" si="26"/>
        <v>0.97619047619047616</v>
      </c>
      <c r="R119" s="5">
        <f t="shared" si="27"/>
        <v>2.3809523809523836E-2</v>
      </c>
      <c r="T119" s="27"/>
      <c r="U119" s="25"/>
      <c r="V119" s="25"/>
      <c r="W119" s="5"/>
      <c r="X119" s="3"/>
      <c r="Y119" s="3"/>
      <c r="Z119" s="5"/>
      <c r="AA119" s="5"/>
      <c r="AB119" s="5"/>
      <c r="AF119" s="26"/>
      <c r="AR119" s="3"/>
      <c r="AS119" s="3"/>
    </row>
    <row r="120" spans="1:45" ht="12.75" customHeight="1">
      <c r="A120" s="34" t="s">
        <v>48</v>
      </c>
      <c r="H120" s="26">
        <v>34</v>
      </c>
      <c r="K120" s="38"/>
      <c r="L120" s="5"/>
      <c r="M120" s="5"/>
      <c r="O120" s="5">
        <f>H120/G119</f>
        <v>0.87179487179487181</v>
      </c>
      <c r="P120" s="20">
        <v>40</v>
      </c>
      <c r="Q120" s="3">
        <f t="shared" si="26"/>
        <v>0.97560975609756095</v>
      </c>
      <c r="R120" s="5">
        <f t="shared" si="27"/>
        <v>2.4390243902439046E-2</v>
      </c>
      <c r="T120" s="27"/>
      <c r="U120" s="25"/>
      <c r="V120" s="25"/>
      <c r="W120" s="5"/>
      <c r="X120" s="3"/>
      <c r="Y120" s="3"/>
      <c r="Z120" s="5"/>
      <c r="AA120" s="5"/>
      <c r="AB120" s="5"/>
      <c r="AF120" s="26"/>
      <c r="AR120" s="3"/>
      <c r="AS120" s="3"/>
    </row>
    <row r="121" spans="1:45" ht="12.75" customHeight="1">
      <c r="A121" s="34" t="s">
        <v>49</v>
      </c>
      <c r="I121" s="26">
        <v>24</v>
      </c>
      <c r="K121" s="38"/>
      <c r="L121" s="5"/>
      <c r="M121" s="5"/>
      <c r="O121" s="5">
        <f>I121/H120</f>
        <v>0.70588235294117652</v>
      </c>
      <c r="P121" s="20">
        <v>38</v>
      </c>
      <c r="Q121" s="3">
        <f t="shared" si="26"/>
        <v>0.95</v>
      </c>
      <c r="R121" s="5">
        <f t="shared" si="27"/>
        <v>5.0000000000000044E-2</v>
      </c>
      <c r="T121" s="27"/>
      <c r="U121" s="25"/>
      <c r="V121" s="25"/>
      <c r="W121" s="5"/>
      <c r="X121" s="3"/>
      <c r="Y121" s="3"/>
      <c r="Z121" s="5"/>
      <c r="AA121" s="5"/>
      <c r="AB121" s="5"/>
      <c r="AF121" s="26"/>
      <c r="AR121" s="3"/>
      <c r="AS121" s="3"/>
    </row>
    <row r="122" spans="1:45" ht="12.75" customHeight="1">
      <c r="A122" s="34" t="s">
        <v>50</v>
      </c>
      <c r="J122" s="26">
        <v>24</v>
      </c>
      <c r="K122" s="38">
        <v>30</v>
      </c>
      <c r="L122" s="5"/>
      <c r="M122" s="5"/>
      <c r="O122" s="5">
        <f>J122/I121</f>
        <v>1</v>
      </c>
      <c r="P122" s="20">
        <v>39</v>
      </c>
      <c r="Q122" s="3">
        <f t="shared" si="26"/>
        <v>1.0263157894736843</v>
      </c>
      <c r="R122" s="5">
        <f t="shared" si="27"/>
        <v>-2.6315789473684292E-2</v>
      </c>
      <c r="T122" s="27"/>
      <c r="U122" s="25"/>
      <c r="V122" s="25"/>
      <c r="W122" s="5"/>
      <c r="X122" s="3"/>
      <c r="Y122" s="3"/>
      <c r="Z122" s="5"/>
      <c r="AA122" s="5"/>
      <c r="AB122" s="5"/>
      <c r="AF122" s="26"/>
      <c r="AR122" s="3"/>
      <c r="AS122" s="3"/>
    </row>
    <row r="123" spans="1:45" ht="12.75" customHeight="1">
      <c r="A123" s="34" t="s">
        <v>51</v>
      </c>
      <c r="J123" s="26">
        <v>3</v>
      </c>
      <c r="K123" s="38">
        <v>2</v>
      </c>
      <c r="L123" s="5"/>
      <c r="M123" s="5"/>
      <c r="O123" s="5"/>
      <c r="P123" s="20">
        <v>7</v>
      </c>
      <c r="Q123" s="3"/>
      <c r="R123" s="5"/>
      <c r="T123" s="27"/>
      <c r="U123" s="25"/>
      <c r="V123" s="25"/>
      <c r="W123" s="5"/>
      <c r="X123" s="3"/>
      <c r="Y123" s="3"/>
      <c r="Z123" s="5"/>
      <c r="AA123" s="5"/>
      <c r="AB123" s="5"/>
      <c r="AF123" s="26"/>
      <c r="AR123" s="3"/>
      <c r="AS123" s="3"/>
    </row>
    <row r="124" spans="1:45" ht="12.75" customHeight="1">
      <c r="A124" s="34" t="s">
        <v>52</v>
      </c>
      <c r="J124" s="26">
        <v>2</v>
      </c>
      <c r="K124" s="38">
        <v>1</v>
      </c>
      <c r="L124" s="5"/>
      <c r="M124" s="5"/>
      <c r="O124" s="5"/>
      <c r="P124" s="20">
        <v>6</v>
      </c>
      <c r="Q124" s="3"/>
      <c r="R124" s="5"/>
      <c r="T124" s="27"/>
      <c r="U124" s="25"/>
      <c r="V124" s="25"/>
      <c r="W124" s="5"/>
      <c r="X124" s="3"/>
      <c r="Y124" s="3"/>
      <c r="Z124" s="5"/>
      <c r="AA124" s="5"/>
      <c r="AB124" s="5"/>
      <c r="AF124" s="26"/>
      <c r="AR124" s="3"/>
      <c r="AS124" s="3"/>
    </row>
    <row r="125" spans="1:45" ht="12.75" customHeight="1">
      <c r="A125" s="34" t="s">
        <v>53</v>
      </c>
      <c r="J125" s="26">
        <v>3</v>
      </c>
      <c r="K125" s="38">
        <v>2</v>
      </c>
      <c r="L125" s="5"/>
      <c r="M125" s="5"/>
      <c r="O125" s="5"/>
      <c r="P125" s="20">
        <v>4</v>
      </c>
      <c r="Q125" s="3"/>
      <c r="R125" s="5"/>
      <c r="T125" s="27"/>
      <c r="U125" s="25"/>
      <c r="V125" s="25"/>
      <c r="W125" s="5"/>
      <c r="X125" s="3"/>
      <c r="Y125" s="3"/>
      <c r="Z125" s="5"/>
      <c r="AA125" s="5"/>
      <c r="AB125" s="5"/>
      <c r="AF125" s="26"/>
      <c r="AR125" s="3"/>
      <c r="AS125" s="3"/>
    </row>
    <row r="126" spans="1:45" ht="12.75" customHeight="1">
      <c r="A126" s="34" t="s">
        <v>64</v>
      </c>
      <c r="J126" s="26">
        <v>1</v>
      </c>
      <c r="K126" s="38">
        <v>1</v>
      </c>
      <c r="L126" s="5"/>
      <c r="M126" s="5"/>
      <c r="O126" s="5"/>
      <c r="P126" s="20">
        <v>1</v>
      </c>
      <c r="Q126" s="3"/>
      <c r="R126" s="5"/>
      <c r="T126" s="27"/>
      <c r="U126" s="25"/>
      <c r="V126" s="25"/>
      <c r="W126" s="5"/>
      <c r="X126" s="3"/>
      <c r="Y126" s="3"/>
      <c r="Z126" s="5"/>
      <c r="AA126" s="5"/>
      <c r="AB126" s="5"/>
      <c r="AF126" s="26"/>
      <c r="AR126" s="3"/>
      <c r="AS126" s="3"/>
    </row>
    <row r="127" spans="1:45" ht="12.75" customHeight="1">
      <c r="A127" s="34" t="s">
        <v>66</v>
      </c>
      <c r="J127" s="26">
        <v>1</v>
      </c>
      <c r="K127" s="38"/>
      <c r="L127" s="5"/>
      <c r="M127" s="5"/>
      <c r="O127" s="5"/>
      <c r="P127" s="20">
        <v>1</v>
      </c>
      <c r="Q127" s="3"/>
      <c r="R127" s="5"/>
      <c r="T127" s="27"/>
      <c r="U127" s="25"/>
      <c r="V127" s="25"/>
      <c r="W127" s="5"/>
      <c r="X127" s="3"/>
      <c r="Y127" s="3"/>
      <c r="Z127" s="5"/>
      <c r="AA127" s="5"/>
      <c r="AB127" s="5"/>
      <c r="AF127" s="26"/>
      <c r="AR127" s="3"/>
      <c r="AS127" s="3"/>
    </row>
    <row r="128" spans="1:45" ht="12.75" customHeight="1">
      <c r="A128" s="34" t="s">
        <v>71</v>
      </c>
      <c r="J128" s="26">
        <v>1</v>
      </c>
      <c r="K128" s="38"/>
      <c r="L128" s="5"/>
      <c r="M128" s="5"/>
      <c r="O128" s="5"/>
      <c r="P128" s="20">
        <v>1</v>
      </c>
      <c r="Q128" s="3"/>
      <c r="R128" s="5"/>
      <c r="T128" s="27"/>
      <c r="U128" s="25"/>
      <c r="V128" s="25"/>
      <c r="W128" s="5"/>
      <c r="X128" s="3"/>
      <c r="Y128" s="3"/>
      <c r="Z128" s="5"/>
      <c r="AA128" s="5"/>
      <c r="AB128" s="5"/>
      <c r="AF128" s="26"/>
      <c r="AR128" s="3"/>
      <c r="AS128" s="3"/>
    </row>
    <row r="129" spans="1:45" ht="12.75" customHeight="1">
      <c r="A129" s="34" t="s">
        <v>72</v>
      </c>
      <c r="J129" s="26">
        <v>1</v>
      </c>
      <c r="K129" s="38"/>
      <c r="L129" s="5"/>
      <c r="M129" s="5"/>
      <c r="O129" s="5"/>
      <c r="P129" s="20"/>
      <c r="Q129" s="3"/>
      <c r="R129" s="5"/>
      <c r="T129" s="27"/>
      <c r="U129" s="25"/>
      <c r="V129" s="25"/>
      <c r="W129" s="5"/>
      <c r="X129" s="3"/>
      <c r="Y129" s="3"/>
      <c r="Z129" s="5"/>
      <c r="AA129" s="5"/>
      <c r="AB129" s="5"/>
      <c r="AF129" s="26"/>
      <c r="AR129" s="3"/>
      <c r="AS129" s="3"/>
    </row>
    <row r="130" spans="1:45" ht="12.75" customHeight="1">
      <c r="A130" s="34" t="s">
        <v>75</v>
      </c>
      <c r="J130" s="26">
        <v>1</v>
      </c>
      <c r="K130" s="38"/>
      <c r="L130" s="5"/>
      <c r="M130" s="5"/>
      <c r="O130" s="5"/>
      <c r="P130" s="20">
        <v>1</v>
      </c>
      <c r="Q130" s="3"/>
      <c r="R130" s="5"/>
      <c r="T130" s="27"/>
      <c r="U130" s="25"/>
      <c r="V130" s="25"/>
      <c r="W130" s="5"/>
      <c r="X130" s="3"/>
      <c r="Y130" s="3"/>
      <c r="Z130" s="5"/>
      <c r="AA130" s="5"/>
      <c r="AB130" s="5"/>
      <c r="AF130" s="26"/>
      <c r="AR130" s="3"/>
      <c r="AS130" s="3"/>
    </row>
    <row r="131" spans="1:45" ht="12.75" customHeight="1">
      <c r="K131" s="26">
        <f>SUM(K122:K126)</f>
        <v>36</v>
      </c>
      <c r="L131" s="5">
        <f>K122/B114</f>
        <v>0.65217391304347827</v>
      </c>
      <c r="M131" s="5">
        <f>K131/B114</f>
        <v>0.78260869565217395</v>
      </c>
      <c r="N131" s="5">
        <f>M131-L131</f>
        <v>0.13043478260869568</v>
      </c>
      <c r="O131" s="5"/>
      <c r="P131" s="6"/>
      <c r="Q131" s="6"/>
      <c r="R131" s="5"/>
      <c r="T131" s="27" t="s">
        <v>25</v>
      </c>
      <c r="U131" s="25">
        <f t="shared" ref="U131:U137" si="28">R7</f>
        <v>0</v>
      </c>
      <c r="V131" s="25">
        <f t="shared" ref="V131:V136" si="29">R24</f>
        <v>8.333333333333337E-2</v>
      </c>
      <c r="W131" s="5">
        <f t="shared" ref="W131:W135" si="30">R41</f>
        <v>4.6511627906976716E-2</v>
      </c>
      <c r="X131" s="3">
        <f t="shared" ref="X131:X134" si="31">R61</f>
        <v>-1.1904761904761862E-2</v>
      </c>
      <c r="Y131" s="3">
        <f t="shared" ref="Y131:Y133" si="32">R80</f>
        <v>2.2222222222222254E-2</v>
      </c>
      <c r="Z131" s="5">
        <f t="shared" ref="Z131:Z132" si="33">R98</f>
        <v>7.1428571428571397E-2</v>
      </c>
      <c r="AA131" s="5">
        <f>R116</f>
        <v>4.5454545454545414E-2</v>
      </c>
      <c r="AF131" s="26"/>
      <c r="AR131" s="3"/>
      <c r="AS131" s="3"/>
    </row>
    <row r="132" spans="1:45" ht="12.75" customHeight="1">
      <c r="A132" s="52" t="s">
        <v>73</v>
      </c>
      <c r="L132" s="5"/>
      <c r="M132" s="5"/>
      <c r="O132" s="5"/>
      <c r="T132" s="27" t="s">
        <v>26</v>
      </c>
      <c r="U132" s="25">
        <f t="shared" si="28"/>
        <v>8.5714285714285743E-2</v>
      </c>
      <c r="V132" s="25">
        <f t="shared" si="29"/>
        <v>2.5974025974025983E-2</v>
      </c>
      <c r="W132" s="5">
        <f t="shared" si="30"/>
        <v>-2.4390243902439046E-2</v>
      </c>
      <c r="X132" s="3">
        <f t="shared" si="31"/>
        <v>2.352941176470591E-2</v>
      </c>
      <c r="Y132" s="3">
        <f t="shared" si="32"/>
        <v>4.5454545454545414E-2</v>
      </c>
      <c r="Z132" s="5">
        <f t="shared" si="33"/>
        <v>2.5641025641025661E-2</v>
      </c>
      <c r="AF132" s="26"/>
      <c r="AR132" s="3"/>
      <c r="AS132" s="3"/>
    </row>
    <row r="133" spans="1:45" ht="25.5" customHeight="1">
      <c r="B133" s="243" t="s">
        <v>1</v>
      </c>
      <c r="C133" s="244"/>
      <c r="D133" s="244"/>
      <c r="E133" s="244"/>
      <c r="F133" s="244"/>
      <c r="G133" s="244"/>
      <c r="H133" s="244"/>
      <c r="I133" s="244"/>
      <c r="J133" s="244"/>
      <c r="L133" s="10" t="s">
        <v>2</v>
      </c>
      <c r="M133" s="10" t="s">
        <v>3</v>
      </c>
      <c r="N133" s="70" t="s">
        <v>4</v>
      </c>
      <c r="O133" s="10" t="s">
        <v>5</v>
      </c>
      <c r="P133" s="9" t="s">
        <v>6</v>
      </c>
      <c r="Q133" s="9" t="s">
        <v>7</v>
      </c>
      <c r="R133" s="10" t="s">
        <v>8</v>
      </c>
      <c r="T133" s="179" t="s">
        <v>27</v>
      </c>
      <c r="U133" s="25">
        <f t="shared" si="28"/>
        <v>0</v>
      </c>
      <c r="V133" s="25">
        <f t="shared" si="29"/>
        <v>4.0000000000000036E-2</v>
      </c>
      <c r="W133" s="5">
        <f t="shared" si="30"/>
        <v>-2.3809523809523725E-2</v>
      </c>
      <c r="X133" s="3">
        <f t="shared" si="31"/>
        <v>1.2048192771084376E-2</v>
      </c>
      <c r="Y133" s="3">
        <f t="shared" si="32"/>
        <v>-4.7619047619047672E-2</v>
      </c>
      <c r="AF133" s="26"/>
      <c r="AR133" s="3"/>
      <c r="AS133" s="3"/>
    </row>
    <row r="134" spans="1:45" ht="12.75" customHeight="1">
      <c r="A134" s="71" t="s">
        <v>9</v>
      </c>
      <c r="B134" s="72">
        <v>1</v>
      </c>
      <c r="C134" s="72">
        <v>2</v>
      </c>
      <c r="D134" s="72">
        <v>3</v>
      </c>
      <c r="E134" s="72">
        <v>4</v>
      </c>
      <c r="F134" s="72">
        <v>5</v>
      </c>
      <c r="G134" s="72">
        <v>6</v>
      </c>
      <c r="H134" s="72">
        <v>7</v>
      </c>
      <c r="I134" s="72">
        <v>8</v>
      </c>
      <c r="J134" s="72">
        <v>9</v>
      </c>
      <c r="K134" s="73" t="s">
        <v>10</v>
      </c>
      <c r="L134" s="5"/>
      <c r="M134" s="5"/>
      <c r="O134" s="5"/>
      <c r="P134" s="6"/>
      <c r="Q134" s="6"/>
      <c r="R134" s="5"/>
      <c r="T134" s="27" t="s">
        <v>29</v>
      </c>
      <c r="U134" s="25">
        <f t="shared" si="28"/>
        <v>6.25E-2</v>
      </c>
      <c r="V134" s="25">
        <f t="shared" si="29"/>
        <v>-2.7777777777777679E-2</v>
      </c>
      <c r="W134" s="5">
        <f t="shared" si="30"/>
        <v>2.3255813953488413E-2</v>
      </c>
      <c r="X134" s="3">
        <f t="shared" si="31"/>
        <v>2.4390243902439046E-2</v>
      </c>
      <c r="Y134" s="3" t="s">
        <v>28</v>
      </c>
      <c r="AF134" s="26"/>
      <c r="AR134" s="3"/>
      <c r="AS134" s="3"/>
    </row>
    <row r="135" spans="1:45" ht="12.75" customHeight="1">
      <c r="A135" s="34" t="s">
        <v>22</v>
      </c>
      <c r="B135" s="26">
        <v>87</v>
      </c>
      <c r="K135" s="38"/>
      <c r="L135" s="5"/>
      <c r="M135" s="5"/>
      <c r="O135" s="5"/>
      <c r="P135" s="20">
        <f>B135</f>
        <v>87</v>
      </c>
      <c r="Q135" s="6"/>
      <c r="R135" s="5"/>
      <c r="T135" s="27" t="s">
        <v>30</v>
      </c>
      <c r="U135" s="25">
        <f t="shared" si="28"/>
        <v>0</v>
      </c>
      <c r="V135" s="25">
        <f t="shared" si="29"/>
        <v>0</v>
      </c>
      <c r="W135" s="5">
        <f t="shared" si="30"/>
        <v>2.3809523809523836E-2</v>
      </c>
      <c r="X135" s="3" t="s">
        <v>28</v>
      </c>
      <c r="Y135" s="3" t="s">
        <v>28</v>
      </c>
      <c r="AF135" s="26"/>
      <c r="AR135" s="3"/>
      <c r="AS135" s="3"/>
    </row>
    <row r="136" spans="1:45" ht="12.75" customHeight="1">
      <c r="A136" s="34" t="s">
        <v>40</v>
      </c>
      <c r="C136" s="26">
        <v>77</v>
      </c>
      <c r="K136" s="38"/>
      <c r="L136" s="5"/>
      <c r="M136" s="5"/>
      <c r="O136" s="5">
        <f>C136/B135</f>
        <v>0.88505747126436785</v>
      </c>
      <c r="P136" s="20">
        <v>77</v>
      </c>
      <c r="Q136" s="3">
        <f t="shared" ref="Q136:Q143" si="34">P136/P135</f>
        <v>0.88505747126436785</v>
      </c>
      <c r="R136" s="5">
        <f t="shared" ref="R136:R143" si="35">100%-Q136</f>
        <v>0.11494252873563215</v>
      </c>
      <c r="T136" s="32" t="s">
        <v>31</v>
      </c>
      <c r="U136" s="25">
        <f t="shared" si="28"/>
        <v>0</v>
      </c>
      <c r="V136" s="25">
        <f t="shared" si="29"/>
        <v>4.0540540540540571E-2</v>
      </c>
      <c r="W136" s="5" t="s">
        <v>28</v>
      </c>
      <c r="X136" s="3" t="s">
        <v>28</v>
      </c>
      <c r="Y136" s="3" t="s">
        <v>28</v>
      </c>
      <c r="AF136" s="26"/>
      <c r="AR136" s="3"/>
      <c r="AS136" s="3"/>
    </row>
    <row r="137" spans="1:45" ht="12.75" customHeight="1">
      <c r="A137" s="34" t="s">
        <v>41</v>
      </c>
      <c r="D137" s="26">
        <v>70</v>
      </c>
      <c r="K137" s="38"/>
      <c r="L137" s="5"/>
      <c r="M137" s="5"/>
      <c r="N137" s="5"/>
      <c r="O137" s="5">
        <f>D137/C136</f>
        <v>0.90909090909090906</v>
      </c>
      <c r="P137" s="74">
        <v>71</v>
      </c>
      <c r="Q137" s="3">
        <f t="shared" si="34"/>
        <v>0.92207792207792205</v>
      </c>
      <c r="R137" s="5">
        <f t="shared" si="35"/>
        <v>7.7922077922077948E-2</v>
      </c>
      <c r="T137" s="32" t="s">
        <v>32</v>
      </c>
      <c r="U137" s="25">
        <f t="shared" si="28"/>
        <v>0</v>
      </c>
      <c r="V137" s="25" t="s">
        <v>28</v>
      </c>
      <c r="W137" s="5" t="s">
        <v>28</v>
      </c>
      <c r="X137" s="3" t="s">
        <v>28</v>
      </c>
      <c r="Y137" s="3" t="s">
        <v>28</v>
      </c>
      <c r="AF137" s="26"/>
      <c r="AR137" s="3"/>
      <c r="AS137" s="3"/>
    </row>
    <row r="138" spans="1:45" ht="12.75" customHeight="1">
      <c r="A138" s="34" t="s">
        <v>42</v>
      </c>
      <c r="E138" s="26">
        <v>67</v>
      </c>
      <c r="K138" s="38"/>
      <c r="L138" s="5"/>
      <c r="M138" s="5"/>
      <c r="O138" s="5">
        <f>E138/D137</f>
        <v>0.95714285714285718</v>
      </c>
      <c r="P138" s="74">
        <v>68</v>
      </c>
      <c r="Q138" s="3">
        <f t="shared" si="34"/>
        <v>0.95774647887323938</v>
      </c>
      <c r="R138" s="5">
        <f t="shared" si="35"/>
        <v>4.2253521126760618E-2</v>
      </c>
      <c r="T138" s="31"/>
      <c r="V138" s="28"/>
      <c r="X138" s="3"/>
      <c r="Y138" s="3"/>
      <c r="AF138" s="26"/>
      <c r="AR138" s="3"/>
      <c r="AS138" s="3"/>
    </row>
    <row r="139" spans="1:45" ht="12.75" customHeight="1">
      <c r="A139" s="34" t="s">
        <v>43</v>
      </c>
      <c r="F139" s="26">
        <v>67</v>
      </c>
      <c r="K139" s="38"/>
      <c r="L139" s="5"/>
      <c r="M139" s="5"/>
      <c r="O139" s="5">
        <f>F139/E138</f>
        <v>1</v>
      </c>
      <c r="P139" s="74">
        <v>69</v>
      </c>
      <c r="Q139" s="3">
        <f t="shared" si="34"/>
        <v>1.0147058823529411</v>
      </c>
      <c r="R139" s="5">
        <f t="shared" si="35"/>
        <v>-1.4705882352941124E-2</v>
      </c>
      <c r="U139" s="28"/>
      <c r="V139" s="28"/>
      <c r="X139" s="3"/>
      <c r="Y139" s="3"/>
      <c r="AF139" s="26"/>
      <c r="AR139" s="3"/>
      <c r="AS139" s="3"/>
    </row>
    <row r="140" spans="1:45" ht="12.75" customHeight="1">
      <c r="A140" s="34" t="s">
        <v>48</v>
      </c>
      <c r="G140" s="26">
        <v>67</v>
      </c>
      <c r="K140" s="38"/>
      <c r="L140" s="5"/>
      <c r="M140" s="5"/>
      <c r="O140" s="5">
        <f>G140/F139</f>
        <v>1</v>
      </c>
      <c r="P140" s="74">
        <v>71</v>
      </c>
      <c r="Q140" s="3">
        <f t="shared" si="34"/>
        <v>1.0289855072463767</v>
      </c>
      <c r="R140" s="5">
        <f t="shared" si="35"/>
        <v>-2.8985507246376718E-2</v>
      </c>
      <c r="U140" s="28"/>
      <c r="V140" s="28"/>
      <c r="X140" s="3"/>
      <c r="Y140" s="3"/>
      <c r="AF140" s="26"/>
      <c r="AR140" s="3"/>
      <c r="AS140" s="3"/>
    </row>
    <row r="141" spans="1:45" ht="12.75" customHeight="1">
      <c r="A141" s="34" t="s">
        <v>49</v>
      </c>
      <c r="H141" s="26">
        <v>67</v>
      </c>
      <c r="K141" s="38"/>
      <c r="L141" s="5"/>
      <c r="M141" s="5"/>
      <c r="O141" s="5">
        <f>H141/G140</f>
        <v>1</v>
      </c>
      <c r="P141" s="74">
        <v>70</v>
      </c>
      <c r="Q141" s="3">
        <f t="shared" si="34"/>
        <v>0.9859154929577465</v>
      </c>
      <c r="R141" s="5">
        <f t="shared" si="35"/>
        <v>1.4084507042253502E-2</v>
      </c>
      <c r="U141" s="28"/>
      <c r="V141" s="28"/>
      <c r="X141" s="3"/>
      <c r="Y141" s="3"/>
      <c r="AF141" s="26"/>
      <c r="AR141" s="3"/>
      <c r="AS141" s="3"/>
    </row>
    <row r="142" spans="1:45" ht="12.75" customHeight="1">
      <c r="A142" s="34" t="s">
        <v>50</v>
      </c>
      <c r="I142" s="26">
        <v>67</v>
      </c>
      <c r="K142" s="38"/>
      <c r="L142" s="5"/>
      <c r="M142" s="5"/>
      <c r="O142" s="5">
        <f>I142/H141</f>
        <v>1</v>
      </c>
      <c r="P142" s="74">
        <v>69</v>
      </c>
      <c r="Q142" s="3">
        <f t="shared" si="34"/>
        <v>0.98571428571428577</v>
      </c>
      <c r="R142" s="5">
        <f t="shared" si="35"/>
        <v>1.4285714285714235E-2</v>
      </c>
      <c r="U142" s="28"/>
      <c r="V142" s="28"/>
      <c r="X142" s="3"/>
      <c r="Y142" s="3"/>
      <c r="AF142" s="26"/>
      <c r="AR142" s="3"/>
      <c r="AS142" s="3"/>
    </row>
    <row r="143" spans="1:45" ht="12.75" customHeight="1">
      <c r="A143" s="34" t="s">
        <v>51</v>
      </c>
      <c r="J143" s="26">
        <v>64</v>
      </c>
      <c r="K143" s="38">
        <v>63</v>
      </c>
      <c r="L143" s="5"/>
      <c r="M143" s="5"/>
      <c r="O143" s="5">
        <f>J143/I142</f>
        <v>0.95522388059701491</v>
      </c>
      <c r="P143" s="74">
        <v>69</v>
      </c>
      <c r="Q143" s="3">
        <f t="shared" si="34"/>
        <v>1</v>
      </c>
      <c r="R143" s="5">
        <f t="shared" si="35"/>
        <v>0</v>
      </c>
      <c r="U143" s="28"/>
      <c r="V143" s="28"/>
      <c r="X143" s="3"/>
      <c r="Y143" s="3"/>
      <c r="AF143" s="26"/>
      <c r="AR143" s="3"/>
      <c r="AS143" s="3"/>
    </row>
    <row r="144" spans="1:45" ht="12.75" customHeight="1">
      <c r="A144" s="34" t="s">
        <v>52</v>
      </c>
      <c r="J144" s="26">
        <v>2</v>
      </c>
      <c r="K144" s="38">
        <v>1</v>
      </c>
      <c r="L144" s="5"/>
      <c r="M144" s="5"/>
      <c r="O144" s="5"/>
      <c r="P144" s="74">
        <v>4</v>
      </c>
      <c r="Q144" s="3"/>
      <c r="R144" s="5"/>
      <c r="U144" s="28"/>
      <c r="V144" s="28"/>
      <c r="X144" s="3"/>
      <c r="Y144" s="3"/>
      <c r="AF144" s="26"/>
      <c r="AR144" s="3"/>
      <c r="AS144" s="3"/>
    </row>
    <row r="145" spans="1:45" ht="12.75" customHeight="1">
      <c r="A145" s="34" t="s">
        <v>53</v>
      </c>
      <c r="J145" s="26">
        <v>4</v>
      </c>
      <c r="K145" s="38"/>
      <c r="L145" s="5"/>
      <c r="M145" s="5"/>
      <c r="O145" s="5"/>
      <c r="P145" s="74">
        <v>4</v>
      </c>
      <c r="Q145" s="3"/>
      <c r="R145" s="5"/>
      <c r="U145" s="28"/>
      <c r="V145" s="28"/>
      <c r="X145" s="3"/>
      <c r="Y145" s="3"/>
      <c r="AF145" s="26"/>
      <c r="AR145" s="3"/>
      <c r="AS145" s="3"/>
    </row>
    <row r="146" spans="1:45" ht="12.75" customHeight="1">
      <c r="A146" s="34" t="s">
        <v>64</v>
      </c>
      <c r="J146" s="26">
        <v>2</v>
      </c>
      <c r="K146" s="38">
        <v>2</v>
      </c>
      <c r="L146" s="5"/>
      <c r="M146" s="5"/>
      <c r="O146" s="5"/>
      <c r="P146" s="74">
        <v>2</v>
      </c>
      <c r="Q146" s="3"/>
      <c r="R146" s="5"/>
      <c r="U146" s="28"/>
      <c r="V146" s="28"/>
      <c r="X146" s="3"/>
      <c r="Y146" s="3"/>
      <c r="AF146" s="26"/>
      <c r="AR146" s="3"/>
      <c r="AS146" s="3"/>
    </row>
    <row r="147" spans="1:45" ht="12.75" customHeight="1">
      <c r="A147" s="34" t="s">
        <v>66</v>
      </c>
      <c r="J147" s="26">
        <v>1</v>
      </c>
      <c r="K147" s="38"/>
      <c r="L147" s="5"/>
      <c r="M147" s="5"/>
      <c r="O147" s="5"/>
      <c r="P147" s="74">
        <v>1</v>
      </c>
      <c r="Q147" s="3"/>
      <c r="R147" s="5"/>
      <c r="U147" s="28"/>
      <c r="V147" s="28"/>
      <c r="X147" s="3"/>
      <c r="Y147" s="3"/>
      <c r="AF147" s="26"/>
      <c r="AR147" s="3"/>
      <c r="AS147" s="3"/>
    </row>
    <row r="148" spans="1:45" ht="12.75" customHeight="1">
      <c r="A148" s="34" t="s">
        <v>71</v>
      </c>
      <c r="J148" s="26">
        <v>1</v>
      </c>
      <c r="K148" s="38"/>
      <c r="L148" s="5"/>
      <c r="M148" s="5"/>
      <c r="O148" s="5"/>
      <c r="P148" s="74">
        <v>1</v>
      </c>
      <c r="Q148" s="3"/>
      <c r="R148" s="5"/>
      <c r="U148" s="28"/>
      <c r="V148" s="28"/>
      <c r="X148" s="3"/>
      <c r="Y148" s="3"/>
      <c r="AF148" s="26"/>
      <c r="AR148" s="3"/>
      <c r="AS148" s="3"/>
    </row>
    <row r="149" spans="1:45" ht="12.75" customHeight="1">
      <c r="A149" s="34" t="s">
        <v>72</v>
      </c>
      <c r="K149" s="38"/>
      <c r="L149" s="5"/>
      <c r="M149" s="5"/>
      <c r="O149" s="5"/>
      <c r="P149" s="74"/>
      <c r="Q149" s="3"/>
      <c r="R149" s="5"/>
      <c r="U149" s="28"/>
      <c r="V149" s="28"/>
      <c r="X149" s="3"/>
      <c r="Y149" s="3"/>
      <c r="AF149" s="26"/>
      <c r="AR149" s="3"/>
      <c r="AS149" s="3"/>
    </row>
    <row r="150" spans="1:45" ht="12.75" customHeight="1">
      <c r="K150" s="26">
        <f>SUM(K143:K146)</f>
        <v>66</v>
      </c>
      <c r="L150" s="5">
        <f>K143/B135</f>
        <v>0.72413793103448276</v>
      </c>
      <c r="M150" s="5">
        <f>K150/B135</f>
        <v>0.75862068965517238</v>
      </c>
      <c r="N150" s="5">
        <f>M150-L150</f>
        <v>3.4482758620689613E-2</v>
      </c>
      <c r="O150" s="5"/>
      <c r="P150" s="6"/>
      <c r="Q150" s="6"/>
      <c r="R150" s="5"/>
      <c r="T150" s="34"/>
      <c r="U150" s="35"/>
      <c r="V150" s="35"/>
      <c r="W150" s="3"/>
      <c r="X150" s="3"/>
      <c r="Y150" s="3"/>
      <c r="AF150" s="26"/>
      <c r="AR150" s="3"/>
      <c r="AS150" s="3"/>
    </row>
    <row r="151" spans="1:45" ht="12.75" customHeight="1">
      <c r="A151" s="52" t="s">
        <v>74</v>
      </c>
      <c r="L151" s="5"/>
      <c r="M151" s="5"/>
      <c r="O151" s="5"/>
      <c r="T151" s="34"/>
      <c r="U151" s="35"/>
      <c r="V151" s="35"/>
      <c r="X151" s="3"/>
      <c r="Y151" s="3"/>
      <c r="AF151" s="26"/>
      <c r="AR151" s="3"/>
      <c r="AS151" s="3"/>
    </row>
    <row r="152" spans="1:45" ht="25.5" customHeight="1">
      <c r="B152" s="243" t="s">
        <v>1</v>
      </c>
      <c r="C152" s="244"/>
      <c r="D152" s="244"/>
      <c r="E152" s="244"/>
      <c r="F152" s="244"/>
      <c r="G152" s="244"/>
      <c r="H152" s="244"/>
      <c r="I152" s="244"/>
      <c r="J152" s="244"/>
      <c r="L152" s="10" t="s">
        <v>2</v>
      </c>
      <c r="M152" s="10" t="s">
        <v>3</v>
      </c>
      <c r="N152" s="70" t="s">
        <v>4</v>
      </c>
      <c r="O152" s="10" t="s">
        <v>5</v>
      </c>
      <c r="P152" s="9" t="s">
        <v>6</v>
      </c>
      <c r="Q152" s="9" t="s">
        <v>7</v>
      </c>
      <c r="R152" s="10" t="s">
        <v>8</v>
      </c>
      <c r="T152" s="34"/>
      <c r="U152" s="35"/>
      <c r="V152" s="35"/>
      <c r="X152" s="3"/>
      <c r="Y152" s="3"/>
      <c r="AF152" s="26"/>
      <c r="AR152" s="3"/>
      <c r="AS152" s="3"/>
    </row>
    <row r="153" spans="1:45" ht="12.75" customHeight="1">
      <c r="A153" s="71" t="s">
        <v>9</v>
      </c>
      <c r="B153" s="72">
        <v>1</v>
      </c>
      <c r="C153" s="72">
        <v>2</v>
      </c>
      <c r="D153" s="72">
        <v>3</v>
      </c>
      <c r="E153" s="72">
        <v>4</v>
      </c>
      <c r="F153" s="72">
        <v>5</v>
      </c>
      <c r="G153" s="72">
        <v>6</v>
      </c>
      <c r="H153" s="72">
        <v>7</v>
      </c>
      <c r="I153" s="72">
        <v>8</v>
      </c>
      <c r="J153" s="72">
        <v>9</v>
      </c>
      <c r="K153" s="73" t="s">
        <v>10</v>
      </c>
      <c r="L153" s="5"/>
      <c r="M153" s="5"/>
      <c r="O153" s="5"/>
      <c r="P153" s="6"/>
      <c r="Q153" s="6"/>
      <c r="R153" s="5"/>
      <c r="T153" s="26"/>
      <c r="U153" s="3"/>
      <c r="V153" s="3"/>
      <c r="X153" s="3"/>
      <c r="Y153" s="3"/>
      <c r="AF153" s="26"/>
      <c r="AR153" s="3"/>
      <c r="AS153" s="3"/>
    </row>
    <row r="154" spans="1:45" ht="12.75" customHeight="1">
      <c r="A154" s="34" t="s">
        <v>40</v>
      </c>
      <c r="B154" s="26">
        <v>48</v>
      </c>
      <c r="K154" s="38"/>
      <c r="L154" s="5"/>
      <c r="M154" s="5"/>
      <c r="O154" s="5"/>
      <c r="P154" s="20">
        <f>B154</f>
        <v>48</v>
      </c>
      <c r="Q154" s="6"/>
      <c r="R154" s="5"/>
      <c r="T154" s="26"/>
      <c r="U154" s="3"/>
      <c r="V154" s="3"/>
      <c r="X154" s="3"/>
      <c r="Y154" s="3"/>
      <c r="AF154" s="26"/>
      <c r="AR154" s="3"/>
      <c r="AS154" s="3"/>
    </row>
    <row r="155" spans="1:45" ht="12.75" customHeight="1">
      <c r="A155" s="34" t="s">
        <v>41</v>
      </c>
      <c r="C155" s="26">
        <v>47</v>
      </c>
      <c r="K155" s="38"/>
      <c r="L155" s="5"/>
      <c r="M155" s="5"/>
      <c r="O155" s="5">
        <f>C155/B154</f>
        <v>0.97916666666666663</v>
      </c>
      <c r="P155" s="20">
        <v>47</v>
      </c>
      <c r="Q155" s="3">
        <f t="shared" ref="Q155:Q162" si="36">P155/P154</f>
        <v>0.97916666666666663</v>
      </c>
      <c r="R155" s="5">
        <f t="shared" ref="R155:R162" si="37">100%-Q155</f>
        <v>2.083333333333337E-2</v>
      </c>
      <c r="T155" s="58" t="s">
        <v>12</v>
      </c>
      <c r="U155" s="61" t="s">
        <v>15</v>
      </c>
      <c r="V155" s="61" t="s">
        <v>16</v>
      </c>
      <c r="W155" s="61" t="s">
        <v>17</v>
      </c>
      <c r="X155" s="61" t="s">
        <v>18</v>
      </c>
      <c r="Y155" s="61" t="s">
        <v>19</v>
      </c>
      <c r="Z155" s="61" t="s">
        <v>20</v>
      </c>
      <c r="AA155" s="61" t="s">
        <v>21</v>
      </c>
      <c r="AB155" s="61" t="s">
        <v>22</v>
      </c>
      <c r="AC155" s="61" t="s">
        <v>40</v>
      </c>
      <c r="AD155" s="61" t="s">
        <v>41</v>
      </c>
      <c r="AE155" s="61" t="s">
        <v>42</v>
      </c>
      <c r="AF155" s="61" t="s">
        <v>43</v>
      </c>
      <c r="AG155" s="61" t="s">
        <v>48</v>
      </c>
      <c r="AH155" s="61" t="s">
        <v>49</v>
      </c>
      <c r="AI155" s="61" t="s">
        <v>50</v>
      </c>
      <c r="AJ155" s="61" t="s">
        <v>51</v>
      </c>
      <c r="AK155" s="61" t="s">
        <v>52</v>
      </c>
      <c r="AL155" s="61" t="s">
        <v>53</v>
      </c>
      <c r="AR155" s="3"/>
      <c r="AS155" s="3"/>
    </row>
    <row r="156" spans="1:45" ht="12.75" customHeight="1">
      <c r="A156" s="34" t="s">
        <v>42</v>
      </c>
      <c r="D156" s="26">
        <v>42</v>
      </c>
      <c r="K156" s="38"/>
      <c r="L156" s="5"/>
      <c r="M156" s="5"/>
      <c r="N156" s="5"/>
      <c r="O156" s="5">
        <f>D156/C155</f>
        <v>0.8936170212765957</v>
      </c>
      <c r="P156" s="20">
        <v>45</v>
      </c>
      <c r="Q156" s="3">
        <f t="shared" si="36"/>
        <v>0.95744680851063835</v>
      </c>
      <c r="R156" s="5">
        <f t="shared" si="37"/>
        <v>4.2553191489361653E-2</v>
      </c>
      <c r="T156" s="63" t="s">
        <v>24</v>
      </c>
      <c r="U156" s="64">
        <f>P7/P5</f>
        <v>0.77777777777777779</v>
      </c>
      <c r="V156" s="64">
        <f>P24/P22</f>
        <v>0.77777777777777779</v>
      </c>
      <c r="W156" s="64">
        <f>P41/P39</f>
        <v>0.83673469387755106</v>
      </c>
      <c r="X156" s="64">
        <f>P61/P59</f>
        <v>0.69672131147540983</v>
      </c>
      <c r="Y156" s="64">
        <f>P80/P78</f>
        <v>0.88</v>
      </c>
      <c r="Z156" s="64">
        <f>P98/P96</f>
        <v>0.8666666666666667</v>
      </c>
      <c r="AA156" s="64">
        <f>P116/P114</f>
        <v>0.91304347826086951</v>
      </c>
      <c r="AB156" s="64">
        <f>P137/P135</f>
        <v>0.81609195402298851</v>
      </c>
      <c r="AC156" s="64">
        <f>P156/P154</f>
        <v>0.9375</v>
      </c>
      <c r="AD156" s="64">
        <f>P174/P172</f>
        <v>0.88372093023255816</v>
      </c>
      <c r="AE156" s="64">
        <f>P191/P189</f>
        <v>0.89795918367346939</v>
      </c>
      <c r="AF156" s="64">
        <f>P210/P208</f>
        <v>0.88636363636363635</v>
      </c>
      <c r="AG156" s="64">
        <f>P228/P226</f>
        <v>0.92105263157894735</v>
      </c>
      <c r="AH156" s="64">
        <f>P246/P244</f>
        <v>0.91891891891891897</v>
      </c>
      <c r="AI156" s="64">
        <f>P264/P262</f>
        <v>0.8</v>
      </c>
      <c r="AJ156" s="64">
        <f>P283/P281</f>
        <v>0.81944444444444442</v>
      </c>
      <c r="AK156" s="64">
        <f>P301/P299</f>
        <v>0.78378378378378377</v>
      </c>
      <c r="AL156" s="64">
        <f>P316/P314</f>
        <v>0.90277777777777779</v>
      </c>
      <c r="AR156" s="3"/>
      <c r="AS156" s="3"/>
    </row>
    <row r="157" spans="1:45" ht="12.75" customHeight="1">
      <c r="A157" s="34" t="s">
        <v>43</v>
      </c>
      <c r="E157" s="26">
        <v>39</v>
      </c>
      <c r="K157" s="38"/>
      <c r="L157" s="5"/>
      <c r="M157" s="5"/>
      <c r="O157" s="5">
        <f>E157/D156</f>
        <v>0.9285714285714286</v>
      </c>
      <c r="P157" s="20">
        <v>42</v>
      </c>
      <c r="Q157" s="3">
        <f t="shared" si="36"/>
        <v>0.93333333333333335</v>
      </c>
      <c r="R157" s="5">
        <f t="shared" si="37"/>
        <v>6.6666666666666652E-2</v>
      </c>
      <c r="T157" s="4" t="s">
        <v>56</v>
      </c>
      <c r="U157" s="3"/>
      <c r="V157" s="3"/>
      <c r="X157" s="3"/>
      <c r="Y157" s="3"/>
      <c r="AF157" s="26"/>
      <c r="AR157" s="3"/>
      <c r="AS157" s="3"/>
    </row>
    <row r="158" spans="1:45" ht="12.75" customHeight="1">
      <c r="A158" s="34" t="s">
        <v>48</v>
      </c>
      <c r="F158" s="26">
        <v>38</v>
      </c>
      <c r="K158" s="38"/>
      <c r="L158" s="5"/>
      <c r="M158" s="5"/>
      <c r="O158" s="5">
        <f>F158/E157</f>
        <v>0.97435897435897434</v>
      </c>
      <c r="P158" s="20">
        <v>41</v>
      </c>
      <c r="Q158" s="3">
        <f t="shared" si="36"/>
        <v>0.97619047619047616</v>
      </c>
      <c r="R158" s="5">
        <f t="shared" si="37"/>
        <v>2.3809523809523836E-2</v>
      </c>
      <c r="T158" s="4"/>
      <c r="U158" s="3"/>
      <c r="V158" s="3"/>
      <c r="X158" s="3"/>
      <c r="Y158" s="3"/>
      <c r="AF158" s="26"/>
      <c r="AR158" s="3"/>
      <c r="AS158" s="3"/>
    </row>
    <row r="159" spans="1:45" ht="12.75" customHeight="1">
      <c r="A159" s="34" t="s">
        <v>49</v>
      </c>
      <c r="G159" s="26">
        <v>38</v>
      </c>
      <c r="K159" s="38"/>
      <c r="L159" s="5"/>
      <c r="M159" s="5"/>
      <c r="O159" s="5">
        <f>G159/F158</f>
        <v>1</v>
      </c>
      <c r="P159" s="20">
        <v>40</v>
      </c>
      <c r="Q159" s="3">
        <f t="shared" si="36"/>
        <v>0.97560975609756095</v>
      </c>
      <c r="R159" s="5">
        <f t="shared" si="37"/>
        <v>2.4390243902439046E-2</v>
      </c>
      <c r="T159" s="4"/>
      <c r="U159" s="3"/>
      <c r="V159" s="3"/>
      <c r="X159" s="3"/>
      <c r="Y159" s="3"/>
      <c r="AF159" s="26"/>
      <c r="AR159" s="3"/>
      <c r="AS159" s="3"/>
    </row>
    <row r="160" spans="1:45" ht="12.75" customHeight="1">
      <c r="A160" s="34" t="s">
        <v>50</v>
      </c>
      <c r="H160" s="26">
        <v>38</v>
      </c>
      <c r="K160" s="38"/>
      <c r="L160" s="5"/>
      <c r="M160" s="5"/>
      <c r="O160" s="5">
        <f>H160/G159</f>
        <v>1</v>
      </c>
      <c r="P160" s="20">
        <v>40</v>
      </c>
      <c r="Q160" s="3">
        <f t="shared" si="36"/>
        <v>1</v>
      </c>
      <c r="R160" s="5">
        <f t="shared" si="37"/>
        <v>0</v>
      </c>
      <c r="T160" s="4"/>
      <c r="U160" s="3"/>
      <c r="V160" s="3"/>
      <c r="X160" s="3"/>
      <c r="Y160" s="3"/>
      <c r="AF160" s="26"/>
      <c r="AR160" s="3"/>
      <c r="AS160" s="3"/>
    </row>
    <row r="161" spans="1:45" ht="12.75" customHeight="1">
      <c r="A161" s="34" t="s">
        <v>51</v>
      </c>
      <c r="I161" s="26">
        <v>38</v>
      </c>
      <c r="K161" s="38"/>
      <c r="L161" s="5"/>
      <c r="M161" s="5"/>
      <c r="O161" s="5">
        <f>I161/H160</f>
        <v>1</v>
      </c>
      <c r="P161" s="20">
        <v>39</v>
      </c>
      <c r="Q161" s="3">
        <f t="shared" si="36"/>
        <v>0.97499999999999998</v>
      </c>
      <c r="R161" s="5">
        <f t="shared" si="37"/>
        <v>2.5000000000000022E-2</v>
      </c>
      <c r="T161" s="4"/>
      <c r="U161" s="3"/>
      <c r="V161" s="3"/>
      <c r="X161" s="3"/>
      <c r="Y161" s="3"/>
      <c r="AF161" s="26"/>
      <c r="AR161" s="3"/>
      <c r="AS161" s="3"/>
    </row>
    <row r="162" spans="1:45" ht="12.75" customHeight="1">
      <c r="A162" s="34" t="s">
        <v>52</v>
      </c>
      <c r="J162" s="26">
        <v>36</v>
      </c>
      <c r="K162" s="38">
        <v>35</v>
      </c>
      <c r="L162" s="5"/>
      <c r="M162" s="5"/>
      <c r="O162" s="5">
        <f>J162/I161</f>
        <v>0.94736842105263153</v>
      </c>
      <c r="P162" s="20">
        <v>39</v>
      </c>
      <c r="Q162" s="3">
        <f t="shared" si="36"/>
        <v>1</v>
      </c>
      <c r="R162" s="5">
        <f t="shared" si="37"/>
        <v>0</v>
      </c>
      <c r="T162" s="4"/>
      <c r="U162" s="3"/>
      <c r="V162" s="3"/>
      <c r="X162" s="3"/>
      <c r="Y162" s="3"/>
      <c r="AF162" s="26"/>
      <c r="AR162" s="3"/>
      <c r="AS162" s="3"/>
    </row>
    <row r="163" spans="1:45" ht="12.75" customHeight="1">
      <c r="A163" s="34" t="s">
        <v>53</v>
      </c>
      <c r="J163" s="26">
        <v>3</v>
      </c>
      <c r="K163" s="38">
        <v>2</v>
      </c>
      <c r="L163" s="5"/>
      <c r="M163" s="5"/>
      <c r="O163" s="5"/>
      <c r="P163" s="20">
        <v>4</v>
      </c>
      <c r="Q163" s="3"/>
      <c r="R163" s="5"/>
      <c r="T163" s="4"/>
      <c r="U163" s="3"/>
      <c r="V163" s="3"/>
      <c r="X163" s="3"/>
      <c r="Y163" s="3"/>
      <c r="AF163" s="26"/>
      <c r="AR163" s="3"/>
      <c r="AS163" s="3"/>
    </row>
    <row r="164" spans="1:45" ht="12.75" customHeight="1">
      <c r="A164" s="34" t="s">
        <v>64</v>
      </c>
      <c r="J164" s="26">
        <v>1</v>
      </c>
      <c r="K164" s="38"/>
      <c r="L164" s="5"/>
      <c r="M164" s="5"/>
      <c r="O164" s="5"/>
      <c r="P164" s="20">
        <v>2</v>
      </c>
      <c r="Q164" s="3"/>
      <c r="R164" s="5"/>
      <c r="T164" s="4"/>
      <c r="U164" s="3"/>
      <c r="V164" s="3"/>
      <c r="X164" s="3"/>
      <c r="Y164" s="3"/>
      <c r="AF164" s="26"/>
      <c r="AR164" s="3"/>
      <c r="AS164" s="3"/>
    </row>
    <row r="165" spans="1:45" ht="12.75" customHeight="1">
      <c r="A165" s="34" t="s">
        <v>66</v>
      </c>
      <c r="J165" s="26">
        <v>1</v>
      </c>
      <c r="K165" s="38"/>
      <c r="L165" s="5"/>
      <c r="M165" s="5"/>
      <c r="O165" s="5"/>
      <c r="P165" s="20">
        <v>1</v>
      </c>
      <c r="Q165" s="3"/>
      <c r="R165" s="5"/>
      <c r="T165" s="4"/>
      <c r="U165" s="3"/>
      <c r="V165" s="3"/>
      <c r="X165" s="3"/>
      <c r="Y165" s="3"/>
      <c r="AF165" s="26"/>
      <c r="AR165" s="3"/>
      <c r="AS165" s="3"/>
    </row>
    <row r="166" spans="1:45" ht="12.75" customHeight="1">
      <c r="A166" s="34" t="s">
        <v>71</v>
      </c>
      <c r="J166" s="26">
        <v>1</v>
      </c>
      <c r="K166" s="38"/>
      <c r="L166" s="5"/>
      <c r="M166" s="5"/>
      <c r="O166" s="5"/>
      <c r="P166" s="20">
        <v>1</v>
      </c>
      <c r="Q166" s="3"/>
      <c r="R166" s="5"/>
      <c r="T166" s="4"/>
      <c r="U166" s="3"/>
      <c r="V166" s="3"/>
      <c r="X166" s="3"/>
      <c r="Y166" s="3"/>
      <c r="AF166" s="26"/>
      <c r="AR166" s="3"/>
      <c r="AS166" s="3"/>
    </row>
    <row r="167" spans="1:45" ht="12.75" customHeight="1">
      <c r="A167" s="34" t="s">
        <v>72</v>
      </c>
      <c r="J167" s="26">
        <v>1</v>
      </c>
      <c r="K167" s="38"/>
      <c r="L167" s="5"/>
      <c r="M167" s="5"/>
      <c r="O167" s="5"/>
      <c r="P167" s="20">
        <v>1</v>
      </c>
      <c r="Q167" s="3"/>
      <c r="R167" s="5"/>
      <c r="T167" s="4"/>
      <c r="U167" s="3"/>
      <c r="V167" s="3"/>
      <c r="X167" s="3"/>
      <c r="Y167" s="3"/>
      <c r="AF167" s="26"/>
      <c r="AR167" s="3"/>
      <c r="AS167" s="3"/>
    </row>
    <row r="168" spans="1:45" ht="12.75" customHeight="1">
      <c r="K168" s="26">
        <f>SUM(K162:K163)</f>
        <v>37</v>
      </c>
      <c r="L168" s="5">
        <f>K162/B154</f>
        <v>0.72916666666666663</v>
      </c>
      <c r="M168" s="5">
        <f>K168/B154</f>
        <v>0.77083333333333337</v>
      </c>
      <c r="N168" s="5">
        <f>M168-L168</f>
        <v>4.1666666666666741E-2</v>
      </c>
      <c r="O168" s="5"/>
      <c r="P168" s="6"/>
      <c r="Q168" s="6"/>
      <c r="R168" s="5"/>
      <c r="T168" s="4"/>
      <c r="U168" s="11"/>
      <c r="V168" s="11"/>
      <c r="X168" s="3"/>
      <c r="Y168" s="3"/>
      <c r="AF168" s="26"/>
      <c r="AR168" s="3"/>
      <c r="AS168" s="3"/>
    </row>
    <row r="169" spans="1:45" ht="12.75" customHeight="1">
      <c r="A169" s="52" t="s">
        <v>76</v>
      </c>
      <c r="L169" s="5"/>
      <c r="M169" s="5"/>
      <c r="O169" s="5"/>
      <c r="T169" s="26"/>
      <c r="X169" s="3"/>
      <c r="Y169" s="3"/>
      <c r="AF169" s="26"/>
      <c r="AR169" s="3"/>
      <c r="AS169" s="3"/>
    </row>
    <row r="170" spans="1:45" ht="25.5" customHeight="1">
      <c r="B170" s="243" t="s">
        <v>1</v>
      </c>
      <c r="C170" s="244"/>
      <c r="D170" s="244"/>
      <c r="E170" s="244"/>
      <c r="F170" s="244"/>
      <c r="G170" s="244"/>
      <c r="H170" s="244"/>
      <c r="I170" s="244"/>
      <c r="J170" s="244"/>
      <c r="L170" s="10" t="s">
        <v>2</v>
      </c>
      <c r="M170" s="10" t="s">
        <v>3</v>
      </c>
      <c r="N170" s="70" t="s">
        <v>4</v>
      </c>
      <c r="O170" s="10" t="s">
        <v>5</v>
      </c>
      <c r="P170" s="9" t="s">
        <v>6</v>
      </c>
      <c r="Q170" s="9" t="s">
        <v>7</v>
      </c>
      <c r="R170" s="10" t="s">
        <v>8</v>
      </c>
      <c r="T170" s="26"/>
      <c r="X170" s="3"/>
      <c r="Y170" s="3"/>
      <c r="AF170" s="26"/>
      <c r="AR170" s="3"/>
      <c r="AS170" s="3"/>
    </row>
    <row r="171" spans="1:45" ht="12.75" customHeight="1">
      <c r="A171" s="71" t="s">
        <v>9</v>
      </c>
      <c r="B171" s="72">
        <v>1</v>
      </c>
      <c r="C171" s="72">
        <v>2</v>
      </c>
      <c r="D171" s="72">
        <v>3</v>
      </c>
      <c r="E171" s="72">
        <v>4</v>
      </c>
      <c r="F171" s="72">
        <v>5</v>
      </c>
      <c r="G171" s="72">
        <v>6</v>
      </c>
      <c r="H171" s="72">
        <v>7</v>
      </c>
      <c r="I171" s="72">
        <v>8</v>
      </c>
      <c r="J171" s="72">
        <v>9</v>
      </c>
      <c r="K171" s="73" t="s">
        <v>10</v>
      </c>
      <c r="L171" s="5"/>
      <c r="M171" s="5"/>
      <c r="O171" s="5"/>
      <c r="P171" s="6"/>
      <c r="Q171" s="6"/>
      <c r="R171" s="5"/>
      <c r="T171" s="26"/>
      <c r="X171" s="3"/>
      <c r="Y171" s="3"/>
      <c r="AF171" s="26"/>
      <c r="AR171" s="3"/>
      <c r="AS171" s="3"/>
    </row>
    <row r="172" spans="1:45" ht="12.75" customHeight="1">
      <c r="A172" s="34" t="s">
        <v>41</v>
      </c>
      <c r="B172" s="26">
        <v>43</v>
      </c>
      <c r="K172" s="38"/>
      <c r="L172" s="5"/>
      <c r="M172" s="5"/>
      <c r="O172" s="5"/>
      <c r="P172" s="20">
        <f>B172</f>
        <v>43</v>
      </c>
      <c r="Q172" s="6"/>
      <c r="R172" s="5"/>
      <c r="T172" s="26"/>
      <c r="X172" s="3"/>
      <c r="Y172" s="3"/>
      <c r="AF172" s="26"/>
      <c r="AR172" s="3"/>
      <c r="AS172" s="3"/>
    </row>
    <row r="173" spans="1:45" ht="12.75" customHeight="1">
      <c r="A173" s="34" t="s">
        <v>42</v>
      </c>
      <c r="C173" s="26">
        <v>40</v>
      </c>
      <c r="K173" s="38"/>
      <c r="L173" s="5"/>
      <c r="M173" s="5"/>
      <c r="O173" s="5">
        <f>C173/B172</f>
        <v>0.93023255813953487</v>
      </c>
      <c r="P173" s="20">
        <v>40</v>
      </c>
      <c r="Q173" s="3">
        <f t="shared" ref="Q173:Q180" si="38">P173/P172</f>
        <v>0.93023255813953487</v>
      </c>
      <c r="R173" s="5">
        <f t="shared" ref="R173:R180" si="39">100%-Q173</f>
        <v>6.9767441860465129E-2</v>
      </c>
      <c r="T173" s="26"/>
      <c r="X173" s="3"/>
      <c r="Y173" s="3"/>
      <c r="AF173" s="26"/>
      <c r="AR173" s="3"/>
      <c r="AS173" s="3"/>
    </row>
    <row r="174" spans="1:45" ht="12.75" customHeight="1">
      <c r="A174" s="34" t="s">
        <v>43</v>
      </c>
      <c r="D174" s="26">
        <v>38</v>
      </c>
      <c r="K174" s="38"/>
      <c r="L174" s="5"/>
      <c r="M174" s="5"/>
      <c r="N174" s="5"/>
      <c r="O174" s="5">
        <f>D174/C173</f>
        <v>0.95</v>
      </c>
      <c r="P174" s="74">
        <v>38</v>
      </c>
      <c r="Q174" s="3">
        <f t="shared" si="38"/>
        <v>0.95</v>
      </c>
      <c r="R174" s="5">
        <f t="shared" si="39"/>
        <v>5.0000000000000044E-2</v>
      </c>
      <c r="T174" s="26"/>
      <c r="X174" s="3"/>
      <c r="Y174" s="3"/>
      <c r="AF174" s="26"/>
      <c r="AR174" s="3"/>
      <c r="AS174" s="3"/>
    </row>
    <row r="175" spans="1:45" ht="12.75" customHeight="1">
      <c r="A175" s="34" t="s">
        <v>48</v>
      </c>
      <c r="E175" s="26">
        <v>38</v>
      </c>
      <c r="K175" s="38"/>
      <c r="L175" s="5"/>
      <c r="M175" s="5"/>
      <c r="O175" s="5">
        <f>E175/D174</f>
        <v>1</v>
      </c>
      <c r="P175" s="74">
        <v>38</v>
      </c>
      <c r="Q175" s="3">
        <f t="shared" si="38"/>
        <v>1</v>
      </c>
      <c r="R175" s="5">
        <f t="shared" si="39"/>
        <v>0</v>
      </c>
      <c r="T175" s="26"/>
      <c r="X175" s="3"/>
      <c r="Y175" s="3"/>
      <c r="AF175" s="26"/>
      <c r="AR175" s="3"/>
      <c r="AS175" s="3"/>
    </row>
    <row r="176" spans="1:45" ht="12.75" customHeight="1">
      <c r="A176" s="34" t="s">
        <v>49</v>
      </c>
      <c r="F176" s="26">
        <v>38</v>
      </c>
      <c r="K176" s="38"/>
      <c r="L176" s="5"/>
      <c r="M176" s="5"/>
      <c r="O176" s="5">
        <f>F176/E175</f>
        <v>1</v>
      </c>
      <c r="P176" s="74">
        <v>38</v>
      </c>
      <c r="Q176" s="3">
        <f t="shared" si="38"/>
        <v>1</v>
      </c>
      <c r="R176" s="5">
        <f t="shared" si="39"/>
        <v>0</v>
      </c>
      <c r="T176" s="26"/>
      <c r="X176" s="3"/>
      <c r="Y176" s="3"/>
      <c r="AF176" s="26"/>
      <c r="AR176" s="3"/>
      <c r="AS176" s="3"/>
    </row>
    <row r="177" spans="1:45" ht="12.75" customHeight="1">
      <c r="A177" s="34" t="s">
        <v>50</v>
      </c>
      <c r="G177" s="26">
        <v>37</v>
      </c>
      <c r="K177" s="38"/>
      <c r="L177" s="5"/>
      <c r="M177" s="5"/>
      <c r="O177" s="5">
        <f>G177/F176</f>
        <v>0.97368421052631582</v>
      </c>
      <c r="P177" s="74">
        <v>37</v>
      </c>
      <c r="Q177" s="3">
        <f t="shared" si="38"/>
        <v>0.97368421052631582</v>
      </c>
      <c r="R177" s="5">
        <f t="shared" si="39"/>
        <v>2.6315789473684181E-2</v>
      </c>
      <c r="T177" s="26"/>
      <c r="X177" s="3"/>
      <c r="Y177" s="3"/>
      <c r="AF177" s="26"/>
      <c r="AR177" s="3"/>
      <c r="AS177" s="3"/>
    </row>
    <row r="178" spans="1:45" ht="12.75" customHeight="1">
      <c r="A178" s="34" t="s">
        <v>51</v>
      </c>
      <c r="H178" s="26">
        <v>37</v>
      </c>
      <c r="K178" s="38"/>
      <c r="L178" s="5"/>
      <c r="M178" s="5"/>
      <c r="O178" s="5">
        <f>H178/G177</f>
        <v>1</v>
      </c>
      <c r="P178" s="74">
        <v>37</v>
      </c>
      <c r="Q178" s="3">
        <f t="shared" si="38"/>
        <v>1</v>
      </c>
      <c r="R178" s="5">
        <f t="shared" si="39"/>
        <v>0</v>
      </c>
      <c r="T178" s="26"/>
      <c r="X178" s="3"/>
      <c r="Y178" s="3"/>
      <c r="AF178" s="26"/>
      <c r="AR178" s="3"/>
      <c r="AS178" s="3"/>
    </row>
    <row r="179" spans="1:45" ht="12.75" customHeight="1">
      <c r="A179" s="34" t="s">
        <v>52</v>
      </c>
      <c r="I179" s="26">
        <v>36</v>
      </c>
      <c r="K179" s="38"/>
      <c r="L179" s="5"/>
      <c r="M179" s="5"/>
      <c r="O179" s="5">
        <f>I179/H178</f>
        <v>0.97297297297297303</v>
      </c>
      <c r="P179" s="74">
        <v>36</v>
      </c>
      <c r="Q179" s="3">
        <f t="shared" si="38"/>
        <v>0.97297297297297303</v>
      </c>
      <c r="R179" s="5">
        <f t="shared" si="39"/>
        <v>2.7027027027026973E-2</v>
      </c>
      <c r="T179" s="26"/>
      <c r="X179" s="3"/>
      <c r="Y179" s="3"/>
      <c r="AF179" s="26"/>
      <c r="AR179" s="3"/>
      <c r="AS179" s="3"/>
    </row>
    <row r="180" spans="1:45" ht="12.75" customHeight="1">
      <c r="A180" s="34" t="s">
        <v>53</v>
      </c>
      <c r="J180" s="26">
        <v>36</v>
      </c>
      <c r="K180" s="38">
        <v>35</v>
      </c>
      <c r="L180" s="5"/>
      <c r="M180" s="5"/>
      <c r="O180" s="5">
        <f>J180/I179</f>
        <v>1</v>
      </c>
      <c r="P180" s="74">
        <v>36</v>
      </c>
      <c r="Q180" s="3">
        <f t="shared" si="38"/>
        <v>1</v>
      </c>
      <c r="R180" s="5">
        <f t="shared" si="39"/>
        <v>0</v>
      </c>
      <c r="T180" s="26"/>
      <c r="X180" s="3"/>
      <c r="Y180" s="3"/>
      <c r="AF180" s="26"/>
      <c r="AR180" s="3"/>
      <c r="AS180" s="3"/>
    </row>
    <row r="181" spans="1:45" ht="12.75" customHeight="1">
      <c r="A181" s="34" t="s">
        <v>64</v>
      </c>
      <c r="K181" s="38"/>
      <c r="L181" s="5"/>
      <c r="M181" s="5"/>
      <c r="O181" s="5"/>
      <c r="P181" s="74"/>
      <c r="Q181" s="3"/>
      <c r="R181" s="5"/>
      <c r="T181" s="26"/>
      <c r="X181" s="3"/>
      <c r="Y181" s="3"/>
      <c r="AF181" s="26"/>
      <c r="AR181" s="3"/>
      <c r="AS181" s="3"/>
    </row>
    <row r="182" spans="1:45" ht="12.75" customHeight="1">
      <c r="A182" s="34" t="s">
        <v>66</v>
      </c>
      <c r="K182" s="38"/>
      <c r="L182" s="5"/>
      <c r="M182" s="5"/>
      <c r="O182" s="5"/>
      <c r="P182" s="74"/>
      <c r="Q182" s="3"/>
      <c r="R182" s="5"/>
      <c r="T182" s="26"/>
      <c r="X182" s="3"/>
      <c r="Y182" s="3"/>
      <c r="AF182" s="26"/>
      <c r="AR182" s="3"/>
      <c r="AS182" s="3"/>
    </row>
    <row r="183" spans="1:45" ht="12.75" customHeight="1">
      <c r="A183" s="34" t="s">
        <v>71</v>
      </c>
      <c r="K183" s="38"/>
      <c r="L183" s="5"/>
      <c r="M183" s="5"/>
      <c r="O183" s="5"/>
      <c r="P183" s="74"/>
      <c r="Q183" s="3"/>
      <c r="R183" s="5"/>
      <c r="T183" s="26"/>
      <c r="X183" s="3"/>
      <c r="Y183" s="3"/>
      <c r="AF183" s="26"/>
      <c r="AR183" s="3"/>
      <c r="AS183" s="3"/>
    </row>
    <row r="184" spans="1:45" ht="12.75" customHeight="1">
      <c r="A184" s="34" t="s">
        <v>72</v>
      </c>
      <c r="K184" s="38"/>
      <c r="L184" s="5"/>
      <c r="M184" s="5"/>
      <c r="O184" s="5"/>
      <c r="P184" s="74"/>
      <c r="Q184" s="3"/>
      <c r="R184" s="5"/>
      <c r="T184" s="26"/>
      <c r="X184" s="3"/>
      <c r="Y184" s="3"/>
      <c r="AF184" s="26"/>
      <c r="AR184" s="3"/>
      <c r="AS184" s="3"/>
    </row>
    <row r="185" spans="1:45" ht="12.75" customHeight="1">
      <c r="K185" s="26">
        <f>SUM(K180)</f>
        <v>35</v>
      </c>
      <c r="L185" s="5">
        <f>K180/B172</f>
        <v>0.81395348837209303</v>
      </c>
      <c r="M185" s="5">
        <f>K185/B172</f>
        <v>0.81395348837209303</v>
      </c>
      <c r="N185" s="5">
        <f>M185-L185</f>
        <v>0</v>
      </c>
      <c r="O185" s="5"/>
      <c r="P185" s="6"/>
      <c r="Q185" s="6"/>
      <c r="R185" s="5"/>
      <c r="T185" s="26"/>
      <c r="X185" s="3"/>
      <c r="Y185" s="3"/>
      <c r="AF185" s="26"/>
      <c r="AR185" s="3"/>
      <c r="AS185" s="3"/>
    </row>
    <row r="186" spans="1:45" ht="12.75" customHeight="1">
      <c r="A186" s="52" t="s">
        <v>78</v>
      </c>
      <c r="L186" s="5"/>
      <c r="M186" s="5"/>
      <c r="O186" s="5"/>
      <c r="T186" s="26"/>
      <c r="X186" s="3"/>
      <c r="Y186" s="3"/>
      <c r="AF186" s="26"/>
      <c r="AR186" s="3"/>
      <c r="AS186" s="3"/>
    </row>
    <row r="187" spans="1:45" ht="25.5" customHeight="1">
      <c r="B187" s="243" t="s">
        <v>1</v>
      </c>
      <c r="C187" s="244"/>
      <c r="D187" s="244"/>
      <c r="E187" s="244"/>
      <c r="F187" s="244"/>
      <c r="G187" s="244"/>
      <c r="H187" s="244"/>
      <c r="I187" s="244"/>
      <c r="J187" s="244"/>
      <c r="L187" s="10" t="s">
        <v>2</v>
      </c>
      <c r="M187" s="10" t="s">
        <v>3</v>
      </c>
      <c r="N187" s="70" t="s">
        <v>4</v>
      </c>
      <c r="O187" s="10" t="s">
        <v>5</v>
      </c>
      <c r="P187" s="9" t="s">
        <v>6</v>
      </c>
      <c r="Q187" s="9" t="s">
        <v>7</v>
      </c>
      <c r="R187" s="10" t="s">
        <v>8</v>
      </c>
      <c r="T187" s="26"/>
      <c r="X187" s="3"/>
      <c r="Y187" s="3"/>
      <c r="AF187" s="26"/>
      <c r="AR187" s="3"/>
      <c r="AS187" s="3"/>
    </row>
    <row r="188" spans="1:45" ht="12.75" customHeight="1">
      <c r="A188" s="71" t="s">
        <v>9</v>
      </c>
      <c r="B188" s="72">
        <v>1</v>
      </c>
      <c r="C188" s="72">
        <v>2</v>
      </c>
      <c r="D188" s="72">
        <v>3</v>
      </c>
      <c r="E188" s="72">
        <v>4</v>
      </c>
      <c r="F188" s="72">
        <v>5</v>
      </c>
      <c r="G188" s="72">
        <v>6</v>
      </c>
      <c r="H188" s="72">
        <v>7</v>
      </c>
      <c r="I188" s="72">
        <v>8</v>
      </c>
      <c r="J188" s="72">
        <v>9</v>
      </c>
      <c r="K188" s="73" t="s">
        <v>10</v>
      </c>
      <c r="L188" s="5"/>
      <c r="M188" s="5"/>
      <c r="O188" s="5"/>
      <c r="P188" s="6"/>
      <c r="Q188" s="6"/>
      <c r="R188" s="5"/>
      <c r="T188" s="26"/>
      <c r="X188" s="3"/>
      <c r="Y188" s="3"/>
      <c r="AF188" s="26"/>
      <c r="AR188" s="3"/>
      <c r="AS188" s="3"/>
    </row>
    <row r="189" spans="1:45" ht="12.75" customHeight="1">
      <c r="A189" s="34" t="s">
        <v>42</v>
      </c>
      <c r="B189" s="26">
        <v>49</v>
      </c>
      <c r="K189" s="38"/>
      <c r="L189" s="5"/>
      <c r="M189" s="5"/>
      <c r="O189" s="5"/>
      <c r="P189" s="20">
        <f>B189</f>
        <v>49</v>
      </c>
      <c r="Q189" s="6"/>
      <c r="R189" s="5"/>
      <c r="T189" s="26"/>
      <c r="X189" s="3"/>
      <c r="Y189" s="3"/>
      <c r="AF189" s="26"/>
      <c r="AR189" s="3"/>
      <c r="AS189" s="3"/>
    </row>
    <row r="190" spans="1:45" ht="12.75" customHeight="1">
      <c r="A190" s="34" t="s">
        <v>43</v>
      </c>
      <c r="C190" s="26">
        <v>46</v>
      </c>
      <c r="K190" s="38"/>
      <c r="L190" s="5"/>
      <c r="M190" s="5"/>
      <c r="O190" s="5">
        <f>C190/B189</f>
        <v>0.93877551020408168</v>
      </c>
      <c r="P190" s="20">
        <v>46</v>
      </c>
      <c r="Q190" s="3">
        <f t="shared" ref="Q190:Q197" si="40">P190/P189</f>
        <v>0.93877551020408168</v>
      </c>
      <c r="R190" s="5">
        <f t="shared" ref="R190:R197" si="41">100%-Q190</f>
        <v>6.1224489795918324E-2</v>
      </c>
      <c r="T190" s="26"/>
      <c r="X190" s="3"/>
      <c r="Y190" s="3"/>
      <c r="AF190" s="26"/>
      <c r="AR190" s="3"/>
      <c r="AS190" s="3"/>
    </row>
    <row r="191" spans="1:45" ht="12.75" customHeight="1">
      <c r="A191" s="34" t="s">
        <v>48</v>
      </c>
      <c r="D191" s="26">
        <v>39</v>
      </c>
      <c r="K191" s="38"/>
      <c r="L191" s="5"/>
      <c r="M191" s="5"/>
      <c r="N191" s="5"/>
      <c r="O191" s="5">
        <f>D191/C190</f>
        <v>0.84782608695652173</v>
      </c>
      <c r="P191" s="74">
        <v>44</v>
      </c>
      <c r="Q191" s="3">
        <f t="shared" si="40"/>
        <v>0.95652173913043481</v>
      </c>
      <c r="R191" s="5">
        <f t="shared" si="41"/>
        <v>4.3478260869565188E-2</v>
      </c>
      <c r="T191" s="26"/>
      <c r="X191" s="3"/>
      <c r="Y191" s="3"/>
      <c r="AF191" s="26"/>
      <c r="AR191" s="3"/>
      <c r="AS191" s="3"/>
    </row>
    <row r="192" spans="1:45" ht="12.75" customHeight="1">
      <c r="A192" s="34" t="s">
        <v>49</v>
      </c>
      <c r="E192" s="26">
        <v>37</v>
      </c>
      <c r="K192" s="38"/>
      <c r="L192" s="5"/>
      <c r="M192" s="5"/>
      <c r="O192" s="5">
        <f>E192/D191</f>
        <v>0.94871794871794868</v>
      </c>
      <c r="P192" s="74">
        <v>42</v>
      </c>
      <c r="Q192" s="3">
        <f t="shared" si="40"/>
        <v>0.95454545454545459</v>
      </c>
      <c r="R192" s="5">
        <f t="shared" si="41"/>
        <v>4.5454545454545414E-2</v>
      </c>
      <c r="T192" s="26"/>
      <c r="X192" s="3"/>
      <c r="Y192" s="3"/>
      <c r="AF192" s="26"/>
      <c r="AR192" s="3"/>
      <c r="AS192" s="3"/>
    </row>
    <row r="193" spans="1:45" ht="12.75" customHeight="1">
      <c r="A193" s="34" t="s">
        <v>50</v>
      </c>
      <c r="F193" s="26">
        <v>37</v>
      </c>
      <c r="K193" s="38"/>
      <c r="L193" s="5"/>
      <c r="M193" s="5"/>
      <c r="O193" s="5">
        <f>F193/E192</f>
        <v>1</v>
      </c>
      <c r="P193" s="74">
        <v>41</v>
      </c>
      <c r="Q193" s="3">
        <f t="shared" si="40"/>
        <v>0.97619047619047616</v>
      </c>
      <c r="R193" s="5">
        <f t="shared" si="41"/>
        <v>2.3809523809523836E-2</v>
      </c>
      <c r="T193" s="26"/>
      <c r="X193" s="3"/>
      <c r="Y193" s="3"/>
      <c r="AF193" s="26"/>
      <c r="AR193" s="3"/>
      <c r="AS193" s="3"/>
    </row>
    <row r="194" spans="1:45" ht="12.75" customHeight="1">
      <c r="A194" s="34" t="s">
        <v>51</v>
      </c>
      <c r="G194" s="26">
        <v>36</v>
      </c>
      <c r="K194" s="38"/>
      <c r="L194" s="5"/>
      <c r="M194" s="5"/>
      <c r="O194" s="5">
        <f>G194/F193</f>
        <v>0.97297297297297303</v>
      </c>
      <c r="P194" s="74">
        <v>41</v>
      </c>
      <c r="Q194" s="3">
        <f t="shared" si="40"/>
        <v>1</v>
      </c>
      <c r="R194" s="5">
        <f t="shared" si="41"/>
        <v>0</v>
      </c>
      <c r="T194" s="26"/>
      <c r="X194" s="3"/>
      <c r="Y194" s="3"/>
      <c r="AF194" s="26"/>
      <c r="AR194" s="3"/>
      <c r="AS194" s="3"/>
    </row>
    <row r="195" spans="1:45" ht="12.75" customHeight="1">
      <c r="A195" s="34" t="s">
        <v>52</v>
      </c>
      <c r="H195" s="26">
        <v>35</v>
      </c>
      <c r="K195" s="38"/>
      <c r="L195" s="5"/>
      <c r="M195" s="5"/>
      <c r="O195" s="5">
        <f>H195/G194</f>
        <v>0.97222222222222221</v>
      </c>
      <c r="P195" s="74">
        <v>39</v>
      </c>
      <c r="Q195" s="3">
        <f t="shared" si="40"/>
        <v>0.95121951219512191</v>
      </c>
      <c r="R195" s="5">
        <f t="shared" si="41"/>
        <v>4.8780487804878092E-2</v>
      </c>
      <c r="T195" s="26"/>
      <c r="X195" s="3"/>
      <c r="Y195" s="3"/>
      <c r="AF195" s="26"/>
      <c r="AR195" s="3"/>
      <c r="AS195" s="3"/>
    </row>
    <row r="196" spans="1:45" ht="12.75" customHeight="1">
      <c r="A196" s="34" t="s">
        <v>53</v>
      </c>
      <c r="I196" s="26">
        <v>35</v>
      </c>
      <c r="K196" s="38"/>
      <c r="L196" s="5"/>
      <c r="M196" s="5"/>
      <c r="O196" s="5">
        <f>I196/H195</f>
        <v>1</v>
      </c>
      <c r="P196" s="74">
        <v>39</v>
      </c>
      <c r="Q196" s="3">
        <f t="shared" si="40"/>
        <v>1</v>
      </c>
      <c r="R196" s="5">
        <f t="shared" si="41"/>
        <v>0</v>
      </c>
      <c r="T196" s="26"/>
      <c r="X196" s="3"/>
      <c r="Y196" s="3"/>
      <c r="AF196" s="26"/>
      <c r="AR196" s="3"/>
      <c r="AS196" s="3"/>
    </row>
    <row r="197" spans="1:45" ht="12.75" customHeight="1">
      <c r="A197" s="34" t="s">
        <v>64</v>
      </c>
      <c r="J197" s="26">
        <v>34</v>
      </c>
      <c r="K197" s="38">
        <v>32</v>
      </c>
      <c r="L197" s="5"/>
      <c r="M197" s="5"/>
      <c r="O197" s="5">
        <f>J197/I196</f>
        <v>0.97142857142857142</v>
      </c>
      <c r="P197" s="74">
        <v>39</v>
      </c>
      <c r="Q197" s="3">
        <f t="shared" si="40"/>
        <v>1</v>
      </c>
      <c r="R197" s="5">
        <f t="shared" si="41"/>
        <v>0</v>
      </c>
      <c r="T197" s="26"/>
      <c r="X197" s="3"/>
      <c r="Y197" s="3"/>
      <c r="AF197" s="26"/>
      <c r="AR197" s="3"/>
      <c r="AS197" s="3"/>
    </row>
    <row r="198" spans="1:45" ht="12.75" customHeight="1">
      <c r="A198" s="34" t="s">
        <v>66</v>
      </c>
      <c r="J198" s="26">
        <v>5</v>
      </c>
      <c r="K198" s="38">
        <v>2</v>
      </c>
      <c r="L198" s="5"/>
      <c r="M198" s="5"/>
      <c r="O198" s="5"/>
      <c r="P198" s="74">
        <v>8</v>
      </c>
      <c r="Q198" s="3"/>
      <c r="R198" s="5"/>
      <c r="T198" s="26"/>
      <c r="X198" s="3"/>
      <c r="Y198" s="3"/>
      <c r="AF198" s="26"/>
      <c r="AR198" s="3"/>
      <c r="AS198" s="3"/>
    </row>
    <row r="199" spans="1:45" ht="12.75" customHeight="1">
      <c r="A199" s="34" t="s">
        <v>71</v>
      </c>
      <c r="J199" s="26">
        <v>5</v>
      </c>
      <c r="K199" s="38">
        <v>3</v>
      </c>
      <c r="L199" s="5"/>
      <c r="M199" s="5"/>
      <c r="O199" s="5"/>
      <c r="P199" s="74">
        <v>5</v>
      </c>
      <c r="Q199" s="3"/>
      <c r="R199" s="5"/>
      <c r="T199" s="26"/>
      <c r="X199" s="3"/>
      <c r="Y199" s="3"/>
      <c r="AF199" s="26"/>
      <c r="AR199" s="3"/>
      <c r="AS199" s="3"/>
    </row>
    <row r="200" spans="1:45" ht="12.75" customHeight="1">
      <c r="A200" s="34" t="s">
        <v>72</v>
      </c>
      <c r="J200" s="26">
        <v>1</v>
      </c>
      <c r="K200" s="38"/>
      <c r="L200" s="5"/>
      <c r="M200" s="5"/>
      <c r="O200" s="5"/>
      <c r="P200" s="74">
        <v>2</v>
      </c>
      <c r="Q200" s="3"/>
      <c r="R200" s="5"/>
      <c r="T200" s="26"/>
      <c r="X200" s="3"/>
      <c r="Y200" s="3"/>
      <c r="AF200" s="26"/>
      <c r="AR200" s="3"/>
      <c r="AS200" s="3"/>
    </row>
    <row r="201" spans="1:45" ht="12.75" customHeight="1">
      <c r="A201" s="34" t="s">
        <v>75</v>
      </c>
      <c r="J201" s="26">
        <v>1</v>
      </c>
      <c r="K201" s="38"/>
      <c r="L201" s="5"/>
      <c r="M201" s="5"/>
      <c r="O201" s="5"/>
      <c r="P201" s="74">
        <v>1</v>
      </c>
      <c r="Q201" s="3"/>
      <c r="R201" s="5"/>
      <c r="T201" s="26"/>
      <c r="X201" s="3"/>
      <c r="Y201" s="3"/>
      <c r="AF201" s="26"/>
      <c r="AR201" s="3"/>
      <c r="AS201" s="3"/>
    </row>
    <row r="202" spans="1:45" ht="12.75" customHeight="1">
      <c r="A202" s="34" t="s">
        <v>77</v>
      </c>
      <c r="J202" s="26">
        <v>1</v>
      </c>
      <c r="K202" s="38"/>
      <c r="L202" s="5"/>
      <c r="M202" s="5"/>
      <c r="O202" s="5"/>
      <c r="P202" s="74">
        <v>1</v>
      </c>
      <c r="Q202" s="3"/>
      <c r="R202" s="5"/>
      <c r="T202" s="26"/>
      <c r="X202" s="3"/>
      <c r="Y202" s="3"/>
      <c r="AF202" s="26"/>
      <c r="AR202" s="3"/>
      <c r="AS202" s="3"/>
    </row>
    <row r="203" spans="1:45" ht="12.75" customHeight="1">
      <c r="A203" s="34"/>
      <c r="K203" s="26">
        <f>SUM(K197:K198)</f>
        <v>34</v>
      </c>
      <c r="L203" s="5">
        <f>K197/B189</f>
        <v>0.65306122448979587</v>
      </c>
      <c r="M203" s="5">
        <f>K203/B189</f>
        <v>0.69387755102040816</v>
      </c>
      <c r="N203" s="5">
        <f>M203-L203</f>
        <v>4.081632653061229E-2</v>
      </c>
      <c r="O203" s="5"/>
      <c r="P203" s="74"/>
      <c r="Q203" s="3"/>
      <c r="R203" s="5"/>
      <c r="T203" s="26"/>
      <c r="X203" s="3"/>
      <c r="Y203" s="3"/>
      <c r="AF203" s="26"/>
      <c r="AR203" s="3"/>
      <c r="AS203" s="3"/>
    </row>
    <row r="204" spans="1:45" ht="12.75" customHeight="1">
      <c r="L204" s="5"/>
      <c r="M204" s="5"/>
      <c r="O204" s="5"/>
      <c r="P204" s="6"/>
      <c r="Q204" s="6"/>
      <c r="R204" s="5"/>
      <c r="T204" s="26"/>
      <c r="X204" s="3"/>
      <c r="Y204" s="3"/>
      <c r="AF204" s="26"/>
      <c r="AR204" s="3"/>
      <c r="AS204" s="3"/>
    </row>
    <row r="205" spans="1:45" ht="12.75" customHeight="1">
      <c r="A205" s="52" t="s">
        <v>79</v>
      </c>
      <c r="L205" s="5"/>
      <c r="M205" s="5"/>
      <c r="O205" s="5"/>
      <c r="T205" s="26"/>
      <c r="X205" s="3"/>
      <c r="Y205" s="3"/>
      <c r="AF205" s="26"/>
      <c r="AR205" s="3"/>
      <c r="AS205" s="3"/>
    </row>
    <row r="206" spans="1:45" ht="25.5" customHeight="1">
      <c r="B206" s="243" t="s">
        <v>1</v>
      </c>
      <c r="C206" s="244"/>
      <c r="D206" s="244"/>
      <c r="E206" s="244"/>
      <c r="F206" s="244"/>
      <c r="G206" s="244"/>
      <c r="H206" s="244"/>
      <c r="I206" s="244"/>
      <c r="J206" s="244"/>
      <c r="L206" s="10" t="s">
        <v>2</v>
      </c>
      <c r="M206" s="10" t="s">
        <v>3</v>
      </c>
      <c r="N206" s="70" t="s">
        <v>4</v>
      </c>
      <c r="O206" s="10" t="s">
        <v>5</v>
      </c>
      <c r="P206" s="9" t="s">
        <v>6</v>
      </c>
      <c r="Q206" s="9" t="s">
        <v>7</v>
      </c>
      <c r="R206" s="10" t="s">
        <v>8</v>
      </c>
      <c r="T206" s="26"/>
      <c r="X206" s="3"/>
      <c r="Y206" s="3"/>
      <c r="AF206" s="26"/>
      <c r="AR206" s="3"/>
      <c r="AS206" s="3"/>
    </row>
    <row r="207" spans="1:45" ht="12.75" customHeight="1">
      <c r="A207" s="71" t="s">
        <v>9</v>
      </c>
      <c r="B207" s="72">
        <v>1</v>
      </c>
      <c r="C207" s="72">
        <v>2</v>
      </c>
      <c r="D207" s="72">
        <v>3</v>
      </c>
      <c r="E207" s="72">
        <v>4</v>
      </c>
      <c r="F207" s="72">
        <v>5</v>
      </c>
      <c r="G207" s="72">
        <v>6</v>
      </c>
      <c r="H207" s="72">
        <v>7</v>
      </c>
      <c r="I207" s="72">
        <v>8</v>
      </c>
      <c r="J207" s="72">
        <v>9</v>
      </c>
      <c r="K207" s="73" t="s">
        <v>10</v>
      </c>
      <c r="L207" s="5"/>
      <c r="M207" s="5"/>
      <c r="O207" s="5"/>
      <c r="P207" s="6"/>
      <c r="Q207" s="6"/>
      <c r="R207" s="5"/>
      <c r="T207" s="26"/>
      <c r="X207" s="3"/>
      <c r="Y207" s="3"/>
      <c r="AF207" s="26"/>
      <c r="AR207" s="3"/>
      <c r="AS207" s="3"/>
    </row>
    <row r="208" spans="1:45" ht="12.75" customHeight="1">
      <c r="A208" s="34" t="s">
        <v>43</v>
      </c>
      <c r="B208" s="26">
        <v>88</v>
      </c>
      <c r="K208" s="38"/>
      <c r="L208" s="5"/>
      <c r="M208" s="5"/>
      <c r="O208" s="5"/>
      <c r="P208" s="20">
        <f>B208</f>
        <v>88</v>
      </c>
      <c r="Q208" s="6"/>
      <c r="R208" s="5"/>
      <c r="T208" s="26"/>
      <c r="X208" s="3"/>
      <c r="Y208" s="3"/>
      <c r="AF208" s="26"/>
      <c r="AR208" s="3"/>
      <c r="AS208" s="3"/>
    </row>
    <row r="209" spans="1:45" ht="12.75" customHeight="1">
      <c r="A209" s="34" t="s">
        <v>48</v>
      </c>
      <c r="C209" s="26">
        <v>81</v>
      </c>
      <c r="K209" s="38"/>
      <c r="L209" s="5"/>
      <c r="M209" s="5"/>
      <c r="O209" s="5">
        <f>C209/B208</f>
        <v>0.92045454545454541</v>
      </c>
      <c r="P209" s="20">
        <v>81</v>
      </c>
      <c r="Q209" s="3">
        <f t="shared" ref="Q209:Q216" si="42">P209/P208</f>
        <v>0.92045454545454541</v>
      </c>
      <c r="R209" s="5">
        <f t="shared" ref="R209:R216" si="43">100%-Q209</f>
        <v>7.9545454545454586E-2</v>
      </c>
      <c r="T209" s="26"/>
      <c r="X209" s="3"/>
      <c r="Y209" s="3"/>
      <c r="AF209" s="26"/>
      <c r="AR209" s="3"/>
      <c r="AS209" s="3"/>
    </row>
    <row r="210" spans="1:45" ht="12.75" customHeight="1">
      <c r="A210" s="34" t="s">
        <v>49</v>
      </c>
      <c r="D210" s="26">
        <v>77</v>
      </c>
      <c r="K210" s="38"/>
      <c r="L210" s="5"/>
      <c r="M210" s="5"/>
      <c r="N210" s="5"/>
      <c r="O210" s="5">
        <f>D210/C209</f>
        <v>0.95061728395061729</v>
      </c>
      <c r="P210" s="74">
        <v>78</v>
      </c>
      <c r="Q210" s="3">
        <f t="shared" si="42"/>
        <v>0.96296296296296291</v>
      </c>
      <c r="R210" s="5">
        <f t="shared" si="43"/>
        <v>3.703703703703709E-2</v>
      </c>
      <c r="T210" s="26"/>
      <c r="X210" s="3"/>
      <c r="Y210" s="3"/>
      <c r="AF210" s="26"/>
      <c r="AR210" s="3"/>
      <c r="AS210" s="3"/>
    </row>
    <row r="211" spans="1:45" ht="12.75" customHeight="1">
      <c r="A211" s="34" t="s">
        <v>50</v>
      </c>
      <c r="E211" s="26">
        <v>75</v>
      </c>
      <c r="K211" s="38"/>
      <c r="L211" s="5"/>
      <c r="M211" s="5"/>
      <c r="O211" s="5">
        <f>E211/D210</f>
        <v>0.97402597402597402</v>
      </c>
      <c r="P211" s="74">
        <v>75</v>
      </c>
      <c r="Q211" s="3">
        <f t="shared" si="42"/>
        <v>0.96153846153846156</v>
      </c>
      <c r="R211" s="5">
        <f t="shared" si="43"/>
        <v>3.8461538461538436E-2</v>
      </c>
      <c r="T211" s="26"/>
      <c r="X211" s="3"/>
      <c r="Y211" s="3"/>
      <c r="AF211" s="26"/>
      <c r="AR211" s="3"/>
      <c r="AS211" s="3"/>
    </row>
    <row r="212" spans="1:45" ht="12.75" customHeight="1">
      <c r="A212" s="34" t="s">
        <v>51</v>
      </c>
      <c r="F212" s="26">
        <v>73</v>
      </c>
      <c r="K212" s="38"/>
      <c r="L212" s="5"/>
      <c r="M212" s="5"/>
      <c r="O212" s="5">
        <f>F212/E211</f>
        <v>0.97333333333333338</v>
      </c>
      <c r="P212" s="74">
        <v>74</v>
      </c>
      <c r="Q212" s="3">
        <f t="shared" si="42"/>
        <v>0.98666666666666669</v>
      </c>
      <c r="R212" s="5">
        <f t="shared" si="43"/>
        <v>1.3333333333333308E-2</v>
      </c>
      <c r="T212" s="26"/>
      <c r="X212" s="3"/>
      <c r="Y212" s="3"/>
      <c r="AF212" s="26"/>
      <c r="AR212" s="3"/>
      <c r="AS212" s="3"/>
    </row>
    <row r="213" spans="1:45" ht="12.75" customHeight="1">
      <c r="A213" s="34" t="s">
        <v>52</v>
      </c>
      <c r="G213" s="26">
        <v>72</v>
      </c>
      <c r="K213" s="38"/>
      <c r="L213" s="5"/>
      <c r="M213" s="5"/>
      <c r="O213" s="5">
        <f>G213/F212</f>
        <v>0.98630136986301364</v>
      </c>
      <c r="P213" s="74">
        <v>72</v>
      </c>
      <c r="Q213" s="3">
        <f t="shared" si="42"/>
        <v>0.97297297297297303</v>
      </c>
      <c r="R213" s="5">
        <f t="shared" si="43"/>
        <v>2.7027027027026973E-2</v>
      </c>
      <c r="T213" s="26"/>
      <c r="X213" s="3"/>
      <c r="Y213" s="3"/>
      <c r="AF213" s="26"/>
      <c r="AR213" s="3"/>
      <c r="AS213" s="3"/>
    </row>
    <row r="214" spans="1:45" ht="12.75" customHeight="1">
      <c r="A214" s="34" t="s">
        <v>53</v>
      </c>
      <c r="H214" s="26">
        <v>68</v>
      </c>
      <c r="K214" s="38"/>
      <c r="L214" s="5"/>
      <c r="M214" s="5"/>
      <c r="O214" s="5">
        <f>H214/G213</f>
        <v>0.94444444444444442</v>
      </c>
      <c r="P214" s="74">
        <v>74</v>
      </c>
      <c r="Q214" s="3">
        <f t="shared" si="42"/>
        <v>1.0277777777777777</v>
      </c>
      <c r="R214" s="5">
        <f t="shared" si="43"/>
        <v>-2.7777777777777679E-2</v>
      </c>
      <c r="T214" s="26"/>
      <c r="X214" s="3"/>
      <c r="Y214" s="3"/>
      <c r="AF214" s="26"/>
      <c r="AR214" s="3"/>
      <c r="AS214" s="3"/>
    </row>
    <row r="215" spans="1:45" ht="12.75" customHeight="1">
      <c r="A215" s="34" t="s">
        <v>64</v>
      </c>
      <c r="I215" s="26">
        <v>68</v>
      </c>
      <c r="K215" s="38"/>
      <c r="L215" s="5"/>
      <c r="M215" s="5"/>
      <c r="O215" s="5">
        <f>I215/H214</f>
        <v>1</v>
      </c>
      <c r="P215" s="74">
        <v>73</v>
      </c>
      <c r="Q215" s="3">
        <f t="shared" si="42"/>
        <v>0.98648648648648651</v>
      </c>
      <c r="R215" s="5">
        <f t="shared" si="43"/>
        <v>1.3513513513513487E-2</v>
      </c>
      <c r="T215" s="26"/>
      <c r="X215" s="3"/>
      <c r="Y215" s="3"/>
      <c r="AF215" s="26"/>
      <c r="AR215" s="3"/>
      <c r="AS215" s="3"/>
    </row>
    <row r="216" spans="1:45" ht="12.75" customHeight="1">
      <c r="A216" s="34" t="s">
        <v>66</v>
      </c>
      <c r="J216" s="26">
        <v>68</v>
      </c>
      <c r="K216" s="38">
        <v>59</v>
      </c>
      <c r="L216" s="5"/>
      <c r="M216" s="5"/>
      <c r="O216" s="5">
        <f>J216/I215</f>
        <v>1</v>
      </c>
      <c r="P216" s="74">
        <v>72</v>
      </c>
      <c r="Q216" s="3">
        <f t="shared" si="42"/>
        <v>0.98630136986301364</v>
      </c>
      <c r="R216" s="5">
        <f t="shared" si="43"/>
        <v>1.3698630136986356E-2</v>
      </c>
      <c r="T216" s="26"/>
      <c r="X216" s="3"/>
      <c r="Y216" s="3"/>
      <c r="AF216" s="26"/>
      <c r="AR216" s="3"/>
      <c r="AS216" s="3"/>
    </row>
    <row r="217" spans="1:45" ht="12.75" customHeight="1">
      <c r="A217" s="34" t="s">
        <v>71</v>
      </c>
      <c r="J217" s="26">
        <v>12</v>
      </c>
      <c r="K217" s="38">
        <v>8</v>
      </c>
      <c r="L217" s="5"/>
      <c r="M217" s="5"/>
      <c r="O217" s="5"/>
      <c r="P217" s="74">
        <v>13</v>
      </c>
      <c r="Q217" s="3"/>
      <c r="R217" s="5"/>
      <c r="T217" s="26"/>
      <c r="X217" s="3"/>
      <c r="Y217" s="3"/>
      <c r="AF217" s="26"/>
      <c r="AR217" s="3"/>
      <c r="AS217" s="3"/>
    </row>
    <row r="218" spans="1:45" ht="12.75" customHeight="1">
      <c r="A218" s="34" t="s">
        <v>72</v>
      </c>
      <c r="J218" s="26">
        <v>5</v>
      </c>
      <c r="K218" s="38">
        <v>4</v>
      </c>
      <c r="L218" s="5"/>
      <c r="M218" s="5"/>
      <c r="O218" s="5"/>
      <c r="P218" s="74">
        <v>5</v>
      </c>
      <c r="Q218" s="3"/>
      <c r="R218" s="5"/>
      <c r="T218" s="26"/>
      <c r="X218" s="3"/>
      <c r="Y218" s="3"/>
      <c r="AF218" s="26"/>
      <c r="AR218" s="3"/>
      <c r="AS218" s="3"/>
    </row>
    <row r="219" spans="1:45" ht="12.75" customHeight="1">
      <c r="A219" s="34" t="s">
        <v>75</v>
      </c>
      <c r="J219" s="26">
        <v>1</v>
      </c>
      <c r="K219" s="38"/>
      <c r="L219" s="5"/>
      <c r="M219" s="5"/>
      <c r="O219" s="5"/>
      <c r="P219" s="74">
        <v>1</v>
      </c>
      <c r="Q219" s="3"/>
      <c r="R219" s="5"/>
      <c r="T219" s="26"/>
      <c r="X219" s="3"/>
      <c r="Y219" s="3"/>
      <c r="AF219" s="26"/>
      <c r="AR219" s="3"/>
      <c r="AS219" s="3"/>
    </row>
    <row r="220" spans="1:45" ht="12.75" customHeight="1">
      <c r="A220" s="34" t="s">
        <v>77</v>
      </c>
      <c r="J220" s="26">
        <v>1</v>
      </c>
      <c r="K220" s="38"/>
      <c r="L220" s="5"/>
      <c r="M220" s="5"/>
      <c r="O220" s="5"/>
      <c r="P220" s="74">
        <v>1</v>
      </c>
      <c r="Q220" s="3"/>
      <c r="R220" s="5"/>
      <c r="T220" s="26"/>
      <c r="X220" s="3"/>
      <c r="Y220" s="3"/>
      <c r="AF220" s="26"/>
      <c r="AR220" s="3"/>
      <c r="AS220" s="3"/>
    </row>
    <row r="221" spans="1:45" ht="12.75" customHeight="1">
      <c r="A221" s="34" t="s">
        <v>83</v>
      </c>
      <c r="J221" s="26">
        <v>1</v>
      </c>
      <c r="K221" s="38">
        <v>1</v>
      </c>
      <c r="L221" s="5"/>
      <c r="M221" s="5"/>
      <c r="O221" s="5"/>
      <c r="P221" s="74">
        <v>1</v>
      </c>
      <c r="Q221" s="3"/>
      <c r="R221" s="5"/>
      <c r="T221" s="26"/>
      <c r="X221" s="3"/>
      <c r="Y221" s="3"/>
      <c r="AF221" s="26"/>
      <c r="AR221" s="3"/>
      <c r="AS221" s="3"/>
    </row>
    <row r="222" spans="1:45" ht="12.75" customHeight="1">
      <c r="K222" s="26">
        <f>SUM(K216:K221)</f>
        <v>72</v>
      </c>
      <c r="L222" s="5">
        <f>K216/B208</f>
        <v>0.67045454545454541</v>
      </c>
      <c r="M222" s="5">
        <f>K222/B208</f>
        <v>0.81818181818181823</v>
      </c>
      <c r="N222" s="5">
        <f>M222-L222</f>
        <v>0.14772727272727282</v>
      </c>
      <c r="O222" s="5"/>
      <c r="P222" s="6"/>
      <c r="Q222" s="6"/>
      <c r="R222" s="5"/>
      <c r="T222" s="26"/>
      <c r="X222" s="3"/>
      <c r="Y222" s="3"/>
      <c r="AF222" s="26"/>
      <c r="AR222" s="3"/>
      <c r="AS222" s="3"/>
    </row>
    <row r="223" spans="1:45" ht="12.75" customHeight="1">
      <c r="A223" s="52" t="s">
        <v>85</v>
      </c>
      <c r="L223" s="5"/>
      <c r="M223" s="5"/>
      <c r="O223" s="5"/>
      <c r="T223" s="26"/>
      <c r="X223" s="3"/>
      <c r="Y223" s="3"/>
      <c r="AF223" s="26"/>
      <c r="AR223" s="3"/>
      <c r="AS223" s="3"/>
    </row>
    <row r="224" spans="1:45" ht="25.5" customHeight="1">
      <c r="B224" s="243" t="s">
        <v>1</v>
      </c>
      <c r="C224" s="244"/>
      <c r="D224" s="244"/>
      <c r="E224" s="244"/>
      <c r="F224" s="244"/>
      <c r="G224" s="244"/>
      <c r="H224" s="244"/>
      <c r="I224" s="244"/>
      <c r="J224" s="244"/>
      <c r="L224" s="10" t="s">
        <v>2</v>
      </c>
      <c r="M224" s="10" t="s">
        <v>3</v>
      </c>
      <c r="N224" s="70" t="s">
        <v>4</v>
      </c>
      <c r="O224" s="10" t="s">
        <v>5</v>
      </c>
      <c r="P224" s="9" t="s">
        <v>6</v>
      </c>
      <c r="Q224" s="9" t="s">
        <v>7</v>
      </c>
      <c r="R224" s="10" t="s">
        <v>8</v>
      </c>
      <c r="T224" s="26"/>
      <c r="X224" s="3"/>
      <c r="Y224" s="3"/>
      <c r="AF224" s="26"/>
      <c r="AR224" s="3"/>
      <c r="AS224" s="3"/>
    </row>
    <row r="225" spans="1:45" ht="12.75" customHeight="1">
      <c r="A225" s="71" t="s">
        <v>9</v>
      </c>
      <c r="B225" s="72">
        <v>1</v>
      </c>
      <c r="C225" s="72">
        <v>2</v>
      </c>
      <c r="D225" s="72">
        <v>3</v>
      </c>
      <c r="E225" s="72">
        <v>4</v>
      </c>
      <c r="F225" s="72">
        <v>5</v>
      </c>
      <c r="G225" s="72">
        <v>6</v>
      </c>
      <c r="H225" s="72">
        <v>7</v>
      </c>
      <c r="I225" s="72">
        <v>8</v>
      </c>
      <c r="J225" s="72">
        <v>9</v>
      </c>
      <c r="K225" s="73" t="s">
        <v>10</v>
      </c>
      <c r="L225" s="5"/>
      <c r="M225" s="5"/>
      <c r="O225" s="5"/>
      <c r="P225" s="6"/>
      <c r="Q225" s="6"/>
      <c r="R225" s="5"/>
      <c r="T225" s="26"/>
      <c r="X225" s="3"/>
      <c r="Y225" s="3"/>
      <c r="AF225" s="26"/>
      <c r="AR225" s="3"/>
      <c r="AS225" s="3"/>
    </row>
    <row r="226" spans="1:45" ht="12.75" customHeight="1">
      <c r="A226" s="34" t="s">
        <v>48</v>
      </c>
      <c r="B226" s="26">
        <v>38</v>
      </c>
      <c r="K226" s="38"/>
      <c r="L226" s="5"/>
      <c r="M226" s="5"/>
      <c r="O226" s="5"/>
      <c r="P226" s="20">
        <f>B226</f>
        <v>38</v>
      </c>
      <c r="Q226" s="6"/>
      <c r="R226" s="5"/>
      <c r="T226" s="26"/>
      <c r="X226" s="3"/>
      <c r="Y226" s="3"/>
      <c r="AF226" s="26"/>
      <c r="AR226" s="3"/>
      <c r="AS226" s="3"/>
    </row>
    <row r="227" spans="1:45" ht="12.75" customHeight="1">
      <c r="A227" s="34" t="s">
        <v>49</v>
      </c>
      <c r="C227" s="26">
        <v>36</v>
      </c>
      <c r="K227" s="38"/>
      <c r="L227" s="5"/>
      <c r="M227" s="5"/>
      <c r="O227" s="5">
        <f>C227/B226</f>
        <v>0.94736842105263153</v>
      </c>
      <c r="P227" s="20">
        <v>36</v>
      </c>
      <c r="Q227" s="3">
        <f t="shared" ref="Q227:Q234" si="44">P227/P226</f>
        <v>0.94736842105263153</v>
      </c>
      <c r="R227" s="5">
        <f t="shared" ref="R227:R234" si="45">100%-Q227</f>
        <v>5.2631578947368474E-2</v>
      </c>
      <c r="T227" s="26"/>
      <c r="X227" s="3"/>
      <c r="Y227" s="3"/>
      <c r="AF227" s="26"/>
      <c r="AR227" s="3"/>
      <c r="AS227" s="3"/>
    </row>
    <row r="228" spans="1:45" ht="12.75" customHeight="1">
      <c r="A228" s="34" t="s">
        <v>50</v>
      </c>
      <c r="D228" s="26">
        <v>35</v>
      </c>
      <c r="K228" s="38"/>
      <c r="L228" s="5"/>
      <c r="M228" s="5"/>
      <c r="N228" s="5"/>
      <c r="O228" s="5">
        <f>D228/C227</f>
        <v>0.97222222222222221</v>
      </c>
      <c r="P228" s="74">
        <v>35</v>
      </c>
      <c r="Q228" s="3">
        <f t="shared" si="44"/>
        <v>0.97222222222222221</v>
      </c>
      <c r="R228" s="5">
        <f t="shared" si="45"/>
        <v>2.777777777777779E-2</v>
      </c>
      <c r="T228" s="26"/>
      <c r="X228" s="3"/>
      <c r="Y228" s="3"/>
      <c r="AF228" s="26"/>
      <c r="AR228" s="3"/>
      <c r="AS228" s="3"/>
    </row>
    <row r="229" spans="1:45" ht="12.75" customHeight="1">
      <c r="A229" s="34" t="s">
        <v>51</v>
      </c>
      <c r="E229" s="26">
        <v>34</v>
      </c>
      <c r="K229" s="38"/>
      <c r="L229" s="5"/>
      <c r="M229" s="5"/>
      <c r="O229" s="5">
        <f>E229/D228</f>
        <v>0.97142857142857142</v>
      </c>
      <c r="P229" s="74">
        <v>34</v>
      </c>
      <c r="Q229" s="3">
        <f t="shared" si="44"/>
        <v>0.97142857142857142</v>
      </c>
      <c r="R229" s="5">
        <f t="shared" si="45"/>
        <v>2.8571428571428581E-2</v>
      </c>
      <c r="T229" s="26"/>
      <c r="X229" s="3"/>
      <c r="Y229" s="3"/>
      <c r="AF229" s="26"/>
      <c r="AR229" s="3"/>
      <c r="AS229" s="3"/>
    </row>
    <row r="230" spans="1:45" ht="12.75" customHeight="1">
      <c r="A230" s="34" t="s">
        <v>52</v>
      </c>
      <c r="F230" s="26">
        <v>32</v>
      </c>
      <c r="K230" s="38"/>
      <c r="L230" s="5"/>
      <c r="M230" s="5"/>
      <c r="O230" s="5">
        <f>F230/E229</f>
        <v>0.94117647058823528</v>
      </c>
      <c r="P230" s="74">
        <v>33</v>
      </c>
      <c r="Q230" s="3">
        <f t="shared" si="44"/>
        <v>0.97058823529411764</v>
      </c>
      <c r="R230" s="5">
        <f t="shared" si="45"/>
        <v>2.9411764705882359E-2</v>
      </c>
      <c r="T230" s="26"/>
      <c r="X230" s="3"/>
      <c r="Y230" s="3"/>
      <c r="AF230" s="26"/>
      <c r="AR230" s="3"/>
      <c r="AS230" s="3"/>
    </row>
    <row r="231" spans="1:45" ht="12.75" customHeight="1">
      <c r="A231" s="34" t="s">
        <v>53</v>
      </c>
      <c r="G231" s="26">
        <v>31</v>
      </c>
      <c r="K231" s="38"/>
      <c r="L231" s="5"/>
      <c r="M231" s="5"/>
      <c r="O231" s="5">
        <f>G231/F230</f>
        <v>0.96875</v>
      </c>
      <c r="P231" s="74">
        <v>33</v>
      </c>
      <c r="Q231" s="3">
        <f t="shared" si="44"/>
        <v>1</v>
      </c>
      <c r="R231" s="5">
        <f t="shared" si="45"/>
        <v>0</v>
      </c>
      <c r="T231" s="26"/>
      <c r="X231" s="3"/>
      <c r="Y231" s="3"/>
      <c r="AF231" s="26"/>
      <c r="AR231" s="3"/>
      <c r="AS231" s="3"/>
    </row>
    <row r="232" spans="1:45" ht="12.75" customHeight="1">
      <c r="A232" s="34" t="s">
        <v>64</v>
      </c>
      <c r="H232" s="26">
        <v>31</v>
      </c>
      <c r="K232" s="38"/>
      <c r="L232" s="5"/>
      <c r="M232" s="5"/>
      <c r="O232" s="5">
        <f>H232/G231</f>
        <v>1</v>
      </c>
      <c r="P232" s="74">
        <v>32</v>
      </c>
      <c r="Q232" s="3">
        <f t="shared" si="44"/>
        <v>0.96969696969696972</v>
      </c>
      <c r="R232" s="5">
        <f t="shared" si="45"/>
        <v>3.0303030303030276E-2</v>
      </c>
      <c r="T232" s="26"/>
      <c r="X232" s="3"/>
      <c r="Y232" s="3"/>
      <c r="AF232" s="26"/>
      <c r="AR232" s="3"/>
      <c r="AS232" s="3"/>
    </row>
    <row r="233" spans="1:45" ht="12.75" customHeight="1">
      <c r="A233" s="34" t="s">
        <v>66</v>
      </c>
      <c r="I233" s="26">
        <v>30</v>
      </c>
      <c r="K233" s="38"/>
      <c r="L233" s="5"/>
      <c r="M233" s="5"/>
      <c r="O233" s="5">
        <f>I233/H232</f>
        <v>0.967741935483871</v>
      </c>
      <c r="P233" s="74">
        <v>33</v>
      </c>
      <c r="Q233" s="3">
        <f t="shared" si="44"/>
        <v>1.03125</v>
      </c>
      <c r="R233" s="5">
        <f t="shared" si="45"/>
        <v>-3.125E-2</v>
      </c>
      <c r="T233" s="26"/>
      <c r="X233" s="3"/>
      <c r="Y233" s="3"/>
      <c r="AF233" s="26"/>
      <c r="AR233" s="3"/>
      <c r="AS233" s="3"/>
    </row>
    <row r="234" spans="1:45" ht="12.75" customHeight="1">
      <c r="A234" s="34" t="s">
        <v>71</v>
      </c>
      <c r="J234" s="26">
        <v>30</v>
      </c>
      <c r="K234" s="38">
        <v>28</v>
      </c>
      <c r="L234" s="5"/>
      <c r="M234" s="5"/>
      <c r="O234" s="5">
        <f>J234/I233</f>
        <v>1</v>
      </c>
      <c r="P234" s="74">
        <v>33</v>
      </c>
      <c r="Q234" s="3">
        <f t="shared" si="44"/>
        <v>1</v>
      </c>
      <c r="R234" s="5">
        <f t="shared" si="45"/>
        <v>0</v>
      </c>
      <c r="S234" s="26" t="s">
        <v>80</v>
      </c>
      <c r="T234" s="26">
        <v>32</v>
      </c>
      <c r="U234" s="26">
        <f>K240</f>
        <v>32</v>
      </c>
      <c r="V234" s="26" t="s">
        <v>10</v>
      </c>
      <c r="X234" s="3"/>
      <c r="Y234" s="3"/>
      <c r="AF234" s="26"/>
      <c r="AR234" s="3"/>
      <c r="AS234" s="3"/>
    </row>
    <row r="235" spans="1:45" ht="12.75" customHeight="1">
      <c r="A235" s="34" t="s">
        <v>72</v>
      </c>
      <c r="J235" s="26">
        <v>4</v>
      </c>
      <c r="K235" s="38">
        <v>3</v>
      </c>
      <c r="L235" s="5"/>
      <c r="M235" s="5"/>
      <c r="O235" s="5"/>
      <c r="P235" s="74">
        <v>5</v>
      </c>
      <c r="Q235" s="3"/>
      <c r="R235" s="5"/>
      <c r="S235" s="26" t="s">
        <v>81</v>
      </c>
      <c r="T235" s="25">
        <f>T234/B226</f>
        <v>0.84210526315789469</v>
      </c>
      <c r="U235" s="25">
        <f>T234/U234</f>
        <v>1</v>
      </c>
      <c r="V235" s="26" t="s">
        <v>82</v>
      </c>
      <c r="X235" s="3"/>
      <c r="Y235" s="3"/>
      <c r="AF235" s="26"/>
      <c r="AR235" s="3"/>
      <c r="AS235" s="3"/>
    </row>
    <row r="236" spans="1:45" ht="12.75" customHeight="1">
      <c r="A236" s="34" t="s">
        <v>75</v>
      </c>
      <c r="J236" s="26">
        <v>1</v>
      </c>
      <c r="K236" s="38"/>
      <c r="L236" s="5"/>
      <c r="M236" s="5"/>
      <c r="O236" s="5"/>
      <c r="P236" s="74">
        <v>1</v>
      </c>
      <c r="Q236" s="3"/>
      <c r="R236" s="5"/>
      <c r="T236" s="26"/>
      <c r="X236" s="3"/>
      <c r="Y236" s="3"/>
      <c r="AF236" s="26"/>
      <c r="AR236" s="3"/>
      <c r="AS236" s="3"/>
    </row>
    <row r="237" spans="1:45" ht="12.75" customHeight="1">
      <c r="A237" s="34" t="s">
        <v>77</v>
      </c>
      <c r="J237" s="26">
        <v>1</v>
      </c>
      <c r="K237" s="38"/>
      <c r="L237" s="5"/>
      <c r="M237" s="5"/>
      <c r="O237" s="5"/>
      <c r="P237" s="74">
        <v>1</v>
      </c>
      <c r="Q237" s="3"/>
      <c r="R237" s="5"/>
      <c r="T237" s="26"/>
      <c r="X237" s="3"/>
      <c r="Y237" s="3"/>
      <c r="AF237" s="26"/>
      <c r="AR237" s="3"/>
      <c r="AS237" s="3"/>
    </row>
    <row r="238" spans="1:45" ht="12.75" customHeight="1">
      <c r="A238" s="34" t="s">
        <v>83</v>
      </c>
      <c r="J238" s="26">
        <v>1</v>
      </c>
      <c r="K238" s="38"/>
      <c r="L238" s="5"/>
      <c r="M238" s="5"/>
      <c r="O238" s="5"/>
      <c r="P238" s="74">
        <v>1</v>
      </c>
      <c r="Q238" s="3"/>
      <c r="R238" s="5"/>
      <c r="T238" s="26"/>
      <c r="X238" s="3"/>
      <c r="Y238" s="3"/>
      <c r="AF238" s="26"/>
      <c r="AR238" s="3"/>
      <c r="AS238" s="3"/>
    </row>
    <row r="239" spans="1:45" ht="12.75" customHeight="1">
      <c r="A239" s="34" t="s">
        <v>84</v>
      </c>
      <c r="J239" s="26">
        <v>1</v>
      </c>
      <c r="K239" s="38">
        <v>1</v>
      </c>
      <c r="L239" s="5"/>
      <c r="M239" s="5"/>
      <c r="O239" s="5"/>
      <c r="P239" s="74">
        <v>1</v>
      </c>
      <c r="Q239" s="3"/>
      <c r="R239" s="5"/>
      <c r="T239" s="26"/>
      <c r="X239" s="3"/>
      <c r="Y239" s="3"/>
      <c r="AF239" s="26"/>
      <c r="AR239" s="3"/>
      <c r="AS239" s="3"/>
    </row>
    <row r="240" spans="1:45" ht="12.75" customHeight="1">
      <c r="K240" s="26">
        <f>SUM(K234:K239)</f>
        <v>32</v>
      </c>
      <c r="L240" s="5">
        <f>K240/B226</f>
        <v>0.84210526315789469</v>
      </c>
      <c r="M240" s="5">
        <f>K240/B226</f>
        <v>0.84210526315789469</v>
      </c>
      <c r="N240" s="5">
        <f>M240/L240</f>
        <v>1</v>
      </c>
      <c r="O240" s="5"/>
      <c r="P240" s="6"/>
      <c r="Q240" s="6"/>
      <c r="R240" s="5"/>
      <c r="T240" s="26"/>
      <c r="X240" s="3"/>
      <c r="Y240" s="3"/>
      <c r="AF240" s="26"/>
      <c r="AR240" s="3"/>
      <c r="AS240" s="3"/>
    </row>
    <row r="241" spans="1:45" ht="12.75" customHeight="1">
      <c r="A241" s="52" t="s">
        <v>86</v>
      </c>
      <c r="L241" s="5"/>
      <c r="M241" s="5"/>
      <c r="O241" s="5"/>
      <c r="T241" s="26"/>
      <c r="X241" s="3"/>
      <c r="Y241" s="3"/>
      <c r="AF241" s="26"/>
      <c r="AR241" s="3"/>
      <c r="AS241" s="3"/>
    </row>
    <row r="242" spans="1:45" ht="25.5" customHeight="1">
      <c r="B242" s="243" t="s">
        <v>1</v>
      </c>
      <c r="C242" s="244"/>
      <c r="D242" s="244"/>
      <c r="E242" s="244"/>
      <c r="F242" s="244"/>
      <c r="G242" s="244"/>
      <c r="H242" s="244"/>
      <c r="I242" s="244"/>
      <c r="J242" s="244"/>
      <c r="L242" s="10" t="s">
        <v>2</v>
      </c>
      <c r="M242" s="10" t="s">
        <v>3</v>
      </c>
      <c r="N242" s="70" t="s">
        <v>4</v>
      </c>
      <c r="O242" s="10" t="s">
        <v>5</v>
      </c>
      <c r="P242" s="9" t="s">
        <v>6</v>
      </c>
      <c r="Q242" s="9" t="s">
        <v>7</v>
      </c>
      <c r="R242" s="10" t="s">
        <v>8</v>
      </c>
      <c r="T242" s="26"/>
      <c r="X242" s="3"/>
      <c r="Y242" s="3"/>
      <c r="AF242" s="26"/>
      <c r="AR242" s="3"/>
      <c r="AS242" s="3"/>
    </row>
    <row r="243" spans="1:45" ht="12.75" customHeight="1">
      <c r="A243" s="71" t="s">
        <v>9</v>
      </c>
      <c r="B243" s="72">
        <v>1</v>
      </c>
      <c r="C243" s="72">
        <v>2</v>
      </c>
      <c r="D243" s="72">
        <v>3</v>
      </c>
      <c r="E243" s="72">
        <v>4</v>
      </c>
      <c r="F243" s="72">
        <v>5</v>
      </c>
      <c r="G243" s="72">
        <v>6</v>
      </c>
      <c r="H243" s="72">
        <v>7</v>
      </c>
      <c r="I243" s="72">
        <v>8</v>
      </c>
      <c r="J243" s="72">
        <v>9</v>
      </c>
      <c r="K243" s="73" t="s">
        <v>10</v>
      </c>
      <c r="L243" s="5"/>
      <c r="M243" s="5"/>
      <c r="O243" s="5"/>
      <c r="P243" s="6"/>
      <c r="Q243" s="6"/>
      <c r="R243" s="5"/>
      <c r="T243" s="26"/>
      <c r="X243" s="3"/>
      <c r="Y243" s="3"/>
      <c r="AF243" s="26"/>
      <c r="AR243" s="3"/>
      <c r="AS243" s="3"/>
    </row>
    <row r="244" spans="1:45" ht="12.75" customHeight="1">
      <c r="A244" s="34" t="s">
        <v>49</v>
      </c>
      <c r="B244" s="26">
        <v>74</v>
      </c>
      <c r="K244" s="38"/>
      <c r="L244" s="5"/>
      <c r="M244" s="5"/>
      <c r="O244" s="5"/>
      <c r="P244" s="20">
        <f>B244</f>
        <v>74</v>
      </c>
      <c r="Q244" s="6"/>
      <c r="R244" s="5"/>
      <c r="T244" s="26"/>
      <c r="X244" s="3"/>
      <c r="Y244" s="3"/>
      <c r="AF244" s="26"/>
      <c r="AR244" s="3"/>
      <c r="AS244" s="3"/>
    </row>
    <row r="245" spans="1:45" ht="12.75" customHeight="1">
      <c r="A245" s="34" t="s">
        <v>50</v>
      </c>
      <c r="C245" s="26">
        <v>69</v>
      </c>
      <c r="K245" s="38"/>
      <c r="L245" s="5"/>
      <c r="M245" s="5"/>
      <c r="O245" s="5">
        <f>C245/B244</f>
        <v>0.93243243243243246</v>
      </c>
      <c r="P245" s="20">
        <v>69</v>
      </c>
      <c r="Q245" s="3">
        <f t="shared" ref="Q245:Q252" si="46">P245/P244</f>
        <v>0.93243243243243246</v>
      </c>
      <c r="R245" s="5">
        <f t="shared" ref="R245:R252" si="47">100%-Q245</f>
        <v>6.7567567567567544E-2</v>
      </c>
      <c r="X245" s="3"/>
      <c r="Y245" s="3"/>
      <c r="AF245" s="26"/>
      <c r="AR245" s="3"/>
      <c r="AS245" s="3"/>
    </row>
    <row r="246" spans="1:45" ht="12.75" customHeight="1">
      <c r="A246" s="34" t="s">
        <v>51</v>
      </c>
      <c r="D246" s="26">
        <v>67</v>
      </c>
      <c r="K246" s="38"/>
      <c r="L246" s="5"/>
      <c r="M246" s="5"/>
      <c r="N246" s="5"/>
      <c r="O246" s="5">
        <f>D246/C245</f>
        <v>0.97101449275362317</v>
      </c>
      <c r="P246" s="74">
        <v>68</v>
      </c>
      <c r="Q246" s="3">
        <f t="shared" si="46"/>
        <v>0.98550724637681164</v>
      </c>
      <c r="R246" s="5">
        <f t="shared" si="47"/>
        <v>1.4492753623188359E-2</v>
      </c>
      <c r="X246" s="3"/>
      <c r="Y246" s="3"/>
      <c r="AR246" s="3"/>
      <c r="AS246" s="3"/>
    </row>
    <row r="247" spans="1:45" ht="12.75" customHeight="1">
      <c r="A247" s="34" t="s">
        <v>52</v>
      </c>
      <c r="E247" s="26">
        <v>61</v>
      </c>
      <c r="K247" s="38"/>
      <c r="L247" s="5"/>
      <c r="M247" s="5"/>
      <c r="O247" s="5">
        <f>E247/D246</f>
        <v>0.91044776119402981</v>
      </c>
      <c r="P247" s="74">
        <v>66</v>
      </c>
      <c r="Q247" s="3">
        <f t="shared" si="46"/>
        <v>0.97058823529411764</v>
      </c>
      <c r="R247" s="5">
        <f t="shared" si="47"/>
        <v>2.9411764705882359E-2</v>
      </c>
      <c r="X247" s="3"/>
      <c r="Y247" s="3"/>
      <c r="AR247" s="3"/>
      <c r="AS247" s="3"/>
    </row>
    <row r="248" spans="1:45" ht="12.75" customHeight="1">
      <c r="A248" s="34" t="s">
        <v>53</v>
      </c>
      <c r="F248" s="26">
        <v>61</v>
      </c>
      <c r="K248" s="38"/>
      <c r="L248" s="5"/>
      <c r="M248" s="5"/>
      <c r="O248" s="5">
        <f>F248/E247</f>
        <v>1</v>
      </c>
      <c r="P248" s="74">
        <v>65</v>
      </c>
      <c r="Q248" s="3">
        <f t="shared" si="46"/>
        <v>0.98484848484848486</v>
      </c>
      <c r="R248" s="5">
        <f t="shared" si="47"/>
        <v>1.5151515151515138E-2</v>
      </c>
      <c r="X248" s="3"/>
      <c r="Y248" s="3"/>
      <c r="AR248" s="3"/>
      <c r="AS248" s="3"/>
    </row>
    <row r="249" spans="1:45" ht="12.75" customHeight="1">
      <c r="A249" s="34" t="s">
        <v>64</v>
      </c>
      <c r="G249" s="26">
        <v>59</v>
      </c>
      <c r="K249" s="38"/>
      <c r="L249" s="5"/>
      <c r="M249" s="5"/>
      <c r="O249" s="5">
        <f>G249/F248</f>
        <v>0.96721311475409832</v>
      </c>
      <c r="P249" s="74">
        <v>65</v>
      </c>
      <c r="Q249" s="3">
        <f t="shared" si="46"/>
        <v>1</v>
      </c>
      <c r="R249" s="5">
        <f t="shared" si="47"/>
        <v>0</v>
      </c>
      <c r="X249" s="3"/>
      <c r="Y249" s="3"/>
      <c r="AR249" s="3"/>
      <c r="AS249" s="3"/>
    </row>
    <row r="250" spans="1:45" ht="12.75" customHeight="1">
      <c r="A250" s="34" t="s">
        <v>66</v>
      </c>
      <c r="H250" s="26">
        <v>58</v>
      </c>
      <c r="K250" s="38"/>
      <c r="L250" s="5"/>
      <c r="M250" s="5"/>
      <c r="O250" s="5">
        <f>H250/G249</f>
        <v>0.98305084745762716</v>
      </c>
      <c r="P250" s="74">
        <v>64</v>
      </c>
      <c r="Q250" s="3">
        <f t="shared" si="46"/>
        <v>0.98461538461538467</v>
      </c>
      <c r="R250" s="5">
        <f t="shared" si="47"/>
        <v>1.538461538461533E-2</v>
      </c>
      <c r="X250" s="3"/>
      <c r="Y250" s="3"/>
      <c r="AR250" s="3"/>
      <c r="AS250" s="3"/>
    </row>
    <row r="251" spans="1:45" ht="12.75" customHeight="1">
      <c r="A251" s="34" t="s">
        <v>71</v>
      </c>
      <c r="I251" s="26">
        <v>46</v>
      </c>
      <c r="K251" s="38"/>
      <c r="L251" s="5"/>
      <c r="M251" s="5"/>
      <c r="O251" s="5">
        <f>I251/H250</f>
        <v>0.7931034482758621</v>
      </c>
      <c r="P251" s="74">
        <v>64</v>
      </c>
      <c r="Q251" s="3">
        <f t="shared" si="46"/>
        <v>1</v>
      </c>
      <c r="R251" s="5">
        <f t="shared" si="47"/>
        <v>0</v>
      </c>
      <c r="X251" s="3"/>
      <c r="Y251" s="3"/>
      <c r="AR251" s="3"/>
      <c r="AS251" s="3"/>
    </row>
    <row r="252" spans="1:45" ht="12.75" customHeight="1">
      <c r="A252" s="34" t="s">
        <v>72</v>
      </c>
      <c r="J252" s="26">
        <v>46</v>
      </c>
      <c r="K252" s="38">
        <v>49</v>
      </c>
      <c r="L252" s="5"/>
      <c r="M252" s="5"/>
      <c r="O252" s="5">
        <f>J252/I251</f>
        <v>1</v>
      </c>
      <c r="P252" s="74">
        <v>65</v>
      </c>
      <c r="Q252" s="3">
        <f t="shared" si="46"/>
        <v>1.015625</v>
      </c>
      <c r="R252" s="5">
        <f t="shared" si="47"/>
        <v>-1.5625E-2</v>
      </c>
      <c r="S252" s="26" t="s">
        <v>80</v>
      </c>
      <c r="T252" s="26">
        <v>60</v>
      </c>
      <c r="U252" s="26">
        <f>K258</f>
        <v>60</v>
      </c>
      <c r="V252" s="26" t="s">
        <v>10</v>
      </c>
      <c r="X252" s="3"/>
      <c r="Y252" s="3"/>
      <c r="AR252" s="3"/>
      <c r="AS252" s="3"/>
    </row>
    <row r="253" spans="1:45" ht="12.75" customHeight="1">
      <c r="A253" s="34" t="s">
        <v>75</v>
      </c>
      <c r="J253" s="26">
        <v>8</v>
      </c>
      <c r="K253" s="38">
        <v>4</v>
      </c>
      <c r="L253" s="5"/>
      <c r="M253" s="5"/>
      <c r="O253" s="5"/>
      <c r="P253" s="74">
        <v>11</v>
      </c>
      <c r="Q253" s="3"/>
      <c r="R253" s="5"/>
      <c r="S253" s="26" t="s">
        <v>81</v>
      </c>
      <c r="T253" s="25">
        <f>T252/B244</f>
        <v>0.81081081081081086</v>
      </c>
      <c r="U253" s="25">
        <f>T252/U252</f>
        <v>1</v>
      </c>
      <c r="V253" s="26" t="s">
        <v>82</v>
      </c>
      <c r="X253" s="3"/>
      <c r="Y253" s="3"/>
      <c r="AR253" s="3"/>
      <c r="AS253" s="3"/>
    </row>
    <row r="254" spans="1:45" ht="12.75" customHeight="1">
      <c r="A254" s="34" t="s">
        <v>77</v>
      </c>
      <c r="J254" s="26">
        <v>2</v>
      </c>
      <c r="K254" s="38">
        <v>4</v>
      </c>
      <c r="L254" s="5"/>
      <c r="M254" s="5"/>
      <c r="O254" s="5"/>
      <c r="P254" s="74">
        <v>7</v>
      </c>
      <c r="Q254" s="3"/>
      <c r="R254" s="5"/>
      <c r="X254" s="3"/>
      <c r="Y254" s="3"/>
      <c r="AR254" s="3"/>
      <c r="AS254" s="3"/>
    </row>
    <row r="255" spans="1:45" ht="12.75" customHeight="1">
      <c r="A255" s="34" t="s">
        <v>83</v>
      </c>
      <c r="J255" s="26">
        <v>2</v>
      </c>
      <c r="K255" s="38"/>
      <c r="L255" s="5"/>
      <c r="M255" s="5"/>
      <c r="O255" s="5"/>
      <c r="P255" s="74">
        <v>3</v>
      </c>
      <c r="Q255" s="3"/>
      <c r="R255" s="5"/>
      <c r="X255" s="3"/>
      <c r="Y255" s="3"/>
      <c r="AR255" s="3"/>
      <c r="AS255" s="3"/>
    </row>
    <row r="256" spans="1:45" ht="12.75" customHeight="1">
      <c r="A256" s="34" t="s">
        <v>84</v>
      </c>
      <c r="J256" s="26">
        <v>2</v>
      </c>
      <c r="K256" s="38">
        <v>2</v>
      </c>
      <c r="L256" s="5"/>
      <c r="M256" s="5"/>
      <c r="O256" s="5"/>
      <c r="P256" s="74">
        <v>2</v>
      </c>
      <c r="Q256" s="3"/>
      <c r="R256" s="5"/>
      <c r="X256" s="3"/>
      <c r="Y256" s="3"/>
      <c r="AR256" s="3"/>
      <c r="AS256" s="3"/>
    </row>
    <row r="257" spans="1:45" ht="12.75" customHeight="1">
      <c r="A257" s="34" t="s">
        <v>87</v>
      </c>
      <c r="J257" s="26">
        <v>1</v>
      </c>
      <c r="K257" s="38">
        <v>1</v>
      </c>
      <c r="L257" s="5"/>
      <c r="M257" s="5"/>
      <c r="O257" s="5"/>
      <c r="P257" s="74">
        <v>1</v>
      </c>
      <c r="Q257" s="3"/>
      <c r="R257" s="5"/>
      <c r="X257" s="3"/>
      <c r="Y257" s="3"/>
      <c r="AR257" s="3"/>
      <c r="AS257" s="3"/>
    </row>
    <row r="258" spans="1:45" ht="12.75" customHeight="1">
      <c r="K258" s="26">
        <f>SUM(K252:K257)</f>
        <v>60</v>
      </c>
      <c r="L258" s="5">
        <f>K252/B244</f>
        <v>0.66216216216216217</v>
      </c>
      <c r="M258" s="5">
        <f>K258/B244</f>
        <v>0.81081081081081086</v>
      </c>
      <c r="N258" s="5">
        <f>M258-L258</f>
        <v>0.14864864864864868</v>
      </c>
      <c r="O258" s="5"/>
      <c r="P258" s="6"/>
      <c r="Q258" s="6"/>
      <c r="R258" s="5"/>
      <c r="X258" s="3"/>
      <c r="Y258" s="3"/>
      <c r="AR258" s="3"/>
      <c r="AS258" s="3"/>
    </row>
    <row r="259" spans="1:45" ht="12.75" customHeight="1">
      <c r="A259" s="52" t="s">
        <v>88</v>
      </c>
      <c r="L259" s="5"/>
      <c r="M259" s="5"/>
      <c r="O259" s="5"/>
      <c r="X259" s="3"/>
      <c r="Y259" s="3"/>
      <c r="AR259" s="3"/>
      <c r="AS259" s="3"/>
    </row>
    <row r="260" spans="1:45" ht="25.5" customHeight="1">
      <c r="B260" s="243" t="s">
        <v>1</v>
      </c>
      <c r="C260" s="244"/>
      <c r="D260" s="244"/>
      <c r="E260" s="244"/>
      <c r="F260" s="244"/>
      <c r="G260" s="244"/>
      <c r="H260" s="244"/>
      <c r="I260" s="244"/>
      <c r="J260" s="244"/>
      <c r="L260" s="10" t="s">
        <v>2</v>
      </c>
      <c r="M260" s="10" t="s">
        <v>3</v>
      </c>
      <c r="N260" s="70" t="s">
        <v>4</v>
      </c>
      <c r="O260" s="10" t="s">
        <v>5</v>
      </c>
      <c r="P260" s="9" t="s">
        <v>6</v>
      </c>
      <c r="Q260" s="9" t="s">
        <v>7</v>
      </c>
      <c r="R260" s="10" t="s">
        <v>8</v>
      </c>
      <c r="X260" s="3"/>
      <c r="Y260" s="3"/>
      <c r="AR260" s="3"/>
      <c r="AS260" s="3"/>
    </row>
    <row r="261" spans="1:45" ht="12.75" customHeight="1">
      <c r="A261" s="71" t="s">
        <v>9</v>
      </c>
      <c r="B261" s="72">
        <v>1</v>
      </c>
      <c r="C261" s="72">
        <v>2</v>
      </c>
      <c r="D261" s="72">
        <v>3</v>
      </c>
      <c r="E261" s="72">
        <v>4</v>
      </c>
      <c r="F261" s="72">
        <v>5</v>
      </c>
      <c r="G261" s="72">
        <v>6</v>
      </c>
      <c r="H261" s="72">
        <v>7</v>
      </c>
      <c r="I261" s="72">
        <v>8</v>
      </c>
      <c r="J261" s="72">
        <v>9</v>
      </c>
      <c r="K261" s="73" t="s">
        <v>10</v>
      </c>
      <c r="L261" s="5"/>
      <c r="M261" s="5"/>
      <c r="O261" s="5"/>
      <c r="P261" s="6"/>
      <c r="Q261" s="6"/>
      <c r="R261" s="5"/>
      <c r="X261" s="3"/>
      <c r="Y261" s="3"/>
      <c r="AR261" s="3"/>
      <c r="AS261" s="3"/>
    </row>
    <row r="262" spans="1:45" ht="12.75" customHeight="1">
      <c r="A262" s="34" t="s">
        <v>50</v>
      </c>
      <c r="B262" s="26">
        <v>40</v>
      </c>
      <c r="K262" s="38"/>
      <c r="L262" s="5"/>
      <c r="M262" s="5"/>
      <c r="O262" s="5"/>
      <c r="P262" s="20">
        <f>B262</f>
        <v>40</v>
      </c>
      <c r="Q262" s="6"/>
      <c r="R262" s="5"/>
      <c r="X262" s="3"/>
      <c r="Y262" s="3"/>
      <c r="AR262" s="3"/>
      <c r="AS262" s="3"/>
    </row>
    <row r="263" spans="1:45" ht="12.75" customHeight="1">
      <c r="A263" s="34" t="s">
        <v>51</v>
      </c>
      <c r="C263" s="26">
        <v>34</v>
      </c>
      <c r="K263" s="38"/>
      <c r="L263" s="5"/>
      <c r="M263" s="5"/>
      <c r="O263" s="5">
        <f>C263/B262</f>
        <v>0.85</v>
      </c>
      <c r="P263" s="20">
        <v>34</v>
      </c>
      <c r="Q263" s="3">
        <f t="shared" ref="Q263:Q270" si="48">P263/P262</f>
        <v>0.85</v>
      </c>
      <c r="R263" s="5">
        <f t="shared" ref="R263:R270" si="49">100%-Q263</f>
        <v>0.15000000000000002</v>
      </c>
      <c r="X263" s="3"/>
      <c r="Y263" s="3"/>
      <c r="AR263" s="3"/>
      <c r="AS263" s="3"/>
    </row>
    <row r="264" spans="1:45" ht="12.75" customHeight="1">
      <c r="A264" s="34" t="s">
        <v>52</v>
      </c>
      <c r="D264" s="26">
        <v>30</v>
      </c>
      <c r="K264" s="38"/>
      <c r="L264" s="5"/>
      <c r="M264" s="5"/>
      <c r="N264" s="5"/>
      <c r="O264" s="5">
        <f>D264/C263</f>
        <v>0.88235294117647056</v>
      </c>
      <c r="P264" s="74">
        <v>32</v>
      </c>
      <c r="Q264" s="3">
        <f t="shared" si="48"/>
        <v>0.94117647058823528</v>
      </c>
      <c r="R264" s="5">
        <f t="shared" si="49"/>
        <v>5.8823529411764719E-2</v>
      </c>
      <c r="X264" s="3"/>
      <c r="Y264" s="3"/>
      <c r="AR264" s="3"/>
      <c r="AS264" s="3"/>
    </row>
    <row r="265" spans="1:45" ht="12.75" customHeight="1">
      <c r="A265" s="34" t="s">
        <v>53</v>
      </c>
      <c r="E265" s="26">
        <v>28</v>
      </c>
      <c r="K265" s="38"/>
      <c r="L265" s="5"/>
      <c r="M265" s="5"/>
      <c r="O265" s="5">
        <f>E265/D264</f>
        <v>0.93333333333333335</v>
      </c>
      <c r="P265" s="74">
        <v>30</v>
      </c>
      <c r="Q265" s="3">
        <f t="shared" si="48"/>
        <v>0.9375</v>
      </c>
      <c r="R265" s="5">
        <f t="shared" si="49"/>
        <v>6.25E-2</v>
      </c>
      <c r="X265" s="3"/>
      <c r="Y265" s="3"/>
      <c r="AR265" s="3"/>
      <c r="AS265" s="3"/>
    </row>
    <row r="266" spans="1:45" ht="12.75" customHeight="1">
      <c r="A266" s="34" t="s">
        <v>64</v>
      </c>
      <c r="F266" s="26">
        <v>26</v>
      </c>
      <c r="K266" s="38"/>
      <c r="L266" s="5"/>
      <c r="M266" s="5"/>
      <c r="O266" s="5">
        <f>F266/E265</f>
        <v>0.9285714285714286</v>
      </c>
      <c r="P266" s="74">
        <v>29</v>
      </c>
      <c r="Q266" s="3">
        <f t="shared" si="48"/>
        <v>0.96666666666666667</v>
      </c>
      <c r="R266" s="5">
        <f t="shared" si="49"/>
        <v>3.3333333333333326E-2</v>
      </c>
      <c r="X266" s="3"/>
      <c r="Y266" s="3"/>
      <c r="AR266" s="3"/>
      <c r="AS266" s="3"/>
    </row>
    <row r="267" spans="1:45" ht="12.75" customHeight="1">
      <c r="A267" s="26">
        <v>1002</v>
      </c>
      <c r="G267" s="26">
        <v>26</v>
      </c>
      <c r="K267" s="38"/>
      <c r="L267" s="5"/>
      <c r="M267" s="5"/>
      <c r="O267" s="5">
        <f>G267/F266</f>
        <v>1</v>
      </c>
      <c r="P267" s="74">
        <v>28</v>
      </c>
      <c r="Q267" s="3">
        <f t="shared" si="48"/>
        <v>0.96551724137931039</v>
      </c>
      <c r="R267" s="5">
        <f t="shared" si="49"/>
        <v>3.4482758620689613E-2</v>
      </c>
      <c r="X267" s="3"/>
      <c r="Y267" s="3"/>
      <c r="AR267" s="3"/>
      <c r="AS267" s="3"/>
    </row>
    <row r="268" spans="1:45" ht="12.75" customHeight="1">
      <c r="A268" s="26">
        <v>1101</v>
      </c>
      <c r="H268" s="26">
        <v>23</v>
      </c>
      <c r="K268" s="38"/>
      <c r="L268" s="5"/>
      <c r="M268" s="5"/>
      <c r="O268" s="5">
        <f>H268/G267</f>
        <v>0.88461538461538458</v>
      </c>
      <c r="P268" s="74">
        <v>28</v>
      </c>
      <c r="Q268" s="3">
        <f t="shared" si="48"/>
        <v>1</v>
      </c>
      <c r="R268" s="5">
        <f t="shared" si="49"/>
        <v>0</v>
      </c>
      <c r="X268" s="3"/>
      <c r="Y268" s="3"/>
      <c r="AR268" s="3"/>
      <c r="AS268" s="3"/>
    </row>
    <row r="269" spans="1:45" ht="12.75" customHeight="1">
      <c r="A269" s="34" t="s">
        <v>72</v>
      </c>
      <c r="I269" s="26">
        <v>21</v>
      </c>
      <c r="K269" s="38"/>
      <c r="L269" s="5"/>
      <c r="M269" s="5"/>
      <c r="O269" s="5">
        <f>I269/H268</f>
        <v>0.91304347826086951</v>
      </c>
      <c r="P269" s="74">
        <v>28</v>
      </c>
      <c r="Q269" s="3">
        <f t="shared" si="48"/>
        <v>1</v>
      </c>
      <c r="R269" s="5">
        <f t="shared" si="49"/>
        <v>0</v>
      </c>
      <c r="X269" s="3"/>
      <c r="Y269" s="3"/>
      <c r="AR269" s="3"/>
      <c r="AS269" s="3"/>
    </row>
    <row r="270" spans="1:45" ht="12.75" customHeight="1">
      <c r="A270" s="34" t="s">
        <v>75</v>
      </c>
      <c r="J270" s="26">
        <v>21</v>
      </c>
      <c r="K270" s="38">
        <v>21</v>
      </c>
      <c r="L270" s="5"/>
      <c r="M270" s="5"/>
      <c r="O270" s="5">
        <f>J270/I269</f>
        <v>1</v>
      </c>
      <c r="P270" s="74">
        <v>28</v>
      </c>
      <c r="Q270" s="3">
        <f t="shared" si="48"/>
        <v>1</v>
      </c>
      <c r="R270" s="5">
        <f t="shared" si="49"/>
        <v>0</v>
      </c>
      <c r="S270" s="26" t="s">
        <v>80</v>
      </c>
      <c r="T270" s="26">
        <v>25</v>
      </c>
      <c r="U270" s="26">
        <f>K276</f>
        <v>25</v>
      </c>
      <c r="V270" s="26" t="s">
        <v>10</v>
      </c>
      <c r="X270" s="3"/>
      <c r="Y270" s="3"/>
      <c r="AR270" s="3"/>
      <c r="AS270" s="3"/>
    </row>
    <row r="271" spans="1:45" ht="12.75" customHeight="1">
      <c r="A271" s="34" t="s">
        <v>77</v>
      </c>
      <c r="J271" s="26">
        <v>3</v>
      </c>
      <c r="K271" s="38">
        <v>1</v>
      </c>
      <c r="L271" s="5"/>
      <c r="M271" s="5"/>
      <c r="O271" s="5"/>
      <c r="P271" s="74">
        <v>4</v>
      </c>
      <c r="Q271" s="3"/>
      <c r="R271" s="5"/>
      <c r="S271" s="26" t="s">
        <v>81</v>
      </c>
      <c r="T271" s="25">
        <f>T270/B262</f>
        <v>0.625</v>
      </c>
      <c r="U271" s="25">
        <f>T270/U270</f>
        <v>1</v>
      </c>
      <c r="V271" s="26" t="s">
        <v>82</v>
      </c>
      <c r="X271" s="3"/>
      <c r="Y271" s="3"/>
      <c r="AR271" s="3"/>
      <c r="AS271" s="3"/>
    </row>
    <row r="272" spans="1:45" ht="12.75" customHeight="1">
      <c r="A272" s="34" t="s">
        <v>83</v>
      </c>
      <c r="J272" s="26">
        <v>2</v>
      </c>
      <c r="K272" s="38">
        <v>1</v>
      </c>
      <c r="L272" s="5"/>
      <c r="M272" s="5"/>
      <c r="O272" s="5"/>
      <c r="P272" s="74">
        <v>3</v>
      </c>
      <c r="Q272" s="3"/>
      <c r="R272" s="5"/>
      <c r="X272" s="3"/>
      <c r="Y272" s="3"/>
      <c r="AR272" s="3"/>
      <c r="AS272" s="3"/>
    </row>
    <row r="273" spans="1:45" ht="12.75" customHeight="1">
      <c r="A273" s="34" t="s">
        <v>84</v>
      </c>
      <c r="J273" s="26">
        <v>1</v>
      </c>
      <c r="K273" s="38">
        <v>1</v>
      </c>
      <c r="L273" s="5"/>
      <c r="M273" s="5"/>
      <c r="O273" s="5"/>
      <c r="P273" s="74">
        <v>2</v>
      </c>
      <c r="Q273" s="3"/>
      <c r="R273" s="5"/>
      <c r="X273" s="3"/>
      <c r="Y273" s="3"/>
      <c r="AR273" s="3"/>
      <c r="AS273" s="3"/>
    </row>
    <row r="274" spans="1:45" ht="12.75" customHeight="1">
      <c r="A274" s="34" t="s">
        <v>87</v>
      </c>
      <c r="J274" s="26">
        <v>1</v>
      </c>
      <c r="K274" s="38"/>
      <c r="L274" s="5"/>
      <c r="M274" s="5"/>
      <c r="O274" s="5"/>
      <c r="P274" s="74">
        <v>1</v>
      </c>
      <c r="Q274" s="3"/>
      <c r="R274" s="5"/>
      <c r="X274" s="3"/>
      <c r="Y274" s="3"/>
      <c r="AR274" s="3"/>
      <c r="AS274" s="3"/>
    </row>
    <row r="275" spans="1:45" ht="12.75" customHeight="1">
      <c r="A275" s="34" t="s">
        <v>89</v>
      </c>
      <c r="J275" s="26">
        <v>1</v>
      </c>
      <c r="K275" s="38">
        <v>1</v>
      </c>
      <c r="L275" s="5"/>
      <c r="M275" s="5"/>
      <c r="O275" s="5"/>
      <c r="P275" s="74">
        <v>1</v>
      </c>
      <c r="Q275" s="3"/>
      <c r="R275" s="5"/>
      <c r="X275" s="3"/>
      <c r="Y275" s="3"/>
      <c r="AR275" s="3"/>
      <c r="AS275" s="3"/>
    </row>
    <row r="276" spans="1:45" ht="12.75" customHeight="1">
      <c r="K276" s="26">
        <f>SUM(K270:K275)</f>
        <v>25</v>
      </c>
      <c r="L276" s="5">
        <f>K270/B262</f>
        <v>0.52500000000000002</v>
      </c>
      <c r="M276" s="5">
        <f>K276/B262</f>
        <v>0.625</v>
      </c>
      <c r="N276" s="5">
        <f>M276-L276</f>
        <v>9.9999999999999978E-2</v>
      </c>
      <c r="O276" s="5"/>
      <c r="P276" s="74"/>
      <c r="Q276" s="3"/>
      <c r="R276" s="5"/>
      <c r="X276" s="3"/>
      <c r="Y276" s="3"/>
      <c r="AR276" s="3"/>
      <c r="AS276" s="3"/>
    </row>
    <row r="277" spans="1:45" ht="12.75" customHeight="1">
      <c r="L277" s="5"/>
      <c r="M277" s="5"/>
      <c r="O277" s="5"/>
      <c r="P277" s="6"/>
      <c r="Q277" s="6"/>
      <c r="R277" s="5"/>
      <c r="X277" s="3"/>
      <c r="Y277" s="3"/>
      <c r="AR277" s="3"/>
      <c r="AS277" s="3"/>
    </row>
    <row r="278" spans="1:45" ht="12.75" customHeight="1">
      <c r="A278" s="52" t="s">
        <v>93</v>
      </c>
      <c r="L278" s="5"/>
      <c r="M278" s="5"/>
      <c r="O278" s="5"/>
      <c r="X278" s="3"/>
      <c r="Y278" s="3"/>
      <c r="AR278" s="3"/>
      <c r="AS278" s="3"/>
    </row>
    <row r="279" spans="1:45" ht="25.5" customHeight="1">
      <c r="B279" s="243" t="s">
        <v>1</v>
      </c>
      <c r="C279" s="244"/>
      <c r="D279" s="244"/>
      <c r="E279" s="244"/>
      <c r="F279" s="244"/>
      <c r="G279" s="244"/>
      <c r="H279" s="244"/>
      <c r="I279" s="244"/>
      <c r="J279" s="244"/>
      <c r="L279" s="10" t="s">
        <v>2</v>
      </c>
      <c r="M279" s="10" t="s">
        <v>3</v>
      </c>
      <c r="N279" s="70" t="s">
        <v>4</v>
      </c>
      <c r="O279" s="10" t="s">
        <v>5</v>
      </c>
      <c r="P279" s="9" t="s">
        <v>6</v>
      </c>
      <c r="Q279" s="9" t="s">
        <v>7</v>
      </c>
      <c r="R279" s="10" t="s">
        <v>8</v>
      </c>
      <c r="X279" s="3"/>
      <c r="Y279" s="3"/>
      <c r="AR279" s="3"/>
      <c r="AS279" s="3"/>
    </row>
    <row r="280" spans="1:45" ht="12.75" customHeight="1">
      <c r="A280" s="71" t="s">
        <v>9</v>
      </c>
      <c r="B280" s="72">
        <v>1</v>
      </c>
      <c r="C280" s="72">
        <v>2</v>
      </c>
      <c r="D280" s="72">
        <v>3</v>
      </c>
      <c r="E280" s="72">
        <v>4</v>
      </c>
      <c r="F280" s="72">
        <v>5</v>
      </c>
      <c r="G280" s="72">
        <v>6</v>
      </c>
      <c r="H280" s="72">
        <v>7</v>
      </c>
      <c r="I280" s="72">
        <v>8</v>
      </c>
      <c r="J280" s="72">
        <v>9</v>
      </c>
      <c r="K280" s="73" t="s">
        <v>10</v>
      </c>
      <c r="L280" s="5"/>
      <c r="M280" s="5"/>
      <c r="O280" s="5"/>
      <c r="P280" s="6"/>
      <c r="Q280" s="6"/>
      <c r="R280" s="5"/>
      <c r="X280" s="3"/>
      <c r="Y280" s="3"/>
      <c r="AR280" s="3"/>
      <c r="AS280" s="3"/>
    </row>
    <row r="281" spans="1:45" ht="12.75" customHeight="1">
      <c r="A281" s="34" t="s">
        <v>51</v>
      </c>
      <c r="B281" s="26">
        <v>72</v>
      </c>
      <c r="K281" s="38"/>
      <c r="L281" s="5"/>
      <c r="M281" s="5"/>
      <c r="O281" s="5"/>
      <c r="P281" s="20">
        <f>B281</f>
        <v>72</v>
      </c>
      <c r="Q281" s="6"/>
      <c r="R281" s="5"/>
      <c r="X281" s="3"/>
      <c r="Y281" s="3"/>
      <c r="AR281" s="3"/>
      <c r="AS281" s="3"/>
    </row>
    <row r="282" spans="1:45" ht="12.75" customHeight="1">
      <c r="A282" s="34" t="s">
        <v>52</v>
      </c>
      <c r="C282" s="26">
        <v>62</v>
      </c>
      <c r="K282" s="38"/>
      <c r="L282" s="5"/>
      <c r="M282" s="5"/>
      <c r="O282" s="5">
        <f>C282/B281</f>
        <v>0.86111111111111116</v>
      </c>
      <c r="P282" s="20">
        <v>62</v>
      </c>
      <c r="Q282" s="3">
        <f t="shared" ref="Q282:Q289" si="50">P282/P281</f>
        <v>0.86111111111111116</v>
      </c>
      <c r="R282" s="5">
        <f t="shared" ref="R282:R289" si="51">100%-Q282</f>
        <v>0.13888888888888884</v>
      </c>
      <c r="X282" s="3"/>
      <c r="Y282" s="3"/>
      <c r="AR282" s="3"/>
      <c r="AS282" s="3"/>
    </row>
    <row r="283" spans="1:45" ht="12.75" customHeight="1">
      <c r="A283" s="34" t="s">
        <v>53</v>
      </c>
      <c r="D283" s="26">
        <v>58</v>
      </c>
      <c r="K283" s="38"/>
      <c r="L283" s="5"/>
      <c r="M283" s="5"/>
      <c r="N283" s="5"/>
      <c r="O283" s="5">
        <f>D283/C282</f>
        <v>0.93548387096774188</v>
      </c>
      <c r="P283" s="74">
        <v>59</v>
      </c>
      <c r="Q283" s="3">
        <f t="shared" si="50"/>
        <v>0.95161290322580649</v>
      </c>
      <c r="R283" s="5">
        <f t="shared" si="51"/>
        <v>4.8387096774193505E-2</v>
      </c>
      <c r="X283" s="3"/>
      <c r="Y283" s="3"/>
      <c r="AR283" s="3"/>
      <c r="AS283" s="3"/>
    </row>
    <row r="284" spans="1:45" ht="12.75" customHeight="1">
      <c r="A284" s="34" t="s">
        <v>64</v>
      </c>
      <c r="E284" s="26">
        <v>56</v>
      </c>
      <c r="K284" s="38"/>
      <c r="L284" s="5"/>
      <c r="M284" s="5"/>
      <c r="O284" s="5">
        <f>E284/D283</f>
        <v>0.96551724137931039</v>
      </c>
      <c r="P284" s="74">
        <v>57</v>
      </c>
      <c r="Q284" s="3">
        <f t="shared" si="50"/>
        <v>0.96610169491525422</v>
      </c>
      <c r="R284" s="5">
        <f t="shared" si="51"/>
        <v>3.3898305084745783E-2</v>
      </c>
      <c r="X284" s="3"/>
      <c r="Y284" s="3"/>
      <c r="AR284" s="3"/>
      <c r="AS284" s="3"/>
    </row>
    <row r="285" spans="1:45" ht="12.75" customHeight="1">
      <c r="A285" s="26">
        <v>1002</v>
      </c>
      <c r="F285" s="26">
        <v>56</v>
      </c>
      <c r="K285" s="38"/>
      <c r="L285" s="5"/>
      <c r="M285" s="5"/>
      <c r="O285" s="5">
        <f>F285/E284</f>
        <v>1</v>
      </c>
      <c r="P285" s="74">
        <v>57</v>
      </c>
      <c r="Q285" s="3">
        <f t="shared" si="50"/>
        <v>1</v>
      </c>
      <c r="R285" s="5">
        <f t="shared" si="51"/>
        <v>0</v>
      </c>
      <c r="X285" s="3"/>
      <c r="Y285" s="3"/>
      <c r="AR285" s="3"/>
      <c r="AS285" s="3"/>
    </row>
    <row r="286" spans="1:45" ht="12.75" customHeight="1">
      <c r="A286" s="26">
        <v>1101</v>
      </c>
      <c r="G286" s="26">
        <v>56</v>
      </c>
      <c r="K286" s="38"/>
      <c r="L286" s="5"/>
      <c r="M286" s="5"/>
      <c r="O286" s="5">
        <f>G286/F285</f>
        <v>1</v>
      </c>
      <c r="P286" s="74">
        <v>57</v>
      </c>
      <c r="Q286" s="3">
        <f t="shared" si="50"/>
        <v>1</v>
      </c>
      <c r="R286" s="5">
        <f t="shared" si="51"/>
        <v>0</v>
      </c>
      <c r="X286" s="3"/>
      <c r="Y286" s="3"/>
      <c r="AR286" s="3"/>
      <c r="AS286" s="3"/>
    </row>
    <row r="287" spans="1:45" ht="12.75" customHeight="1">
      <c r="A287" s="34" t="s">
        <v>72</v>
      </c>
      <c r="H287" s="26">
        <v>55</v>
      </c>
      <c r="K287" s="38"/>
      <c r="L287" s="5"/>
      <c r="M287" s="5"/>
      <c r="O287" s="5">
        <f>H287/G286</f>
        <v>0.9821428571428571</v>
      </c>
      <c r="P287" s="74">
        <v>55</v>
      </c>
      <c r="Q287" s="3">
        <f t="shared" si="50"/>
        <v>0.96491228070175439</v>
      </c>
      <c r="R287" s="5">
        <f t="shared" si="51"/>
        <v>3.5087719298245612E-2</v>
      </c>
      <c r="X287" s="3"/>
      <c r="Y287" s="3"/>
      <c r="AR287" s="3"/>
      <c r="AS287" s="3"/>
    </row>
    <row r="288" spans="1:45" ht="12.75" customHeight="1">
      <c r="A288" s="34" t="s">
        <v>75</v>
      </c>
      <c r="I288" s="26">
        <v>52</v>
      </c>
      <c r="K288" s="38"/>
      <c r="L288" s="5"/>
      <c r="M288" s="5"/>
      <c r="O288" s="5">
        <f>I288/H287</f>
        <v>0.94545454545454544</v>
      </c>
      <c r="P288" s="74">
        <v>54</v>
      </c>
      <c r="Q288" s="3">
        <f t="shared" si="50"/>
        <v>0.98181818181818181</v>
      </c>
      <c r="R288" s="5">
        <f t="shared" si="51"/>
        <v>1.8181818181818188E-2</v>
      </c>
      <c r="X288" s="3"/>
      <c r="Y288" s="3"/>
      <c r="AR288" s="3"/>
      <c r="AS288" s="3"/>
    </row>
    <row r="289" spans="1:45" ht="12.75" customHeight="1">
      <c r="A289" s="34" t="s">
        <v>77</v>
      </c>
      <c r="J289" s="26">
        <v>50</v>
      </c>
      <c r="K289" s="38">
        <v>45</v>
      </c>
      <c r="L289" s="5"/>
      <c r="M289" s="5"/>
      <c r="O289" s="5">
        <f>J289/I288</f>
        <v>0.96153846153846156</v>
      </c>
      <c r="P289" s="74">
        <v>53</v>
      </c>
      <c r="Q289" s="3">
        <f t="shared" si="50"/>
        <v>0.98148148148148151</v>
      </c>
      <c r="R289" s="5">
        <f t="shared" si="51"/>
        <v>1.851851851851849E-2</v>
      </c>
      <c r="X289" s="3"/>
      <c r="Y289" s="3"/>
      <c r="AR289" s="3"/>
      <c r="AS289" s="3"/>
    </row>
    <row r="290" spans="1:45" ht="12.75" customHeight="1">
      <c r="A290" s="34" t="s">
        <v>83</v>
      </c>
      <c r="J290" s="26">
        <v>7</v>
      </c>
      <c r="K290" s="38">
        <v>5</v>
      </c>
      <c r="L290" s="5"/>
      <c r="M290" s="5"/>
      <c r="O290" s="5"/>
      <c r="P290" s="74">
        <v>9</v>
      </c>
      <c r="Q290" s="3"/>
      <c r="R290" s="5"/>
      <c r="S290" s="180" t="s">
        <v>80</v>
      </c>
      <c r="T290" s="180">
        <v>50</v>
      </c>
      <c r="U290" s="180">
        <f>K293</f>
        <v>53</v>
      </c>
      <c r="V290" s="180" t="s">
        <v>10</v>
      </c>
      <c r="X290" s="3"/>
      <c r="Y290" s="3"/>
      <c r="AR290" s="3"/>
      <c r="AS290" s="3"/>
    </row>
    <row r="291" spans="1:45" ht="12.75" customHeight="1">
      <c r="A291" s="34" t="s">
        <v>84</v>
      </c>
      <c r="J291" s="26">
        <v>3</v>
      </c>
      <c r="K291" s="38">
        <v>2</v>
      </c>
      <c r="L291" s="5"/>
      <c r="M291" s="5"/>
      <c r="O291" s="5"/>
      <c r="P291" s="74">
        <v>3</v>
      </c>
      <c r="Q291" s="3"/>
      <c r="R291" s="5"/>
      <c r="S291" s="180" t="s">
        <v>81</v>
      </c>
      <c r="T291" s="181">
        <f>T290/B281</f>
        <v>0.69444444444444442</v>
      </c>
      <c r="U291" s="181">
        <f>T290/U290</f>
        <v>0.94339622641509435</v>
      </c>
      <c r="V291" s="180" t="s">
        <v>82</v>
      </c>
      <c r="X291" s="3"/>
      <c r="Y291" s="3"/>
      <c r="AR291" s="3"/>
      <c r="AS291" s="3"/>
    </row>
    <row r="292" spans="1:45" ht="12.75" customHeight="1">
      <c r="A292" s="34" t="s">
        <v>87</v>
      </c>
      <c r="J292" s="26">
        <v>1</v>
      </c>
      <c r="K292" s="38">
        <v>1</v>
      </c>
      <c r="L292" s="5"/>
      <c r="M292" s="5"/>
      <c r="O292" s="5"/>
      <c r="P292" s="74">
        <v>1</v>
      </c>
      <c r="Q292" s="3"/>
      <c r="R292" s="5"/>
      <c r="X292" s="3"/>
      <c r="Y292" s="3"/>
      <c r="AR292" s="3"/>
      <c r="AS292" s="3"/>
    </row>
    <row r="293" spans="1:45" ht="12.75" customHeight="1">
      <c r="A293" s="34"/>
      <c r="K293" s="26">
        <f>SUM(K289:K292)</f>
        <v>53</v>
      </c>
      <c r="L293" s="5">
        <f>K289/B281</f>
        <v>0.625</v>
      </c>
      <c r="M293" s="5">
        <f>K293/B281</f>
        <v>0.73611111111111116</v>
      </c>
      <c r="N293" s="5">
        <f>M293-L293</f>
        <v>0.11111111111111116</v>
      </c>
      <c r="O293" s="5"/>
      <c r="P293" s="74"/>
      <c r="Q293" s="3"/>
      <c r="R293" s="5"/>
      <c r="X293" s="3"/>
      <c r="Y293" s="3"/>
      <c r="AR293" s="3"/>
      <c r="AS293" s="3"/>
    </row>
    <row r="294" spans="1:45" ht="12.75" customHeight="1">
      <c r="A294" s="34"/>
      <c r="L294" s="5"/>
      <c r="M294" s="5"/>
      <c r="O294" s="5"/>
      <c r="P294" s="6"/>
      <c r="Q294" s="3"/>
      <c r="R294" s="5"/>
      <c r="X294" s="3"/>
      <c r="Y294" s="3"/>
      <c r="AR294" s="3"/>
      <c r="AS294" s="3"/>
    </row>
    <row r="295" spans="1:45" ht="12.75" customHeight="1">
      <c r="L295" s="5"/>
      <c r="M295" s="5"/>
      <c r="O295" s="5"/>
      <c r="P295" s="6"/>
      <c r="Q295" s="6"/>
      <c r="R295" s="5"/>
      <c r="X295" s="3"/>
      <c r="Y295" s="3"/>
      <c r="AR295" s="3"/>
      <c r="AS295" s="3"/>
    </row>
    <row r="296" spans="1:45" ht="12.75" customHeight="1">
      <c r="A296" s="52" t="s">
        <v>94</v>
      </c>
      <c r="L296" s="5"/>
      <c r="M296" s="5"/>
      <c r="O296" s="5"/>
      <c r="X296" s="3"/>
      <c r="Y296" s="3"/>
      <c r="AR296" s="3"/>
      <c r="AS296" s="3"/>
    </row>
    <row r="297" spans="1:45" ht="25.5" customHeight="1">
      <c r="B297" s="243" t="s">
        <v>1</v>
      </c>
      <c r="C297" s="244"/>
      <c r="D297" s="244"/>
      <c r="E297" s="244"/>
      <c r="F297" s="244"/>
      <c r="G297" s="244"/>
      <c r="H297" s="244"/>
      <c r="I297" s="244"/>
      <c r="J297" s="244"/>
      <c r="L297" s="10" t="s">
        <v>2</v>
      </c>
      <c r="M297" s="10" t="s">
        <v>3</v>
      </c>
      <c r="N297" s="70" t="s">
        <v>4</v>
      </c>
      <c r="O297" s="10" t="s">
        <v>5</v>
      </c>
      <c r="P297" s="9" t="s">
        <v>6</v>
      </c>
      <c r="Q297" s="9" t="s">
        <v>7</v>
      </c>
      <c r="R297" s="10" t="s">
        <v>8</v>
      </c>
      <c r="X297" s="3"/>
      <c r="Y297" s="3"/>
      <c r="AR297" s="3"/>
      <c r="AS297" s="3"/>
    </row>
    <row r="298" spans="1:45" ht="12.75" customHeight="1">
      <c r="A298" s="71" t="s">
        <v>9</v>
      </c>
      <c r="B298" s="72">
        <v>1</v>
      </c>
      <c r="C298" s="72">
        <v>2</v>
      </c>
      <c r="D298" s="72">
        <v>3</v>
      </c>
      <c r="E298" s="72">
        <v>4</v>
      </c>
      <c r="F298" s="72">
        <v>5</v>
      </c>
      <c r="G298" s="72">
        <v>6</v>
      </c>
      <c r="H298" s="72">
        <v>7</v>
      </c>
      <c r="I298" s="72">
        <v>8</v>
      </c>
      <c r="J298" s="72">
        <v>9</v>
      </c>
      <c r="K298" s="73" t="s">
        <v>10</v>
      </c>
      <c r="L298" s="5"/>
      <c r="M298" s="5"/>
      <c r="O298" s="5"/>
      <c r="P298" s="6"/>
      <c r="Q298" s="6"/>
      <c r="R298" s="5"/>
      <c r="X298" s="3"/>
      <c r="Y298" s="3"/>
      <c r="AR298" s="3"/>
      <c r="AS298" s="3"/>
    </row>
    <row r="299" spans="1:45" ht="12.75" customHeight="1">
      <c r="A299" s="34" t="s">
        <v>52</v>
      </c>
      <c r="B299" s="26">
        <v>37</v>
      </c>
      <c r="K299" s="38"/>
      <c r="L299" s="5"/>
      <c r="M299" s="5"/>
      <c r="O299" s="5"/>
      <c r="P299" s="20">
        <f>B299</f>
        <v>37</v>
      </c>
      <c r="Q299" s="6"/>
      <c r="R299" s="5"/>
      <c r="X299" s="3"/>
      <c r="Y299" s="3"/>
      <c r="AR299" s="3"/>
      <c r="AS299" s="3"/>
    </row>
    <row r="300" spans="1:45" ht="12.75" customHeight="1">
      <c r="A300" s="34" t="s">
        <v>53</v>
      </c>
      <c r="C300" s="26">
        <v>31</v>
      </c>
      <c r="K300" s="38"/>
      <c r="L300" s="5"/>
      <c r="M300" s="5"/>
      <c r="O300" s="5">
        <f>C300/B299</f>
        <v>0.83783783783783783</v>
      </c>
      <c r="P300" s="20">
        <v>31</v>
      </c>
      <c r="Q300" s="3">
        <f t="shared" ref="Q300:Q307" si="52">P300/P299</f>
        <v>0.83783783783783783</v>
      </c>
      <c r="R300" s="5">
        <f t="shared" ref="R300:R307" si="53">100%-Q300</f>
        <v>0.16216216216216217</v>
      </c>
      <c r="X300" s="3"/>
      <c r="Y300" s="3"/>
      <c r="AR300" s="3"/>
      <c r="AS300" s="3"/>
    </row>
    <row r="301" spans="1:45" ht="12.75" customHeight="1">
      <c r="A301" s="34" t="s">
        <v>64</v>
      </c>
      <c r="D301" s="26">
        <v>29</v>
      </c>
      <c r="K301" s="38"/>
      <c r="L301" s="5"/>
      <c r="M301" s="5"/>
      <c r="N301" s="5"/>
      <c r="O301" s="5">
        <f>D301/C300</f>
        <v>0.93548387096774188</v>
      </c>
      <c r="P301" s="74">
        <v>29</v>
      </c>
      <c r="Q301" s="3">
        <f t="shared" si="52"/>
        <v>0.93548387096774188</v>
      </c>
      <c r="R301" s="5">
        <f t="shared" si="53"/>
        <v>6.4516129032258118E-2</v>
      </c>
      <c r="X301" s="3"/>
      <c r="Y301" s="3"/>
      <c r="AR301" s="3"/>
      <c r="AS301" s="3"/>
    </row>
    <row r="302" spans="1:45" ht="12.75" customHeight="1">
      <c r="A302" s="26">
        <v>1002</v>
      </c>
      <c r="E302" s="26">
        <v>29</v>
      </c>
      <c r="K302" s="38"/>
      <c r="L302" s="5"/>
      <c r="M302" s="5"/>
      <c r="O302" s="5">
        <f>E302/D301</f>
        <v>1</v>
      </c>
      <c r="P302" s="74">
        <v>29</v>
      </c>
      <c r="Q302" s="3">
        <f t="shared" si="52"/>
        <v>1</v>
      </c>
      <c r="R302" s="5">
        <f t="shared" si="53"/>
        <v>0</v>
      </c>
      <c r="X302" s="3"/>
      <c r="Y302" s="3"/>
      <c r="AR302" s="3"/>
      <c r="AS302" s="3"/>
    </row>
    <row r="303" spans="1:45" ht="12.75" customHeight="1">
      <c r="A303" s="26">
        <v>1101</v>
      </c>
      <c r="F303" s="26">
        <v>29</v>
      </c>
      <c r="K303" s="38"/>
      <c r="L303" s="5"/>
      <c r="M303" s="5"/>
      <c r="O303" s="5">
        <f>F303/E302</f>
        <v>1</v>
      </c>
      <c r="P303" s="74">
        <v>29</v>
      </c>
      <c r="Q303" s="3">
        <f t="shared" si="52"/>
        <v>1</v>
      </c>
      <c r="R303" s="5">
        <f t="shared" si="53"/>
        <v>0</v>
      </c>
      <c r="X303" s="3"/>
      <c r="Y303" s="3"/>
      <c r="AR303" s="3"/>
      <c r="AS303" s="3"/>
    </row>
    <row r="304" spans="1:45" ht="12.75" customHeight="1">
      <c r="A304" s="34" t="s">
        <v>72</v>
      </c>
      <c r="G304" s="26">
        <v>28</v>
      </c>
      <c r="K304" s="38"/>
      <c r="L304" s="5"/>
      <c r="M304" s="5"/>
      <c r="O304" s="5">
        <f>G304/F303</f>
        <v>0.96551724137931039</v>
      </c>
      <c r="P304" s="74">
        <v>28</v>
      </c>
      <c r="Q304" s="3">
        <f t="shared" si="52"/>
        <v>0.96551724137931039</v>
      </c>
      <c r="R304" s="5">
        <f t="shared" si="53"/>
        <v>3.4482758620689613E-2</v>
      </c>
      <c r="X304" s="3"/>
      <c r="Y304" s="3"/>
      <c r="AR304" s="3"/>
      <c r="AS304" s="3"/>
    </row>
    <row r="305" spans="1:45" ht="12.75" customHeight="1">
      <c r="A305" s="34" t="s">
        <v>75</v>
      </c>
      <c r="H305" s="26">
        <v>28</v>
      </c>
      <c r="K305" s="38"/>
      <c r="L305" s="5"/>
      <c r="M305" s="5"/>
      <c r="O305" s="5">
        <f>H305/G304</f>
        <v>1</v>
      </c>
      <c r="P305" s="74">
        <v>28</v>
      </c>
      <c r="Q305" s="3">
        <f t="shared" si="52"/>
        <v>1</v>
      </c>
      <c r="R305" s="5">
        <f t="shared" si="53"/>
        <v>0</v>
      </c>
      <c r="X305" s="3"/>
      <c r="Y305" s="3"/>
      <c r="AR305" s="3"/>
      <c r="AS305" s="3"/>
    </row>
    <row r="306" spans="1:45" ht="12.75" customHeight="1">
      <c r="A306" s="34" t="s">
        <v>77</v>
      </c>
      <c r="I306" s="26">
        <v>28</v>
      </c>
      <c r="K306" s="38"/>
      <c r="L306" s="5"/>
      <c r="M306" s="5"/>
      <c r="O306" s="5">
        <f>I306/H305</f>
        <v>1</v>
      </c>
      <c r="P306" s="74">
        <v>28</v>
      </c>
      <c r="Q306" s="3">
        <f t="shared" si="52"/>
        <v>1</v>
      </c>
      <c r="R306" s="5">
        <f t="shared" si="53"/>
        <v>0</v>
      </c>
      <c r="X306" s="3"/>
      <c r="Y306" s="3"/>
      <c r="AR306" s="3"/>
      <c r="AS306" s="3"/>
    </row>
    <row r="307" spans="1:45" ht="12.75" customHeight="1">
      <c r="A307" s="34" t="s">
        <v>83</v>
      </c>
      <c r="J307" s="26">
        <v>28</v>
      </c>
      <c r="K307" s="38">
        <v>26</v>
      </c>
      <c r="L307" s="5"/>
      <c r="M307" s="5"/>
      <c r="O307" s="5">
        <f>J307/I306</f>
        <v>1</v>
      </c>
      <c r="P307" s="74">
        <v>28</v>
      </c>
      <c r="Q307" s="3">
        <f t="shared" si="52"/>
        <v>1</v>
      </c>
      <c r="R307" s="5">
        <f t="shared" si="53"/>
        <v>0</v>
      </c>
      <c r="X307" s="3"/>
      <c r="Y307" s="3"/>
      <c r="AR307" s="3"/>
      <c r="AS307" s="3"/>
    </row>
    <row r="308" spans="1:45" ht="12.75" customHeight="1">
      <c r="A308" s="34" t="s">
        <v>84</v>
      </c>
      <c r="J308" s="26">
        <v>2</v>
      </c>
      <c r="K308" s="38">
        <v>2</v>
      </c>
      <c r="L308" s="5"/>
      <c r="M308" s="5"/>
      <c r="O308" s="5"/>
      <c r="P308" s="74">
        <v>2</v>
      </c>
      <c r="Q308" s="3"/>
      <c r="R308" s="5"/>
      <c r="X308" s="3"/>
      <c r="Y308" s="3"/>
      <c r="AR308" s="3"/>
      <c r="AS308" s="3"/>
    </row>
    <row r="309" spans="1:45" ht="12.75" customHeight="1">
      <c r="A309" s="34" t="s">
        <v>87</v>
      </c>
      <c r="K309" s="38"/>
      <c r="L309" s="5"/>
      <c r="M309" s="5"/>
      <c r="O309" s="5"/>
      <c r="P309" s="74"/>
      <c r="Q309" s="3"/>
      <c r="R309" s="5"/>
      <c r="S309" s="138" t="s">
        <v>80</v>
      </c>
      <c r="T309" s="138">
        <v>26</v>
      </c>
      <c r="U309" s="138">
        <f>K310</f>
        <v>28</v>
      </c>
      <c r="V309" s="138" t="s">
        <v>10</v>
      </c>
      <c r="X309" s="3"/>
      <c r="Y309" s="3"/>
      <c r="AR309" s="3"/>
      <c r="AS309" s="3"/>
    </row>
    <row r="310" spans="1:45" ht="12.75" customHeight="1">
      <c r="K310" s="26">
        <f>SUM(K307:K308)</f>
        <v>28</v>
      </c>
      <c r="L310" s="5">
        <f>K307/B299</f>
        <v>0.70270270270270274</v>
      </c>
      <c r="M310" s="5">
        <f>K310/B299</f>
        <v>0.7567567567567568</v>
      </c>
      <c r="N310" s="5">
        <f>M310-L310</f>
        <v>5.4054054054054057E-2</v>
      </c>
      <c r="O310" s="5"/>
      <c r="P310" s="6"/>
      <c r="Q310" s="6"/>
      <c r="R310" s="5"/>
      <c r="S310" s="138" t="s">
        <v>81</v>
      </c>
      <c r="T310" s="139">
        <f>T309/B299</f>
        <v>0.70270270270270274</v>
      </c>
      <c r="U310" s="139">
        <f>T309/U309</f>
        <v>0.9285714285714286</v>
      </c>
      <c r="V310" s="138" t="s">
        <v>82</v>
      </c>
      <c r="X310" s="3"/>
      <c r="Y310" s="3"/>
      <c r="AR310" s="3"/>
      <c r="AS310" s="3"/>
    </row>
    <row r="311" spans="1:45" ht="12.75" customHeight="1">
      <c r="A311" s="52" t="s">
        <v>95</v>
      </c>
      <c r="L311" s="5"/>
      <c r="M311" s="5"/>
      <c r="O311" s="5"/>
      <c r="X311" s="3"/>
      <c r="Y311" s="3"/>
      <c r="AR311" s="3"/>
      <c r="AS311" s="3"/>
    </row>
    <row r="312" spans="1:45" ht="25.5" customHeight="1">
      <c r="B312" s="243" t="s">
        <v>1</v>
      </c>
      <c r="C312" s="244"/>
      <c r="D312" s="244"/>
      <c r="E312" s="244"/>
      <c r="F312" s="244"/>
      <c r="G312" s="244"/>
      <c r="H312" s="244"/>
      <c r="I312" s="244"/>
      <c r="J312" s="244"/>
      <c r="L312" s="10" t="s">
        <v>2</v>
      </c>
      <c r="M312" s="10" t="s">
        <v>3</v>
      </c>
      <c r="N312" s="70" t="s">
        <v>4</v>
      </c>
      <c r="O312" s="10" t="s">
        <v>5</v>
      </c>
      <c r="P312" s="9" t="s">
        <v>6</v>
      </c>
      <c r="Q312" s="9" t="s">
        <v>7</v>
      </c>
      <c r="R312" s="10" t="s">
        <v>8</v>
      </c>
      <c r="X312" s="3"/>
      <c r="Y312" s="3"/>
      <c r="AR312" s="3"/>
      <c r="AS312" s="3"/>
    </row>
    <row r="313" spans="1:45" ht="12.75" customHeight="1">
      <c r="A313" s="71" t="s">
        <v>9</v>
      </c>
      <c r="B313" s="72">
        <v>1</v>
      </c>
      <c r="C313" s="72">
        <v>2</v>
      </c>
      <c r="D313" s="72">
        <v>3</v>
      </c>
      <c r="E313" s="72">
        <v>4</v>
      </c>
      <c r="F313" s="72">
        <v>5</v>
      </c>
      <c r="G313" s="72">
        <v>6</v>
      </c>
      <c r="H313" s="72">
        <v>7</v>
      </c>
      <c r="I313" s="72">
        <v>8</v>
      </c>
      <c r="J313" s="72">
        <v>9</v>
      </c>
      <c r="K313" s="73" t="s">
        <v>10</v>
      </c>
      <c r="L313" s="5"/>
      <c r="M313" s="5"/>
      <c r="O313" s="5"/>
      <c r="P313" s="6"/>
      <c r="Q313" s="6"/>
      <c r="R313" s="5"/>
      <c r="X313" s="3"/>
      <c r="Y313" s="3"/>
      <c r="AB313" s="77" t="s">
        <v>52</v>
      </c>
      <c r="AC313" s="26">
        <v>24</v>
      </c>
      <c r="AR313" s="3"/>
      <c r="AS313" s="3"/>
    </row>
    <row r="314" spans="1:45" ht="12.75" customHeight="1">
      <c r="A314" s="34" t="s">
        <v>53</v>
      </c>
      <c r="B314" s="26">
        <v>72</v>
      </c>
      <c r="K314" s="38"/>
      <c r="L314" s="5"/>
      <c r="M314" s="5"/>
      <c r="O314" s="5"/>
      <c r="P314" s="20">
        <f>B314</f>
        <v>72</v>
      </c>
      <c r="Q314" s="6"/>
      <c r="R314" s="5"/>
      <c r="X314" s="3"/>
      <c r="Y314" s="3"/>
      <c r="AB314" s="77" t="s">
        <v>53</v>
      </c>
      <c r="AC314" s="26">
        <v>38</v>
      </c>
      <c r="AR314" s="3"/>
      <c r="AS314" s="3"/>
    </row>
    <row r="315" spans="1:45" ht="12.75" customHeight="1">
      <c r="A315" s="34" t="s">
        <v>64</v>
      </c>
      <c r="C315" s="26">
        <v>67</v>
      </c>
      <c r="K315" s="38"/>
      <c r="L315" s="5"/>
      <c r="M315" s="5"/>
      <c r="O315" s="5">
        <f>C315/B314</f>
        <v>0.93055555555555558</v>
      </c>
      <c r="P315" s="20">
        <v>67</v>
      </c>
      <c r="Q315" s="3">
        <f t="shared" ref="Q315:Q322" si="54">P315/P314</f>
        <v>0.93055555555555558</v>
      </c>
      <c r="R315" s="5">
        <f t="shared" ref="R315:R322" si="55">100%-Q315</f>
        <v>6.944444444444442E-2</v>
      </c>
      <c r="X315" s="3"/>
      <c r="Y315" s="3"/>
      <c r="AB315" s="77" t="s">
        <v>64</v>
      </c>
      <c r="AC315" s="26">
        <v>18</v>
      </c>
      <c r="AR315" s="3"/>
      <c r="AS315" s="3"/>
    </row>
    <row r="316" spans="1:45" ht="12.75" customHeight="1">
      <c r="A316" s="26">
        <v>1002</v>
      </c>
      <c r="D316" s="26">
        <v>64</v>
      </c>
      <c r="K316" s="38"/>
      <c r="L316" s="5"/>
      <c r="M316" s="5"/>
      <c r="N316" s="5"/>
      <c r="O316" s="5">
        <f>D316/C315</f>
        <v>0.95522388059701491</v>
      </c>
      <c r="P316" s="74">
        <v>65</v>
      </c>
      <c r="Q316" s="3">
        <f t="shared" si="54"/>
        <v>0.97014925373134331</v>
      </c>
      <c r="R316" s="5">
        <f t="shared" si="55"/>
        <v>2.9850746268656692E-2</v>
      </c>
      <c r="X316" s="3"/>
      <c r="Y316" s="3"/>
      <c r="AR316" s="3"/>
      <c r="AS316" s="3"/>
    </row>
    <row r="317" spans="1:45" ht="12.75" customHeight="1">
      <c r="A317" s="26">
        <v>1101</v>
      </c>
      <c r="E317" s="26">
        <v>58</v>
      </c>
      <c r="K317" s="38"/>
      <c r="L317" s="5"/>
      <c r="M317" s="5"/>
      <c r="O317" s="5">
        <f>E317/D316</f>
        <v>0.90625</v>
      </c>
      <c r="P317" s="74">
        <v>60</v>
      </c>
      <c r="Q317" s="3">
        <f t="shared" si="54"/>
        <v>0.92307692307692313</v>
      </c>
      <c r="R317" s="5">
        <f t="shared" si="55"/>
        <v>7.6923076923076872E-2</v>
      </c>
      <c r="X317" s="3"/>
      <c r="Y317" s="3"/>
      <c r="AR317" s="3"/>
      <c r="AS317" s="3"/>
    </row>
    <row r="318" spans="1:45" ht="12.75" customHeight="1">
      <c r="A318" s="34" t="s">
        <v>72</v>
      </c>
      <c r="F318" s="26">
        <v>56</v>
      </c>
      <c r="K318" s="38"/>
      <c r="L318" s="5"/>
      <c r="M318" s="5"/>
      <c r="O318" s="5">
        <f>F318/E317</f>
        <v>0.96551724137931039</v>
      </c>
      <c r="P318" s="74">
        <v>60</v>
      </c>
      <c r="Q318" s="3">
        <f t="shared" si="54"/>
        <v>1</v>
      </c>
      <c r="R318" s="5">
        <f t="shared" si="55"/>
        <v>0</v>
      </c>
      <c r="X318" s="3"/>
      <c r="Y318" s="3"/>
      <c r="AR318" s="3"/>
      <c r="AS318" s="3"/>
    </row>
    <row r="319" spans="1:45" ht="12.75" customHeight="1">
      <c r="A319" s="26">
        <v>1201</v>
      </c>
      <c r="G319" s="26">
        <v>54</v>
      </c>
      <c r="K319" s="38"/>
      <c r="L319" s="5"/>
      <c r="M319" s="5"/>
      <c r="O319" s="5">
        <f>G319/F318</f>
        <v>0.9642857142857143</v>
      </c>
      <c r="P319" s="74">
        <v>58</v>
      </c>
      <c r="Q319" s="3">
        <f t="shared" si="54"/>
        <v>0.96666666666666667</v>
      </c>
      <c r="R319" s="5">
        <f t="shared" si="55"/>
        <v>3.3333333333333326E-2</v>
      </c>
      <c r="X319" s="3"/>
      <c r="Y319" s="3"/>
      <c r="AR319" s="3"/>
      <c r="AS319" s="3"/>
    </row>
    <row r="320" spans="1:45" ht="12.75" customHeight="1">
      <c r="A320" s="26">
        <v>1202</v>
      </c>
      <c r="H320" s="26">
        <v>53</v>
      </c>
      <c r="K320" s="38"/>
      <c r="L320" s="5"/>
      <c r="M320" s="5"/>
      <c r="O320" s="5">
        <f>H320/G319</f>
        <v>0.98148148148148151</v>
      </c>
      <c r="P320" s="74">
        <v>57</v>
      </c>
      <c r="Q320" s="3">
        <f t="shared" si="54"/>
        <v>0.98275862068965514</v>
      </c>
      <c r="R320" s="5">
        <f t="shared" si="55"/>
        <v>1.7241379310344862E-2</v>
      </c>
      <c r="X320" s="3"/>
      <c r="Y320" s="3"/>
      <c r="AR320" s="3"/>
      <c r="AS320" s="3"/>
    </row>
    <row r="321" spans="1:45" ht="12.75" customHeight="1">
      <c r="A321" s="26">
        <v>1301</v>
      </c>
      <c r="I321" s="26">
        <v>52</v>
      </c>
      <c r="K321" s="38"/>
      <c r="L321" s="5"/>
      <c r="M321" s="5"/>
      <c r="O321" s="5">
        <f>I321/H320</f>
        <v>0.98113207547169812</v>
      </c>
      <c r="P321" s="74">
        <v>56</v>
      </c>
      <c r="Q321" s="3">
        <f t="shared" si="54"/>
        <v>0.98245614035087714</v>
      </c>
      <c r="R321" s="5">
        <f t="shared" si="55"/>
        <v>1.7543859649122862E-2</v>
      </c>
      <c r="X321" s="3"/>
      <c r="Y321" s="3"/>
      <c r="AR321" s="3"/>
      <c r="AS321" s="3"/>
    </row>
    <row r="322" spans="1:45" ht="12.75" customHeight="1">
      <c r="A322" s="26">
        <v>1302</v>
      </c>
      <c r="J322" s="26">
        <v>50</v>
      </c>
      <c r="K322" s="38">
        <v>42</v>
      </c>
      <c r="L322" s="5"/>
      <c r="M322" s="5"/>
      <c r="O322" s="5">
        <f>J322/I321</f>
        <v>0.96153846153846156</v>
      </c>
      <c r="P322" s="74">
        <v>54</v>
      </c>
      <c r="Q322" s="3">
        <f t="shared" si="54"/>
        <v>0.9642857142857143</v>
      </c>
      <c r="R322" s="5">
        <f t="shared" si="55"/>
        <v>3.5714285714285698E-2</v>
      </c>
      <c r="X322" s="3"/>
      <c r="Y322" s="3"/>
      <c r="AR322" s="3"/>
      <c r="AS322" s="3"/>
    </row>
    <row r="323" spans="1:45" ht="12.75" customHeight="1">
      <c r="A323" s="26">
        <v>1401</v>
      </c>
      <c r="J323" s="26">
        <v>9</v>
      </c>
      <c r="K323" s="38">
        <v>5</v>
      </c>
      <c r="L323" s="5"/>
      <c r="M323" s="5"/>
      <c r="O323" s="5"/>
      <c r="P323" s="74">
        <v>12</v>
      </c>
      <c r="Q323" s="3"/>
      <c r="R323" s="5"/>
      <c r="X323" s="3"/>
      <c r="Y323" s="3"/>
      <c r="AR323" s="3"/>
      <c r="AS323" s="3"/>
    </row>
    <row r="324" spans="1:45" ht="12.75" customHeight="1">
      <c r="A324" s="26">
        <v>1402</v>
      </c>
      <c r="J324" s="26">
        <v>5</v>
      </c>
      <c r="K324" s="38">
        <v>2</v>
      </c>
      <c r="L324" s="5"/>
      <c r="M324" s="5"/>
      <c r="O324" s="5"/>
      <c r="P324" s="74">
        <v>6</v>
      </c>
      <c r="Q324" s="3"/>
      <c r="R324" s="5"/>
      <c r="S324" s="26" t="s">
        <v>80</v>
      </c>
      <c r="T324" s="26">
        <v>51</v>
      </c>
      <c r="U324" s="26">
        <f>K326</f>
        <v>51</v>
      </c>
      <c r="V324" s="26" t="s">
        <v>10</v>
      </c>
      <c r="X324" s="3"/>
      <c r="Y324" s="3"/>
      <c r="AR324" s="3"/>
      <c r="AS324" s="3"/>
    </row>
    <row r="325" spans="1:45" ht="12.75" customHeight="1">
      <c r="A325" s="26">
        <v>1501</v>
      </c>
      <c r="J325" s="26">
        <v>2</v>
      </c>
      <c r="K325" s="38">
        <v>2</v>
      </c>
      <c r="L325" s="5"/>
      <c r="M325" s="5"/>
      <c r="O325" s="5"/>
      <c r="P325" s="74">
        <v>3</v>
      </c>
      <c r="Q325" s="3"/>
      <c r="R325" s="5"/>
      <c r="S325" s="26" t="s">
        <v>81</v>
      </c>
      <c r="T325" s="25">
        <f>T324/B314</f>
        <v>0.70833333333333337</v>
      </c>
      <c r="U325" s="25">
        <f>T324/U324</f>
        <v>1</v>
      </c>
      <c r="V325" s="26" t="s">
        <v>82</v>
      </c>
      <c r="X325" s="3"/>
      <c r="Y325" s="3"/>
      <c r="AR325" s="3"/>
      <c r="AS325" s="3"/>
    </row>
    <row r="326" spans="1:45" ht="12.75" customHeight="1">
      <c r="K326" s="26">
        <f>SUM(K322:K325)</f>
        <v>51</v>
      </c>
      <c r="L326" s="5">
        <f>K322/B314</f>
        <v>0.58333333333333337</v>
      </c>
      <c r="M326" s="5">
        <f>K326/B314</f>
        <v>0.70833333333333337</v>
      </c>
      <c r="N326" s="5">
        <f>M326-L326</f>
        <v>0.125</v>
      </c>
      <c r="O326" s="5"/>
      <c r="P326" s="6"/>
      <c r="Q326" s="6"/>
      <c r="R326" s="5"/>
      <c r="X326" s="3"/>
      <c r="Y326" s="3"/>
      <c r="AR326" s="3"/>
      <c r="AS326" s="3"/>
    </row>
    <row r="327" spans="1:45" ht="12.75" customHeight="1">
      <c r="L327" s="5"/>
      <c r="M327" s="5"/>
      <c r="N327" s="5"/>
      <c r="O327" s="5"/>
      <c r="P327" s="6"/>
      <c r="Q327" s="6"/>
      <c r="R327" s="5"/>
      <c r="S327" s="5"/>
      <c r="T327" s="5"/>
      <c r="U327" s="5"/>
      <c r="V327" s="5"/>
      <c r="W327" s="5"/>
      <c r="X327" s="3"/>
      <c r="Y327" s="3"/>
      <c r="AR327" s="3"/>
      <c r="AS327" s="3"/>
    </row>
    <row r="328" spans="1:45" ht="12.75" customHeight="1">
      <c r="L328" s="5"/>
      <c r="M328" s="5"/>
      <c r="N328" s="5"/>
      <c r="O328" s="5"/>
      <c r="P328" s="6"/>
      <c r="Q328" s="6"/>
      <c r="R328" s="5"/>
      <c r="S328" s="26"/>
      <c r="T328" s="25"/>
      <c r="U328" s="25"/>
      <c r="V328" s="26"/>
      <c r="X328" s="3"/>
      <c r="Y328" s="3"/>
      <c r="AR328" s="3"/>
      <c r="AS328" s="3"/>
    </row>
    <row r="329" spans="1:45" ht="26.25" customHeight="1">
      <c r="B329" s="250" t="s">
        <v>96</v>
      </c>
      <c r="C329" s="242"/>
      <c r="D329" s="242"/>
      <c r="E329" s="242"/>
      <c r="F329" s="242"/>
      <c r="G329" s="242"/>
      <c r="H329" s="242"/>
      <c r="I329" s="242"/>
      <c r="J329" s="242"/>
      <c r="K329" s="145" t="s">
        <v>64</v>
      </c>
      <c r="L329" s="5"/>
      <c r="M329" s="5"/>
      <c r="N329" s="26"/>
      <c r="O329" s="5"/>
      <c r="P329" s="26"/>
      <c r="Q329" s="26"/>
      <c r="R329" s="26"/>
      <c r="T329" s="25"/>
      <c r="U329" s="25"/>
      <c r="V329" s="26"/>
      <c r="X329" s="3"/>
      <c r="Y329" s="3"/>
      <c r="AR329" s="3"/>
      <c r="AS329" s="3"/>
    </row>
    <row r="330" spans="1:45" ht="20.25" customHeight="1">
      <c r="A330" s="234" t="s">
        <v>9</v>
      </c>
      <c r="B330" s="235" t="s">
        <v>97</v>
      </c>
      <c r="C330" s="232"/>
      <c r="D330" s="232"/>
      <c r="E330" s="232"/>
      <c r="F330" s="232"/>
      <c r="G330" s="232"/>
      <c r="H330" s="232"/>
      <c r="I330" s="232"/>
      <c r="J330" s="233"/>
      <c r="K330" s="182" t="s">
        <v>10</v>
      </c>
      <c r="L330" s="229" t="s">
        <v>2</v>
      </c>
      <c r="M330" s="229" t="s">
        <v>3</v>
      </c>
      <c r="N330" s="237" t="s">
        <v>4</v>
      </c>
      <c r="O330" s="229" t="s">
        <v>5</v>
      </c>
      <c r="P330" s="238" t="s">
        <v>6</v>
      </c>
      <c r="Q330" s="238" t="s">
        <v>7</v>
      </c>
      <c r="R330" s="229" t="s">
        <v>8</v>
      </c>
      <c r="T330" s="25"/>
      <c r="U330" s="25"/>
      <c r="V330" s="26"/>
      <c r="X330" s="3"/>
      <c r="Y330" s="3"/>
      <c r="AR330" s="3"/>
      <c r="AS330" s="3"/>
    </row>
    <row r="331" spans="1:45" ht="18" customHeight="1">
      <c r="A331" s="230"/>
      <c r="B331" s="82" t="s">
        <v>98</v>
      </c>
      <c r="C331" s="82" t="s">
        <v>99</v>
      </c>
      <c r="D331" s="82" t="s">
        <v>100</v>
      </c>
      <c r="E331" s="82" t="s">
        <v>101</v>
      </c>
      <c r="F331" s="82" t="s">
        <v>102</v>
      </c>
      <c r="G331" s="82" t="s">
        <v>103</v>
      </c>
      <c r="H331" s="82" t="s">
        <v>104</v>
      </c>
      <c r="I331" s="82" t="s">
        <v>105</v>
      </c>
      <c r="J331" s="82" t="s">
        <v>106</v>
      </c>
      <c r="K331" s="182"/>
      <c r="L331" s="230"/>
      <c r="M331" s="230"/>
      <c r="N331" s="230"/>
      <c r="O331" s="230"/>
      <c r="P331" s="230"/>
      <c r="Q331" s="230"/>
      <c r="R331" s="230"/>
      <c r="T331" s="25"/>
      <c r="U331" s="25"/>
      <c r="V331" s="26"/>
      <c r="X331" s="3"/>
      <c r="Y331" s="3"/>
      <c r="AR331" s="3"/>
      <c r="AS331" s="3"/>
    </row>
    <row r="332" spans="1:45" ht="15.75" customHeight="1">
      <c r="A332" s="82">
        <v>1001</v>
      </c>
      <c r="B332" s="83">
        <v>39</v>
      </c>
      <c r="C332" s="83"/>
      <c r="D332" s="83"/>
      <c r="E332" s="83"/>
      <c r="F332" s="83"/>
      <c r="G332" s="83"/>
      <c r="H332" s="83"/>
      <c r="I332" s="83"/>
      <c r="J332" s="83"/>
      <c r="K332" s="84"/>
      <c r="L332" s="85"/>
      <c r="M332" s="86"/>
      <c r="N332" s="87"/>
      <c r="O332" s="146"/>
      <c r="P332" s="89">
        <f>B332</f>
        <v>39</v>
      </c>
      <c r="Q332" s="147"/>
      <c r="R332" s="146"/>
      <c r="T332" s="25"/>
      <c r="U332" s="25"/>
      <c r="V332" s="26"/>
      <c r="X332" s="3"/>
      <c r="Y332" s="3"/>
      <c r="AR332" s="3"/>
      <c r="AS332" s="3"/>
    </row>
    <row r="333" spans="1:45" ht="15.75" customHeight="1">
      <c r="A333" s="82">
        <v>1002</v>
      </c>
      <c r="B333" s="83"/>
      <c r="C333" s="83">
        <v>34</v>
      </c>
      <c r="D333" s="83"/>
      <c r="E333" s="83"/>
      <c r="F333" s="83"/>
      <c r="G333" s="83"/>
      <c r="H333" s="83"/>
      <c r="I333" s="83"/>
      <c r="J333" s="83"/>
      <c r="K333" s="84"/>
      <c r="L333" s="91"/>
      <c r="M333" s="92"/>
      <c r="N333" s="93"/>
      <c r="O333" s="94">
        <f>IF(C333=0,"",C333/B332)</f>
        <v>0.87179487179487181</v>
      </c>
      <c r="P333" s="95">
        <v>34</v>
      </c>
      <c r="Q333" s="96">
        <f t="shared" ref="Q333:Q340" si="56">IF(P333=0,"",P333/P332)</f>
        <v>0.87179487179487181</v>
      </c>
      <c r="R333" s="96">
        <f t="shared" ref="R333:R340" si="57">IF(P333=0,"",100%-Q333)</f>
        <v>0.12820512820512819</v>
      </c>
      <c r="T333" s="25"/>
      <c r="U333" s="25"/>
      <c r="V333" s="26"/>
      <c r="X333" s="3"/>
      <c r="Y333" s="3"/>
      <c r="AR333" s="3"/>
      <c r="AS333" s="3"/>
    </row>
    <row r="334" spans="1:45" ht="15.75" customHeight="1">
      <c r="A334" s="82">
        <v>1101</v>
      </c>
      <c r="B334" s="83"/>
      <c r="C334" s="83"/>
      <c r="D334" s="83">
        <v>31</v>
      </c>
      <c r="E334" s="83"/>
      <c r="F334" s="83"/>
      <c r="G334" s="83"/>
      <c r="H334" s="83"/>
      <c r="I334" s="83"/>
      <c r="J334" s="83"/>
      <c r="K334" s="84"/>
      <c r="L334" s="91"/>
      <c r="M334" s="92"/>
      <c r="N334" s="93"/>
      <c r="O334" s="94">
        <f>IF(D334=0,"",D334/C333)</f>
        <v>0.91176470588235292</v>
      </c>
      <c r="P334" s="95">
        <v>31</v>
      </c>
      <c r="Q334" s="96">
        <f t="shared" si="56"/>
        <v>0.91176470588235292</v>
      </c>
      <c r="R334" s="96">
        <f t="shared" si="57"/>
        <v>8.8235294117647078E-2</v>
      </c>
      <c r="S334" s="11">
        <f>P334/P332</f>
        <v>0.79487179487179482</v>
      </c>
      <c r="T334" s="25"/>
      <c r="U334" s="25"/>
      <c r="V334" s="26"/>
      <c r="X334" s="3"/>
      <c r="Y334" s="3"/>
      <c r="AR334" s="3"/>
      <c r="AS334" s="3"/>
    </row>
    <row r="335" spans="1:45" ht="15.75" customHeight="1">
      <c r="A335" s="82">
        <v>1102</v>
      </c>
      <c r="B335" s="83"/>
      <c r="C335" s="83"/>
      <c r="D335" s="83"/>
      <c r="E335" s="83">
        <v>26</v>
      </c>
      <c r="F335" s="83"/>
      <c r="G335" s="83"/>
      <c r="H335" s="83"/>
      <c r="I335" s="83"/>
      <c r="J335" s="83"/>
      <c r="K335" s="84"/>
      <c r="L335" s="91"/>
      <c r="M335" s="92"/>
      <c r="N335" s="93"/>
      <c r="O335" s="94">
        <f>IF(E335=0,"",E335/D334)</f>
        <v>0.83870967741935487</v>
      </c>
      <c r="P335" s="95">
        <v>30</v>
      </c>
      <c r="Q335" s="96">
        <f t="shared" si="56"/>
        <v>0.967741935483871</v>
      </c>
      <c r="R335" s="96">
        <f t="shared" si="57"/>
        <v>3.2258064516129004E-2</v>
      </c>
      <c r="T335" s="25"/>
      <c r="U335" s="25"/>
      <c r="V335" s="26"/>
      <c r="X335" s="3"/>
      <c r="Y335" s="3"/>
      <c r="AR335" s="3"/>
      <c r="AS335" s="3"/>
    </row>
    <row r="336" spans="1:45" ht="15.75" customHeight="1">
      <c r="A336" s="82">
        <v>1201</v>
      </c>
      <c r="B336" s="83"/>
      <c r="C336" s="83"/>
      <c r="D336" s="83"/>
      <c r="E336" s="83"/>
      <c r="F336" s="83">
        <v>26</v>
      </c>
      <c r="G336" s="83"/>
      <c r="H336" s="83"/>
      <c r="I336" s="83"/>
      <c r="J336" s="83"/>
      <c r="K336" s="84"/>
      <c r="L336" s="91"/>
      <c r="M336" s="92"/>
      <c r="N336" s="93"/>
      <c r="O336" s="94">
        <f>IF(F336=0,"",F336/E335)</f>
        <v>1</v>
      </c>
      <c r="P336" s="95">
        <v>30</v>
      </c>
      <c r="Q336" s="96">
        <f t="shared" si="56"/>
        <v>1</v>
      </c>
      <c r="R336" s="96">
        <f t="shared" si="57"/>
        <v>0</v>
      </c>
      <c r="T336" s="25"/>
      <c r="U336" s="25"/>
      <c r="V336" s="26"/>
      <c r="X336" s="3"/>
      <c r="Y336" s="3"/>
      <c r="AR336" s="3"/>
      <c r="AS336" s="3"/>
    </row>
    <row r="337" spans="1:45" ht="15.75" customHeight="1">
      <c r="A337" s="82">
        <v>1202</v>
      </c>
      <c r="B337" s="83"/>
      <c r="C337" s="83"/>
      <c r="D337" s="83"/>
      <c r="E337" s="83"/>
      <c r="F337" s="83"/>
      <c r="G337" s="83">
        <v>26</v>
      </c>
      <c r="H337" s="83"/>
      <c r="I337" s="83"/>
      <c r="J337" s="83"/>
      <c r="K337" s="84"/>
      <c r="L337" s="91"/>
      <c r="M337" s="92"/>
      <c r="N337" s="93"/>
      <c r="O337" s="94">
        <f>IF(G337=0,"",G337/F336)</f>
        <v>1</v>
      </c>
      <c r="P337" s="95">
        <v>29</v>
      </c>
      <c r="Q337" s="96">
        <f t="shared" si="56"/>
        <v>0.96666666666666667</v>
      </c>
      <c r="R337" s="96">
        <f t="shared" si="57"/>
        <v>3.3333333333333326E-2</v>
      </c>
      <c r="T337" s="25"/>
      <c r="U337" s="25"/>
      <c r="V337" s="26"/>
      <c r="X337" s="3"/>
      <c r="Y337" s="3"/>
      <c r="AR337" s="3"/>
      <c r="AS337" s="3"/>
    </row>
    <row r="338" spans="1:45" ht="15.75" customHeight="1">
      <c r="A338" s="82">
        <v>1301</v>
      </c>
      <c r="B338" s="83"/>
      <c r="C338" s="83"/>
      <c r="D338" s="83"/>
      <c r="E338" s="83"/>
      <c r="F338" s="83"/>
      <c r="G338" s="83"/>
      <c r="H338" s="83">
        <v>26</v>
      </c>
      <c r="I338" s="83"/>
      <c r="J338" s="83"/>
      <c r="K338" s="84"/>
      <c r="L338" s="91"/>
      <c r="M338" s="92"/>
      <c r="N338" s="93"/>
      <c r="O338" s="94">
        <f>IF(H338=0,"",H338/G337)</f>
        <v>1</v>
      </c>
      <c r="P338" s="95">
        <v>29</v>
      </c>
      <c r="Q338" s="96">
        <f t="shared" si="56"/>
        <v>1</v>
      </c>
      <c r="R338" s="96">
        <f t="shared" si="57"/>
        <v>0</v>
      </c>
      <c r="T338" s="25"/>
      <c r="U338" s="25"/>
      <c r="V338" s="26"/>
      <c r="X338" s="3"/>
      <c r="Y338" s="3"/>
      <c r="AR338" s="3"/>
      <c r="AS338" s="3"/>
    </row>
    <row r="339" spans="1:45" ht="15.75" customHeight="1">
      <c r="A339" s="82">
        <v>1302</v>
      </c>
      <c r="B339" s="83"/>
      <c r="C339" s="83"/>
      <c r="D339" s="83"/>
      <c r="E339" s="83"/>
      <c r="F339" s="83"/>
      <c r="G339" s="83"/>
      <c r="H339" s="83"/>
      <c r="I339" s="83">
        <v>26</v>
      </c>
      <c r="J339" s="83"/>
      <c r="K339" s="84"/>
      <c r="L339" s="91"/>
      <c r="M339" s="92"/>
      <c r="N339" s="93"/>
      <c r="O339" s="94">
        <f>IF(I339=0,"",I339/H338)</f>
        <v>1</v>
      </c>
      <c r="P339" s="95">
        <v>28</v>
      </c>
      <c r="Q339" s="96">
        <f t="shared" si="56"/>
        <v>0.96551724137931039</v>
      </c>
      <c r="R339" s="96">
        <f t="shared" si="57"/>
        <v>3.4482758620689613E-2</v>
      </c>
      <c r="T339" s="25"/>
      <c r="U339" s="25"/>
      <c r="V339" s="26"/>
      <c r="X339" s="3"/>
      <c r="Y339" s="3"/>
      <c r="AR339" s="3"/>
      <c r="AS339" s="3"/>
    </row>
    <row r="340" spans="1:45" ht="15.75" customHeight="1">
      <c r="A340" s="82">
        <v>1401</v>
      </c>
      <c r="B340" s="83"/>
      <c r="C340" s="83"/>
      <c r="D340" s="83"/>
      <c r="E340" s="83"/>
      <c r="F340" s="83"/>
      <c r="G340" s="83"/>
      <c r="H340" s="83"/>
      <c r="I340" s="83"/>
      <c r="J340" s="83">
        <v>26</v>
      </c>
      <c r="K340" s="84">
        <v>25</v>
      </c>
      <c r="L340" s="91"/>
      <c r="M340" s="92"/>
      <c r="N340" s="93"/>
      <c r="O340" s="148">
        <f>IF(J340=0,"",J340/I339)</f>
        <v>1</v>
      </c>
      <c r="P340" s="95">
        <v>28</v>
      </c>
      <c r="Q340" s="149">
        <f t="shared" si="56"/>
        <v>1</v>
      </c>
      <c r="R340" s="149">
        <f t="shared" si="57"/>
        <v>0</v>
      </c>
      <c r="T340" s="25"/>
      <c r="U340" s="25"/>
      <c r="V340" s="26"/>
      <c r="X340" s="3"/>
      <c r="Y340" s="3"/>
      <c r="AR340" s="3"/>
      <c r="AS340" s="3"/>
    </row>
    <row r="341" spans="1:45" ht="15.75" customHeight="1">
      <c r="A341" s="82">
        <v>1402</v>
      </c>
      <c r="B341" s="83"/>
      <c r="C341" s="83"/>
      <c r="D341" s="83"/>
      <c r="E341" s="83"/>
      <c r="F341" s="83"/>
      <c r="G341" s="83"/>
      <c r="H341" s="83"/>
      <c r="I341" s="83"/>
      <c r="J341" s="83">
        <v>3</v>
      </c>
      <c r="K341" s="84">
        <v>3</v>
      </c>
      <c r="L341" s="91"/>
      <c r="M341" s="92"/>
      <c r="N341" s="99"/>
      <c r="O341" s="150"/>
      <c r="P341" s="95">
        <v>3</v>
      </c>
      <c r="Q341" s="151"/>
      <c r="R341" s="152"/>
      <c r="T341" s="25"/>
      <c r="U341" s="25"/>
      <c r="V341" s="26"/>
      <c r="X341" s="3"/>
      <c r="Y341" s="3"/>
      <c r="AR341" s="3"/>
      <c r="AS341" s="3"/>
    </row>
    <row r="342" spans="1:45" ht="15.75" customHeight="1">
      <c r="A342" s="82">
        <v>1501</v>
      </c>
      <c r="B342" s="83"/>
      <c r="C342" s="83"/>
      <c r="D342" s="83"/>
      <c r="E342" s="83"/>
      <c r="F342" s="83"/>
      <c r="G342" s="83"/>
      <c r="H342" s="83"/>
      <c r="I342" s="83"/>
      <c r="J342" s="83"/>
      <c r="K342" s="84"/>
      <c r="L342" s="91"/>
      <c r="M342" s="92"/>
      <c r="N342" s="99"/>
      <c r="O342" s="103"/>
      <c r="P342" s="101"/>
      <c r="Q342" s="104"/>
      <c r="R342" s="103"/>
      <c r="T342" s="25"/>
      <c r="U342" s="25"/>
      <c r="V342" s="26"/>
      <c r="X342" s="3"/>
      <c r="Y342" s="3"/>
      <c r="AR342" s="3"/>
      <c r="AS342" s="3"/>
    </row>
    <row r="343" spans="1:45" ht="15.75" customHeight="1">
      <c r="A343" s="82">
        <v>1502</v>
      </c>
      <c r="B343" s="83"/>
      <c r="C343" s="83"/>
      <c r="D343" s="83"/>
      <c r="E343" s="83"/>
      <c r="F343" s="83"/>
      <c r="G343" s="83"/>
      <c r="H343" s="83"/>
      <c r="I343" s="83"/>
      <c r="J343" s="83"/>
      <c r="K343" s="84"/>
      <c r="L343" s="91"/>
      <c r="M343" s="92"/>
      <c r="N343" s="99"/>
      <c r="O343" s="103"/>
      <c r="P343" s="101"/>
      <c r="Q343" s="104"/>
      <c r="R343" s="103"/>
      <c r="T343" s="25"/>
      <c r="U343" s="25"/>
      <c r="V343" s="26"/>
      <c r="X343" s="3"/>
      <c r="Y343" s="3"/>
      <c r="AR343" s="3"/>
      <c r="AS343" s="3"/>
    </row>
    <row r="344" spans="1:45" ht="15.75" customHeight="1">
      <c r="A344" s="82">
        <v>1601</v>
      </c>
      <c r="B344" s="83"/>
      <c r="C344" s="83"/>
      <c r="D344" s="83"/>
      <c r="E344" s="83"/>
      <c r="F344" s="83"/>
      <c r="G344" s="83"/>
      <c r="H344" s="83"/>
      <c r="I344" s="83"/>
      <c r="J344" s="83"/>
      <c r="K344" s="84"/>
      <c r="L344" s="91"/>
      <c r="M344" s="92"/>
      <c r="N344" s="99"/>
      <c r="O344" s="103"/>
      <c r="P344" s="101"/>
      <c r="Q344" s="104"/>
      <c r="R344" s="103"/>
      <c r="T344" s="25"/>
      <c r="U344" s="25"/>
      <c r="V344" s="26"/>
      <c r="X344" s="3"/>
      <c r="Y344" s="3"/>
      <c r="AR344" s="3"/>
      <c r="AS344" s="3"/>
    </row>
    <row r="345" spans="1:45" ht="15.75" customHeight="1">
      <c r="A345" s="82">
        <v>1602</v>
      </c>
      <c r="B345" s="83"/>
      <c r="C345" s="83"/>
      <c r="D345" s="83"/>
      <c r="E345" s="83"/>
      <c r="F345" s="83"/>
      <c r="G345" s="83"/>
      <c r="H345" s="83"/>
      <c r="I345" s="83"/>
      <c r="J345" s="83"/>
      <c r="K345" s="84"/>
      <c r="L345" s="91"/>
      <c r="M345" s="92"/>
      <c r="N345" s="99"/>
      <c r="O345" s="183"/>
      <c r="P345" s="184"/>
      <c r="Q345" s="185"/>
      <c r="R345" s="186"/>
      <c r="T345" s="25"/>
      <c r="U345" s="25"/>
      <c r="V345" s="26"/>
      <c r="X345" s="3"/>
      <c r="Y345" s="3"/>
      <c r="AR345" s="3"/>
      <c r="AS345" s="3"/>
    </row>
    <row r="346" spans="1:45" ht="15.75" customHeight="1">
      <c r="A346" s="82">
        <v>1701</v>
      </c>
      <c r="B346" s="161"/>
      <c r="C346" s="161"/>
      <c r="D346" s="161"/>
      <c r="E346" s="161"/>
      <c r="F346" s="161"/>
      <c r="G346" s="161"/>
      <c r="H346" s="161"/>
      <c r="I346" s="161"/>
      <c r="J346" s="161"/>
      <c r="K346" s="162"/>
      <c r="L346" s="155"/>
      <c r="M346" s="5"/>
      <c r="N346" s="26"/>
      <c r="O346" s="108" t="s">
        <v>80</v>
      </c>
      <c r="P346" s="109">
        <v>28</v>
      </c>
      <c r="Q346" s="110">
        <f>K349</f>
        <v>28</v>
      </c>
      <c r="R346" s="111" t="s">
        <v>10</v>
      </c>
      <c r="T346" s="25"/>
      <c r="U346" s="25"/>
      <c r="V346" s="26"/>
      <c r="X346" s="3"/>
      <c r="Y346" s="3"/>
      <c r="AR346" s="3"/>
      <c r="AS346" s="3"/>
    </row>
    <row r="347" spans="1:45" ht="15.75" customHeight="1">
      <c r="A347" s="82">
        <v>1702</v>
      </c>
      <c r="B347" s="161"/>
      <c r="C347" s="161"/>
      <c r="D347" s="161"/>
      <c r="E347" s="161"/>
      <c r="F347" s="161"/>
      <c r="G347" s="161"/>
      <c r="H347" s="161"/>
      <c r="I347" s="161"/>
      <c r="J347" s="161"/>
      <c r="K347" s="162"/>
      <c r="L347" s="155"/>
      <c r="M347" s="5"/>
      <c r="N347" s="26"/>
      <c r="O347" s="112" t="s">
        <v>81</v>
      </c>
      <c r="P347" s="113">
        <f>IF(P346/B332=0,"",P346/B332)</f>
        <v>0.71794871794871795</v>
      </c>
      <c r="Q347" s="114">
        <f>IF(P346/Q346=0,"",P346/Q346)</f>
        <v>1</v>
      </c>
      <c r="R347" s="115" t="s">
        <v>82</v>
      </c>
      <c r="T347" s="25"/>
      <c r="U347" s="25"/>
      <c r="V347" s="26"/>
      <c r="X347" s="3"/>
      <c r="Y347" s="3"/>
      <c r="AR347" s="3"/>
      <c r="AS347" s="3"/>
    </row>
    <row r="348" spans="1:45" ht="15.75" customHeight="1">
      <c r="A348" s="82">
        <v>1801</v>
      </c>
      <c r="B348" s="161"/>
      <c r="C348" s="161"/>
      <c r="D348" s="161"/>
      <c r="E348" s="161"/>
      <c r="F348" s="161"/>
      <c r="G348" s="161"/>
      <c r="H348" s="161"/>
      <c r="I348" s="161"/>
      <c r="J348" s="161"/>
      <c r="K348" s="162"/>
      <c r="L348" s="166"/>
      <c r="M348" s="119"/>
      <c r="N348" s="120"/>
      <c r="O348" s="119"/>
      <c r="P348" s="120"/>
      <c r="Q348" s="120"/>
      <c r="R348" s="121"/>
      <c r="T348" s="25"/>
      <c r="U348" s="25"/>
      <c r="V348" s="26"/>
      <c r="X348" s="3"/>
      <c r="Y348" s="3"/>
      <c r="AR348" s="3"/>
      <c r="AS348" s="3"/>
    </row>
    <row r="349" spans="1:45" ht="18" customHeight="1">
      <c r="A349" s="34"/>
      <c r="B349" s="26"/>
      <c r="C349" s="26"/>
      <c r="D349" s="231" t="s">
        <v>108</v>
      </c>
      <c r="E349" s="232"/>
      <c r="F349" s="232"/>
      <c r="G349" s="232"/>
      <c r="H349" s="232"/>
      <c r="I349" s="232"/>
      <c r="J349" s="233"/>
      <c r="K349" s="122">
        <f>SUM(K332:K345)</f>
        <v>28</v>
      </c>
      <c r="L349" s="123">
        <f>IF(K340=0,"",K340/B332)</f>
        <v>0.64102564102564108</v>
      </c>
      <c r="M349" s="123">
        <f>IF(K349=0,"",K349/B332)</f>
        <v>0.71794871794871795</v>
      </c>
      <c r="N349" s="123">
        <f>IF(K340=0,"",M349-L349)</f>
        <v>7.6923076923076872E-2</v>
      </c>
      <c r="O349" s="5"/>
      <c r="P349" s="26"/>
      <c r="Q349" s="25"/>
      <c r="R349" s="5"/>
      <c r="T349" s="25"/>
      <c r="U349" s="25"/>
      <c r="V349" s="26"/>
      <c r="X349" s="3"/>
      <c r="Y349" s="3"/>
      <c r="AR349" s="3"/>
      <c r="AS349" s="3"/>
    </row>
    <row r="350" spans="1:45" ht="12.75" customHeight="1">
      <c r="L350" s="5"/>
      <c r="M350" s="5"/>
      <c r="N350" s="5"/>
      <c r="O350" s="5"/>
      <c r="P350" s="6"/>
      <c r="Q350" s="6"/>
      <c r="R350" s="5"/>
      <c r="S350" s="26"/>
      <c r="T350" s="25"/>
      <c r="U350" s="25"/>
      <c r="V350" s="26"/>
      <c r="X350" s="3"/>
      <c r="Y350" s="3"/>
      <c r="AR350" s="3"/>
      <c r="AS350" s="3"/>
    </row>
    <row r="351" spans="1:45" ht="12.75" customHeight="1">
      <c r="L351" s="5"/>
      <c r="M351" s="5"/>
      <c r="N351" s="5"/>
      <c r="O351" s="5"/>
      <c r="P351" s="6"/>
      <c r="Q351" s="6"/>
      <c r="R351" s="5"/>
      <c r="X351" s="3"/>
      <c r="Y351" s="3"/>
      <c r="AR351" s="3"/>
      <c r="AS351" s="3"/>
    </row>
    <row r="352" spans="1:45" ht="26.25" customHeight="1">
      <c r="B352" s="250" t="s">
        <v>96</v>
      </c>
      <c r="C352" s="242"/>
      <c r="D352" s="242"/>
      <c r="E352" s="242"/>
      <c r="F352" s="242"/>
      <c r="G352" s="242"/>
      <c r="H352" s="242"/>
      <c r="I352" s="242"/>
      <c r="J352" s="242"/>
      <c r="K352" s="145" t="s">
        <v>66</v>
      </c>
      <c r="L352" s="5"/>
      <c r="M352" s="5"/>
      <c r="N352" s="26"/>
      <c r="O352" s="5"/>
      <c r="P352" s="26"/>
      <c r="Q352" s="26"/>
      <c r="R352" s="26"/>
      <c r="X352" s="3"/>
      <c r="Y352" s="3"/>
      <c r="AR352" s="3"/>
      <c r="AS352" s="3"/>
    </row>
    <row r="353" spans="1:45" ht="20.25" customHeight="1">
      <c r="A353" s="234" t="s">
        <v>9</v>
      </c>
      <c r="B353" s="235" t="s">
        <v>97</v>
      </c>
      <c r="C353" s="232"/>
      <c r="D353" s="232"/>
      <c r="E353" s="232"/>
      <c r="F353" s="232"/>
      <c r="G353" s="232"/>
      <c r="H353" s="232"/>
      <c r="I353" s="232"/>
      <c r="J353" s="233"/>
      <c r="K353" s="182" t="s">
        <v>10</v>
      </c>
      <c r="L353" s="229" t="s">
        <v>2</v>
      </c>
      <c r="M353" s="229" t="s">
        <v>3</v>
      </c>
      <c r="N353" s="237" t="s">
        <v>4</v>
      </c>
      <c r="O353" s="229" t="s">
        <v>5</v>
      </c>
      <c r="P353" s="238" t="s">
        <v>6</v>
      </c>
      <c r="Q353" s="238" t="s">
        <v>7</v>
      </c>
      <c r="R353" s="229" t="s">
        <v>8</v>
      </c>
      <c r="X353" s="3"/>
      <c r="Y353" s="3"/>
      <c r="AR353" s="3"/>
      <c r="AS353" s="3"/>
    </row>
    <row r="354" spans="1:45" ht="18" customHeight="1">
      <c r="A354" s="230"/>
      <c r="B354" s="82" t="s">
        <v>98</v>
      </c>
      <c r="C354" s="82" t="s">
        <v>99</v>
      </c>
      <c r="D354" s="82" t="s">
        <v>100</v>
      </c>
      <c r="E354" s="82" t="s">
        <v>101</v>
      </c>
      <c r="F354" s="82" t="s">
        <v>102</v>
      </c>
      <c r="G354" s="82" t="s">
        <v>103</v>
      </c>
      <c r="H354" s="82" t="s">
        <v>104</v>
      </c>
      <c r="I354" s="82" t="s">
        <v>105</v>
      </c>
      <c r="J354" s="82" t="s">
        <v>106</v>
      </c>
      <c r="K354" s="182"/>
      <c r="L354" s="230"/>
      <c r="M354" s="230"/>
      <c r="N354" s="230"/>
      <c r="O354" s="230"/>
      <c r="P354" s="230"/>
      <c r="Q354" s="230"/>
      <c r="R354" s="230"/>
      <c r="X354" s="3"/>
      <c r="Y354" s="3"/>
      <c r="AR354" s="3"/>
      <c r="AS354" s="3"/>
    </row>
    <row r="355" spans="1:45" ht="15.75" customHeight="1">
      <c r="A355" s="82">
        <v>1002</v>
      </c>
      <c r="B355" s="83">
        <v>71</v>
      </c>
      <c r="C355" s="83"/>
      <c r="D355" s="83"/>
      <c r="E355" s="83"/>
      <c r="F355" s="83"/>
      <c r="G355" s="83"/>
      <c r="H355" s="83"/>
      <c r="I355" s="83"/>
      <c r="J355" s="83"/>
      <c r="K355" s="84"/>
      <c r="L355" s="85"/>
      <c r="M355" s="86"/>
      <c r="N355" s="87"/>
      <c r="O355" s="146"/>
      <c r="P355" s="89">
        <f>B355</f>
        <v>71</v>
      </c>
      <c r="Q355" s="147"/>
      <c r="R355" s="146"/>
      <c r="X355" s="3"/>
      <c r="Y355" s="3"/>
      <c r="AR355" s="3"/>
      <c r="AS355" s="3"/>
    </row>
    <row r="356" spans="1:45" ht="15.75" customHeight="1">
      <c r="A356" s="82">
        <v>1101</v>
      </c>
      <c r="B356" s="83"/>
      <c r="C356" s="83">
        <v>56</v>
      </c>
      <c r="D356" s="83"/>
      <c r="E356" s="83"/>
      <c r="F356" s="83"/>
      <c r="G356" s="83"/>
      <c r="H356" s="83"/>
      <c r="I356" s="83"/>
      <c r="J356" s="83"/>
      <c r="K356" s="84"/>
      <c r="L356" s="91"/>
      <c r="M356" s="92"/>
      <c r="N356" s="93"/>
      <c r="O356" s="94">
        <f>IF(C356=0,"",C356/B355)</f>
        <v>0.78873239436619713</v>
      </c>
      <c r="P356" s="95">
        <v>56</v>
      </c>
      <c r="Q356" s="96">
        <f t="shared" ref="Q356:Q363" si="58">IF(P356=0,"",P356/P355)</f>
        <v>0.78873239436619713</v>
      </c>
      <c r="R356" s="96">
        <f t="shared" ref="R356:R363" si="59">IF(P356=0,"",100%-Q356)</f>
        <v>0.21126760563380287</v>
      </c>
      <c r="X356" s="3"/>
      <c r="Y356" s="3"/>
      <c r="AR356" s="3"/>
      <c r="AS356" s="3"/>
    </row>
    <row r="357" spans="1:45" ht="15.75" customHeight="1">
      <c r="A357" s="82">
        <v>1102</v>
      </c>
      <c r="B357" s="83"/>
      <c r="C357" s="83"/>
      <c r="D357" s="83">
        <v>54</v>
      </c>
      <c r="E357" s="83"/>
      <c r="F357" s="83"/>
      <c r="G357" s="83"/>
      <c r="H357" s="83"/>
      <c r="I357" s="83"/>
      <c r="J357" s="83"/>
      <c r="K357" s="84"/>
      <c r="L357" s="91"/>
      <c r="M357" s="92"/>
      <c r="N357" s="93"/>
      <c r="O357" s="94">
        <f>IF(D357=0,"",D357/C356)</f>
        <v>0.9642857142857143</v>
      </c>
      <c r="P357" s="95">
        <v>54</v>
      </c>
      <c r="Q357" s="96">
        <f t="shared" si="58"/>
        <v>0.9642857142857143</v>
      </c>
      <c r="R357" s="96">
        <f t="shared" si="59"/>
        <v>3.5714285714285698E-2</v>
      </c>
      <c r="S357" s="11">
        <f>P357/P355</f>
        <v>0.76056338028169013</v>
      </c>
      <c r="X357" s="3"/>
      <c r="Y357" s="3"/>
      <c r="AR357" s="3"/>
      <c r="AS357" s="3"/>
    </row>
    <row r="358" spans="1:45" ht="15.75" customHeight="1">
      <c r="A358" s="82">
        <v>1201</v>
      </c>
      <c r="B358" s="83"/>
      <c r="C358" s="83"/>
      <c r="D358" s="83"/>
      <c r="E358" s="83">
        <v>53</v>
      </c>
      <c r="F358" s="83"/>
      <c r="G358" s="83"/>
      <c r="H358" s="83"/>
      <c r="I358" s="83"/>
      <c r="J358" s="83"/>
      <c r="K358" s="84"/>
      <c r="L358" s="91"/>
      <c r="M358" s="92"/>
      <c r="N358" s="93"/>
      <c r="O358" s="94">
        <f>IF(E358=0,"",E358/D357)</f>
        <v>0.98148148148148151</v>
      </c>
      <c r="P358" s="95">
        <v>54</v>
      </c>
      <c r="Q358" s="96">
        <f t="shared" si="58"/>
        <v>1</v>
      </c>
      <c r="R358" s="96">
        <f t="shared" si="59"/>
        <v>0</v>
      </c>
      <c r="X358" s="3"/>
      <c r="Y358" s="3"/>
      <c r="AR358" s="3"/>
      <c r="AS358" s="3"/>
    </row>
    <row r="359" spans="1:45" ht="15.75" customHeight="1">
      <c r="A359" s="82">
        <v>1202</v>
      </c>
      <c r="B359" s="83"/>
      <c r="C359" s="83"/>
      <c r="D359" s="83"/>
      <c r="E359" s="83"/>
      <c r="F359" s="83">
        <v>51</v>
      </c>
      <c r="G359" s="83"/>
      <c r="H359" s="83"/>
      <c r="I359" s="83"/>
      <c r="J359" s="83"/>
      <c r="K359" s="84"/>
      <c r="L359" s="91"/>
      <c r="M359" s="92"/>
      <c r="N359" s="93"/>
      <c r="O359" s="94">
        <f>IF(F359=0,"",F359/E358)</f>
        <v>0.96226415094339623</v>
      </c>
      <c r="P359" s="95">
        <v>52</v>
      </c>
      <c r="Q359" s="96">
        <f t="shared" si="58"/>
        <v>0.96296296296296291</v>
      </c>
      <c r="R359" s="96">
        <f t="shared" si="59"/>
        <v>3.703703703703709E-2</v>
      </c>
      <c r="X359" s="3"/>
      <c r="Y359" s="3"/>
      <c r="AR359" s="3"/>
      <c r="AS359" s="3"/>
    </row>
    <row r="360" spans="1:45" ht="15.75" customHeight="1">
      <c r="A360" s="82">
        <v>1301</v>
      </c>
      <c r="B360" s="83"/>
      <c r="C360" s="83"/>
      <c r="D360" s="83"/>
      <c r="E360" s="83"/>
      <c r="F360" s="83"/>
      <c r="G360" s="83">
        <v>50</v>
      </c>
      <c r="H360" s="83"/>
      <c r="I360" s="83"/>
      <c r="J360" s="83"/>
      <c r="K360" s="84"/>
      <c r="L360" s="91"/>
      <c r="M360" s="92"/>
      <c r="N360" s="93"/>
      <c r="O360" s="94">
        <f>IF(G360=0,"",G360/F359)</f>
        <v>0.98039215686274506</v>
      </c>
      <c r="P360" s="95">
        <v>52</v>
      </c>
      <c r="Q360" s="96">
        <f t="shared" si="58"/>
        <v>1</v>
      </c>
      <c r="R360" s="96">
        <f t="shared" si="59"/>
        <v>0</v>
      </c>
      <c r="X360" s="3"/>
      <c r="Y360" s="3"/>
      <c r="AR360" s="3"/>
      <c r="AS360" s="3"/>
    </row>
    <row r="361" spans="1:45" ht="15.75" customHeight="1">
      <c r="A361" s="82">
        <v>1302</v>
      </c>
      <c r="B361" s="83"/>
      <c r="C361" s="83"/>
      <c r="D361" s="83"/>
      <c r="E361" s="83"/>
      <c r="F361" s="83"/>
      <c r="G361" s="83"/>
      <c r="H361" s="83">
        <v>48</v>
      </c>
      <c r="I361" s="83"/>
      <c r="J361" s="83"/>
      <c r="K361" s="84"/>
      <c r="L361" s="91"/>
      <c r="M361" s="92"/>
      <c r="N361" s="93"/>
      <c r="O361" s="94">
        <f>IF(H361=0,"",H361/G360)</f>
        <v>0.96</v>
      </c>
      <c r="P361" s="95">
        <v>51</v>
      </c>
      <c r="Q361" s="96">
        <f t="shared" si="58"/>
        <v>0.98076923076923073</v>
      </c>
      <c r="R361" s="96">
        <f t="shared" si="59"/>
        <v>1.9230769230769273E-2</v>
      </c>
      <c r="X361" s="3"/>
      <c r="Y361" s="3"/>
      <c r="AR361" s="3"/>
      <c r="AS361" s="3"/>
    </row>
    <row r="362" spans="1:45" ht="15.75" customHeight="1">
      <c r="A362" s="82">
        <v>1401</v>
      </c>
      <c r="B362" s="83"/>
      <c r="C362" s="83"/>
      <c r="D362" s="83"/>
      <c r="E362" s="83"/>
      <c r="F362" s="83"/>
      <c r="G362" s="83"/>
      <c r="H362" s="83"/>
      <c r="I362" s="83">
        <v>48</v>
      </c>
      <c r="J362" s="83"/>
      <c r="K362" s="84"/>
      <c r="L362" s="91"/>
      <c r="M362" s="92"/>
      <c r="N362" s="93"/>
      <c r="O362" s="94">
        <f>IF(I362=0,"",I362/H361)</f>
        <v>1</v>
      </c>
      <c r="P362" s="95">
        <v>49</v>
      </c>
      <c r="Q362" s="96">
        <f t="shared" si="58"/>
        <v>0.96078431372549022</v>
      </c>
      <c r="R362" s="96">
        <f t="shared" si="59"/>
        <v>3.9215686274509776E-2</v>
      </c>
      <c r="X362" s="3"/>
      <c r="Y362" s="3"/>
      <c r="AR362" s="3"/>
      <c r="AS362" s="3"/>
    </row>
    <row r="363" spans="1:45" ht="15.75" customHeight="1">
      <c r="A363" s="82">
        <v>1402</v>
      </c>
      <c r="B363" s="83"/>
      <c r="C363" s="83"/>
      <c r="D363" s="83"/>
      <c r="E363" s="83"/>
      <c r="F363" s="83"/>
      <c r="G363" s="83"/>
      <c r="H363" s="83"/>
      <c r="I363" s="83"/>
      <c r="J363" s="83">
        <v>46</v>
      </c>
      <c r="K363" s="84">
        <v>44</v>
      </c>
      <c r="L363" s="91"/>
      <c r="M363" s="92"/>
      <c r="N363" s="93"/>
      <c r="O363" s="148">
        <f>IF(J363=0,"",J363/I362)</f>
        <v>0.95833333333333337</v>
      </c>
      <c r="P363" s="95">
        <v>49</v>
      </c>
      <c r="Q363" s="149">
        <f t="shared" si="58"/>
        <v>1</v>
      </c>
      <c r="R363" s="149">
        <f t="shared" si="59"/>
        <v>0</v>
      </c>
      <c r="X363" s="3"/>
      <c r="Y363" s="3"/>
      <c r="AR363" s="3"/>
      <c r="AS363" s="3"/>
    </row>
    <row r="364" spans="1:45" ht="15.75" customHeight="1">
      <c r="A364" s="82">
        <v>1501</v>
      </c>
      <c r="B364" s="83"/>
      <c r="C364" s="83"/>
      <c r="D364" s="83"/>
      <c r="E364" s="83"/>
      <c r="F364" s="83"/>
      <c r="G364" s="83"/>
      <c r="H364" s="83"/>
      <c r="I364" s="83"/>
      <c r="J364" s="83">
        <v>4</v>
      </c>
      <c r="K364" s="84">
        <v>2</v>
      </c>
      <c r="L364" s="91"/>
      <c r="M364" s="92"/>
      <c r="N364" s="99"/>
      <c r="O364" s="150"/>
      <c r="P364" s="95">
        <v>4</v>
      </c>
      <c r="Q364" s="151"/>
      <c r="R364" s="152"/>
      <c r="X364" s="3"/>
      <c r="Y364" s="3"/>
      <c r="AR364" s="3"/>
      <c r="AS364" s="3"/>
    </row>
    <row r="365" spans="1:45" ht="15.75" customHeight="1">
      <c r="A365" s="82">
        <v>1502</v>
      </c>
      <c r="B365" s="83"/>
      <c r="C365" s="83"/>
      <c r="D365" s="83"/>
      <c r="E365" s="83"/>
      <c r="F365" s="83"/>
      <c r="G365" s="83"/>
      <c r="H365" s="83"/>
      <c r="I365" s="83"/>
      <c r="J365" s="83">
        <v>2</v>
      </c>
      <c r="K365" s="84">
        <v>1</v>
      </c>
      <c r="L365" s="91"/>
      <c r="M365" s="92"/>
      <c r="N365" s="99"/>
      <c r="O365" s="103"/>
      <c r="P365" s="101">
        <v>2</v>
      </c>
      <c r="Q365" s="104"/>
      <c r="R365" s="103"/>
      <c r="X365" s="3"/>
      <c r="Y365" s="3"/>
      <c r="AR365" s="3"/>
      <c r="AS365" s="3"/>
    </row>
    <row r="366" spans="1:45" ht="15.75" customHeight="1">
      <c r="A366" s="82">
        <v>1601</v>
      </c>
      <c r="B366" s="83"/>
      <c r="C366" s="83"/>
      <c r="D366" s="83"/>
      <c r="E366" s="83"/>
      <c r="F366" s="83"/>
      <c r="G366" s="83"/>
      <c r="H366" s="83"/>
      <c r="I366" s="83"/>
      <c r="J366" s="83">
        <v>1</v>
      </c>
      <c r="K366" s="84"/>
      <c r="L366" s="91"/>
      <c r="M366" s="92"/>
      <c r="N366" s="99"/>
      <c r="O366" s="103"/>
      <c r="P366" s="101">
        <v>1</v>
      </c>
      <c r="Q366" s="104"/>
      <c r="R366" s="103"/>
      <c r="X366" s="3"/>
      <c r="Y366" s="3"/>
      <c r="AR366" s="3"/>
      <c r="AS366" s="3"/>
    </row>
    <row r="367" spans="1:45" ht="15.75" customHeight="1">
      <c r="A367" s="82">
        <v>1602</v>
      </c>
      <c r="B367" s="83"/>
      <c r="C367" s="83"/>
      <c r="D367" s="83"/>
      <c r="E367" s="83"/>
      <c r="F367" s="83"/>
      <c r="G367" s="83"/>
      <c r="H367" s="83"/>
      <c r="I367" s="83"/>
      <c r="J367" s="83">
        <v>1</v>
      </c>
      <c r="K367" s="84">
        <v>1</v>
      </c>
      <c r="L367" s="91"/>
      <c r="M367" s="92"/>
      <c r="N367" s="99"/>
      <c r="O367" s="103"/>
      <c r="P367" s="101">
        <v>1</v>
      </c>
      <c r="Q367" s="104"/>
      <c r="R367" s="103"/>
      <c r="X367" s="3"/>
      <c r="Y367" s="3"/>
      <c r="AR367" s="3"/>
      <c r="AS367" s="3"/>
    </row>
    <row r="368" spans="1:45" ht="15.75" customHeight="1">
      <c r="A368" s="82">
        <v>1701</v>
      </c>
      <c r="B368" s="83"/>
      <c r="C368" s="83"/>
      <c r="D368" s="83"/>
      <c r="E368" s="83"/>
      <c r="F368" s="83"/>
      <c r="G368" s="83"/>
      <c r="H368" s="83"/>
      <c r="I368" s="83"/>
      <c r="J368" s="83"/>
      <c r="K368" s="84"/>
      <c r="L368" s="91"/>
      <c r="M368" s="92"/>
      <c r="N368" s="99"/>
      <c r="O368" s="183"/>
      <c r="P368" s="184"/>
      <c r="Q368" s="185"/>
      <c r="R368" s="186"/>
      <c r="X368" s="3"/>
      <c r="Y368" s="3"/>
      <c r="AR368" s="3"/>
      <c r="AS368" s="3"/>
    </row>
    <row r="369" spans="1:45" ht="15.75" customHeight="1">
      <c r="A369" s="82">
        <v>1702</v>
      </c>
      <c r="B369" s="161"/>
      <c r="C369" s="161"/>
      <c r="D369" s="161"/>
      <c r="E369" s="161"/>
      <c r="F369" s="161"/>
      <c r="G369" s="161"/>
      <c r="H369" s="161"/>
      <c r="I369" s="161"/>
      <c r="J369" s="161"/>
      <c r="K369" s="162"/>
      <c r="L369" s="155"/>
      <c r="M369" s="5"/>
      <c r="N369" s="26"/>
      <c r="O369" s="108" t="s">
        <v>80</v>
      </c>
      <c r="P369" s="109">
        <v>47</v>
      </c>
      <c r="Q369" s="110">
        <f>K372</f>
        <v>48</v>
      </c>
      <c r="R369" s="111" t="s">
        <v>10</v>
      </c>
      <c r="X369" s="3"/>
      <c r="Y369" s="3"/>
      <c r="AR369" s="3"/>
      <c r="AS369" s="3"/>
    </row>
    <row r="370" spans="1:45" ht="15.75" customHeight="1">
      <c r="A370" s="82">
        <v>1801</v>
      </c>
      <c r="B370" s="161"/>
      <c r="C370" s="161"/>
      <c r="D370" s="161"/>
      <c r="E370" s="161"/>
      <c r="F370" s="161"/>
      <c r="G370" s="161"/>
      <c r="H370" s="161"/>
      <c r="I370" s="161"/>
      <c r="J370" s="161"/>
      <c r="K370" s="162"/>
      <c r="L370" s="155"/>
      <c r="M370" s="5"/>
      <c r="N370" s="26"/>
      <c r="O370" s="112" t="s">
        <v>81</v>
      </c>
      <c r="P370" s="113">
        <f>IF(P369/B355=0,"",P369/B355)</f>
        <v>0.6619718309859155</v>
      </c>
      <c r="Q370" s="114">
        <f>IF(P369/Q369=0,"",P369/Q369)</f>
        <v>0.97916666666666663</v>
      </c>
      <c r="R370" s="115" t="s">
        <v>82</v>
      </c>
      <c r="X370" s="3"/>
      <c r="Y370" s="3"/>
      <c r="AR370" s="3"/>
      <c r="AS370" s="3"/>
    </row>
    <row r="371" spans="1:45" ht="15.75" customHeight="1">
      <c r="A371" s="82">
        <v>1802</v>
      </c>
      <c r="B371" s="161"/>
      <c r="C371" s="161"/>
      <c r="D371" s="161"/>
      <c r="E371" s="161"/>
      <c r="F371" s="161"/>
      <c r="G371" s="161"/>
      <c r="H371" s="161"/>
      <c r="I371" s="161"/>
      <c r="J371" s="161"/>
      <c r="K371" s="162"/>
      <c r="L371" s="166"/>
      <c r="M371" s="119"/>
      <c r="N371" s="120"/>
      <c r="O371" s="119"/>
      <c r="P371" s="120"/>
      <c r="Q371" s="120"/>
      <c r="R371" s="121"/>
      <c r="X371" s="3"/>
      <c r="Y371" s="3"/>
      <c r="AR371" s="3"/>
      <c r="AS371" s="3"/>
    </row>
    <row r="372" spans="1:45" ht="18" customHeight="1">
      <c r="A372" s="34"/>
      <c r="B372" s="26"/>
      <c r="C372" s="26"/>
      <c r="D372" s="231" t="s">
        <v>108</v>
      </c>
      <c r="E372" s="232"/>
      <c r="F372" s="232"/>
      <c r="G372" s="232"/>
      <c r="H372" s="232"/>
      <c r="I372" s="232"/>
      <c r="J372" s="233"/>
      <c r="K372" s="122">
        <f>SUM(K355:K368)</f>
        <v>48</v>
      </c>
      <c r="L372" s="123">
        <f>IF(K363=0,"",K363/B355)</f>
        <v>0.61971830985915488</v>
      </c>
      <c r="M372" s="123">
        <f>IF(K372=0,"",K372/B355)</f>
        <v>0.676056338028169</v>
      </c>
      <c r="N372" s="123">
        <f>IF(K363=0,"",M372-L372)</f>
        <v>5.633802816901412E-2</v>
      </c>
      <c r="O372" s="5"/>
      <c r="P372" s="26"/>
      <c r="Q372" s="25"/>
      <c r="R372" s="5"/>
      <c r="X372" s="3"/>
      <c r="Y372" s="3"/>
      <c r="AR372" s="3"/>
      <c r="AS372" s="3"/>
    </row>
    <row r="373" spans="1:45" ht="12.75" customHeight="1">
      <c r="L373" s="5"/>
      <c r="M373" s="5"/>
      <c r="N373" s="5"/>
      <c r="O373" s="5"/>
      <c r="P373" s="6"/>
      <c r="Q373" s="6"/>
      <c r="R373" s="5"/>
      <c r="X373" s="3"/>
      <c r="Y373" s="3"/>
      <c r="AR373" s="3"/>
      <c r="AS373" s="3"/>
    </row>
    <row r="374" spans="1:45" ht="12.75" customHeight="1">
      <c r="L374" s="5"/>
      <c r="M374" s="5"/>
      <c r="O374" s="5"/>
      <c r="P374" s="6"/>
      <c r="Q374" s="6"/>
      <c r="R374" s="5"/>
      <c r="X374" s="3"/>
      <c r="Y374" s="3"/>
      <c r="AR374" s="3"/>
      <c r="AS374" s="3"/>
    </row>
    <row r="375" spans="1:45" ht="26.25" customHeight="1">
      <c r="B375" s="250" t="s">
        <v>96</v>
      </c>
      <c r="C375" s="242"/>
      <c r="D375" s="242"/>
      <c r="E375" s="242"/>
      <c r="F375" s="242"/>
      <c r="G375" s="242"/>
      <c r="H375" s="242"/>
      <c r="I375" s="242"/>
      <c r="J375" s="242"/>
      <c r="K375" s="79" t="s">
        <v>71</v>
      </c>
      <c r="L375" s="5"/>
      <c r="M375" s="5"/>
      <c r="N375" s="26"/>
      <c r="O375" s="5"/>
      <c r="P375" s="26"/>
      <c r="Q375" s="26"/>
      <c r="R375" s="26"/>
      <c r="X375" s="3"/>
      <c r="Y375" s="3"/>
      <c r="AR375" s="3"/>
      <c r="AS375" s="3"/>
    </row>
    <row r="376" spans="1:45" ht="20.25" customHeight="1">
      <c r="A376" s="234" t="s">
        <v>9</v>
      </c>
      <c r="B376" s="235" t="s">
        <v>97</v>
      </c>
      <c r="C376" s="232"/>
      <c r="D376" s="232"/>
      <c r="E376" s="232"/>
      <c r="F376" s="232"/>
      <c r="G376" s="232"/>
      <c r="H376" s="232"/>
      <c r="I376" s="232"/>
      <c r="J376" s="233"/>
      <c r="K376" s="182" t="s">
        <v>10</v>
      </c>
      <c r="L376" s="229" t="s">
        <v>2</v>
      </c>
      <c r="M376" s="229" t="s">
        <v>3</v>
      </c>
      <c r="N376" s="237" t="s">
        <v>4</v>
      </c>
      <c r="O376" s="229" t="s">
        <v>5</v>
      </c>
      <c r="P376" s="238" t="s">
        <v>6</v>
      </c>
      <c r="Q376" s="238" t="s">
        <v>7</v>
      </c>
      <c r="R376" s="229" t="s">
        <v>8</v>
      </c>
      <c r="X376" s="3"/>
      <c r="Y376" s="3"/>
      <c r="AR376" s="3"/>
      <c r="AS376" s="3"/>
    </row>
    <row r="377" spans="1:45" ht="18" customHeight="1">
      <c r="A377" s="230"/>
      <c r="B377" s="82" t="s">
        <v>98</v>
      </c>
      <c r="C377" s="82" t="s">
        <v>99</v>
      </c>
      <c r="D377" s="82" t="s">
        <v>100</v>
      </c>
      <c r="E377" s="82" t="s">
        <v>101</v>
      </c>
      <c r="F377" s="82" t="s">
        <v>102</v>
      </c>
      <c r="G377" s="82" t="s">
        <v>103</v>
      </c>
      <c r="H377" s="82" t="s">
        <v>104</v>
      </c>
      <c r="I377" s="82" t="s">
        <v>105</v>
      </c>
      <c r="J377" s="82" t="s">
        <v>106</v>
      </c>
      <c r="K377" s="182"/>
      <c r="L377" s="230"/>
      <c r="M377" s="230"/>
      <c r="N377" s="230"/>
      <c r="O377" s="230"/>
      <c r="P377" s="230"/>
      <c r="Q377" s="230"/>
      <c r="R377" s="230"/>
      <c r="X377" s="3"/>
      <c r="Y377" s="3"/>
      <c r="AR377" s="3"/>
      <c r="AS377" s="3"/>
    </row>
    <row r="378" spans="1:45" ht="15.75" customHeight="1">
      <c r="A378" s="82">
        <v>1101</v>
      </c>
      <c r="B378" s="83">
        <v>44</v>
      </c>
      <c r="C378" s="83"/>
      <c r="D378" s="83"/>
      <c r="E378" s="83"/>
      <c r="F378" s="83"/>
      <c r="G378" s="83"/>
      <c r="H378" s="83"/>
      <c r="I378" s="83"/>
      <c r="J378" s="83"/>
      <c r="K378" s="84"/>
      <c r="L378" s="85"/>
      <c r="M378" s="86"/>
      <c r="N378" s="87"/>
      <c r="O378" s="146"/>
      <c r="P378" s="89">
        <f>B378</f>
        <v>44</v>
      </c>
      <c r="Q378" s="147"/>
      <c r="R378" s="146"/>
      <c r="X378" s="3"/>
      <c r="Y378" s="3"/>
      <c r="AR378" s="3"/>
      <c r="AS378" s="3"/>
    </row>
    <row r="379" spans="1:45" ht="15.75" customHeight="1">
      <c r="A379" s="82">
        <v>1102</v>
      </c>
      <c r="B379" s="83"/>
      <c r="C379" s="83">
        <v>36</v>
      </c>
      <c r="D379" s="83"/>
      <c r="E379" s="83"/>
      <c r="F379" s="83"/>
      <c r="G379" s="83"/>
      <c r="H379" s="83"/>
      <c r="I379" s="83"/>
      <c r="J379" s="83"/>
      <c r="K379" s="84"/>
      <c r="L379" s="91"/>
      <c r="M379" s="92"/>
      <c r="N379" s="93"/>
      <c r="O379" s="94">
        <f>IF(C379=0,"",C379/B378)</f>
        <v>0.81818181818181823</v>
      </c>
      <c r="P379" s="95">
        <v>36</v>
      </c>
      <c r="Q379" s="96">
        <f t="shared" ref="Q379:Q386" si="60">IF(P379=0,"",P379/P378)</f>
        <v>0.81818181818181823</v>
      </c>
      <c r="R379" s="96">
        <f t="shared" ref="R379:R386" si="61">IF(P379=0,"",100%-Q379)</f>
        <v>0.18181818181818177</v>
      </c>
      <c r="X379" s="3"/>
      <c r="Y379" s="3"/>
      <c r="AR379" s="3"/>
      <c r="AS379" s="3"/>
    </row>
    <row r="380" spans="1:45" ht="15.75" customHeight="1">
      <c r="A380" s="82">
        <v>1201</v>
      </c>
      <c r="B380" s="83"/>
      <c r="C380" s="83"/>
      <c r="D380" s="83">
        <v>33</v>
      </c>
      <c r="E380" s="83"/>
      <c r="F380" s="83"/>
      <c r="G380" s="83"/>
      <c r="H380" s="83"/>
      <c r="I380" s="83"/>
      <c r="J380" s="83"/>
      <c r="K380" s="84"/>
      <c r="L380" s="91"/>
      <c r="M380" s="92"/>
      <c r="N380" s="93"/>
      <c r="O380" s="94">
        <f>IF(D380=0,"",D380/C379)</f>
        <v>0.91666666666666663</v>
      </c>
      <c r="P380" s="95">
        <v>33</v>
      </c>
      <c r="Q380" s="96">
        <f t="shared" si="60"/>
        <v>0.91666666666666663</v>
      </c>
      <c r="R380" s="96">
        <f t="shared" si="61"/>
        <v>8.333333333333337E-2</v>
      </c>
      <c r="S380" s="11">
        <f>P380/P378</f>
        <v>0.75</v>
      </c>
      <c r="X380" s="3"/>
      <c r="Y380" s="3"/>
      <c r="AR380" s="3"/>
      <c r="AS380" s="3"/>
    </row>
    <row r="381" spans="1:45" ht="15.75" customHeight="1">
      <c r="A381" s="82">
        <v>1202</v>
      </c>
      <c r="B381" s="83"/>
      <c r="C381" s="83"/>
      <c r="D381" s="83"/>
      <c r="E381" s="83">
        <v>33</v>
      </c>
      <c r="F381" s="83"/>
      <c r="G381" s="83"/>
      <c r="H381" s="83"/>
      <c r="I381" s="83"/>
      <c r="J381" s="83"/>
      <c r="K381" s="84"/>
      <c r="L381" s="91"/>
      <c r="M381" s="92"/>
      <c r="N381" s="93"/>
      <c r="O381" s="94">
        <f>IF(E381=0,"",E381/D380)</f>
        <v>1</v>
      </c>
      <c r="P381" s="95">
        <v>33</v>
      </c>
      <c r="Q381" s="96">
        <f t="shared" si="60"/>
        <v>1</v>
      </c>
      <c r="R381" s="96">
        <f t="shared" si="61"/>
        <v>0</v>
      </c>
      <c r="X381" s="3"/>
      <c r="Y381" s="3"/>
      <c r="AR381" s="3"/>
      <c r="AS381" s="3"/>
    </row>
    <row r="382" spans="1:45" ht="15.75" customHeight="1">
      <c r="A382" s="82">
        <v>1301</v>
      </c>
      <c r="B382" s="83"/>
      <c r="C382" s="83"/>
      <c r="D382" s="83"/>
      <c r="E382" s="83"/>
      <c r="F382" s="83">
        <v>33</v>
      </c>
      <c r="G382" s="83"/>
      <c r="H382" s="83"/>
      <c r="I382" s="83"/>
      <c r="J382" s="83"/>
      <c r="K382" s="84"/>
      <c r="L382" s="91"/>
      <c r="M382" s="92"/>
      <c r="N382" s="93"/>
      <c r="O382" s="94">
        <f>IF(F382=0,"",F382/E381)</f>
        <v>1</v>
      </c>
      <c r="P382" s="95">
        <v>33</v>
      </c>
      <c r="Q382" s="96">
        <f t="shared" si="60"/>
        <v>1</v>
      </c>
      <c r="R382" s="96">
        <f t="shared" si="61"/>
        <v>0</v>
      </c>
      <c r="X382" s="3"/>
      <c r="Y382" s="3"/>
      <c r="AR382" s="3"/>
      <c r="AS382" s="3"/>
    </row>
    <row r="383" spans="1:45" ht="15.75" customHeight="1">
      <c r="A383" s="82">
        <v>1302</v>
      </c>
      <c r="B383" s="83"/>
      <c r="C383" s="83"/>
      <c r="D383" s="83"/>
      <c r="E383" s="83"/>
      <c r="F383" s="83"/>
      <c r="G383" s="83">
        <v>30</v>
      </c>
      <c r="H383" s="83"/>
      <c r="I383" s="83"/>
      <c r="J383" s="83"/>
      <c r="K383" s="84"/>
      <c r="L383" s="91"/>
      <c r="M383" s="92"/>
      <c r="N383" s="93"/>
      <c r="O383" s="94">
        <f>IF(G383=0,"",G383/F382)</f>
        <v>0.90909090909090906</v>
      </c>
      <c r="P383" s="95">
        <v>33</v>
      </c>
      <c r="Q383" s="96">
        <f t="shared" si="60"/>
        <v>1</v>
      </c>
      <c r="R383" s="96">
        <f t="shared" si="61"/>
        <v>0</v>
      </c>
      <c r="X383" s="3"/>
      <c r="Y383" s="3"/>
      <c r="AR383" s="3"/>
      <c r="AS383" s="3"/>
    </row>
    <row r="384" spans="1:45" ht="15.75" customHeight="1">
      <c r="A384" s="82">
        <v>1401</v>
      </c>
      <c r="B384" s="83"/>
      <c r="C384" s="83"/>
      <c r="D384" s="83"/>
      <c r="E384" s="83"/>
      <c r="F384" s="83"/>
      <c r="G384" s="83"/>
      <c r="H384" s="83">
        <v>30</v>
      </c>
      <c r="I384" s="83"/>
      <c r="J384" s="83"/>
      <c r="K384" s="84"/>
      <c r="L384" s="91"/>
      <c r="M384" s="92"/>
      <c r="N384" s="93"/>
      <c r="O384" s="94">
        <f>IF(H384=0,"",H384/G383)</f>
        <v>1</v>
      </c>
      <c r="P384" s="95">
        <v>33</v>
      </c>
      <c r="Q384" s="96">
        <f t="shared" si="60"/>
        <v>1</v>
      </c>
      <c r="R384" s="96">
        <f t="shared" si="61"/>
        <v>0</v>
      </c>
      <c r="X384" s="3"/>
      <c r="Y384" s="3"/>
      <c r="AR384" s="3"/>
      <c r="AS384" s="3"/>
    </row>
    <row r="385" spans="1:45" ht="15.75" customHeight="1">
      <c r="A385" s="82">
        <v>1402</v>
      </c>
      <c r="B385" s="83"/>
      <c r="C385" s="83"/>
      <c r="D385" s="83"/>
      <c r="E385" s="83"/>
      <c r="F385" s="83"/>
      <c r="G385" s="83"/>
      <c r="H385" s="83"/>
      <c r="I385" s="83">
        <v>30</v>
      </c>
      <c r="J385" s="83"/>
      <c r="K385" s="84"/>
      <c r="L385" s="91"/>
      <c r="M385" s="92"/>
      <c r="N385" s="93"/>
      <c r="O385" s="94">
        <f>IF(I385=0,"",I385/H384)</f>
        <v>1</v>
      </c>
      <c r="P385" s="95">
        <v>33</v>
      </c>
      <c r="Q385" s="96">
        <f t="shared" si="60"/>
        <v>1</v>
      </c>
      <c r="R385" s="96">
        <f t="shared" si="61"/>
        <v>0</v>
      </c>
      <c r="X385" s="3"/>
      <c r="Y385" s="3"/>
      <c r="AR385" s="3"/>
      <c r="AS385" s="3"/>
    </row>
    <row r="386" spans="1:45" ht="15.75" customHeight="1">
      <c r="A386" s="82">
        <v>1501</v>
      </c>
      <c r="B386" s="83"/>
      <c r="C386" s="83"/>
      <c r="D386" s="83"/>
      <c r="E386" s="83"/>
      <c r="F386" s="83"/>
      <c r="G386" s="83"/>
      <c r="H386" s="83"/>
      <c r="I386" s="83"/>
      <c r="J386" s="83">
        <v>30</v>
      </c>
      <c r="K386" s="84">
        <v>29</v>
      </c>
      <c r="L386" s="91"/>
      <c r="M386" s="92"/>
      <c r="N386" s="93"/>
      <c r="O386" s="148">
        <f>IF(J386=0,"",J386/I385)</f>
        <v>1</v>
      </c>
      <c r="P386" s="95">
        <v>33</v>
      </c>
      <c r="Q386" s="149">
        <f t="shared" si="60"/>
        <v>1</v>
      </c>
      <c r="R386" s="149">
        <f t="shared" si="61"/>
        <v>0</v>
      </c>
      <c r="X386" s="3"/>
      <c r="Y386" s="3"/>
      <c r="AR386" s="3"/>
      <c r="AS386" s="3"/>
    </row>
    <row r="387" spans="1:45" ht="15.75" customHeight="1">
      <c r="A387" s="82">
        <v>1502</v>
      </c>
      <c r="B387" s="83"/>
      <c r="C387" s="83"/>
      <c r="D387" s="83"/>
      <c r="E387" s="83"/>
      <c r="F387" s="83"/>
      <c r="G387" s="83"/>
      <c r="H387" s="83"/>
      <c r="I387" s="83"/>
      <c r="J387" s="83">
        <v>3</v>
      </c>
      <c r="K387" s="84"/>
      <c r="L387" s="91"/>
      <c r="M387" s="92"/>
      <c r="N387" s="99"/>
      <c r="O387" s="150"/>
      <c r="P387" s="95">
        <v>4</v>
      </c>
      <c r="Q387" s="151"/>
      <c r="R387" s="152"/>
      <c r="X387" s="3"/>
      <c r="Y387" s="3"/>
      <c r="AR387" s="3"/>
      <c r="AS387" s="3"/>
    </row>
    <row r="388" spans="1:45" ht="15.75" customHeight="1">
      <c r="A388" s="82">
        <v>1601</v>
      </c>
      <c r="B388" s="83"/>
      <c r="C388" s="83"/>
      <c r="D388" s="83"/>
      <c r="E388" s="83"/>
      <c r="F388" s="83"/>
      <c r="G388" s="83"/>
      <c r="H388" s="83"/>
      <c r="I388" s="83"/>
      <c r="J388" s="83">
        <v>2</v>
      </c>
      <c r="K388" s="84">
        <v>1</v>
      </c>
      <c r="L388" s="91"/>
      <c r="M388" s="92"/>
      <c r="N388" s="99"/>
      <c r="O388" s="103"/>
      <c r="P388" s="101">
        <v>2</v>
      </c>
      <c r="Q388" s="104"/>
      <c r="R388" s="103"/>
      <c r="X388" s="3"/>
      <c r="Y388" s="3"/>
      <c r="AR388" s="3"/>
      <c r="AS388" s="3"/>
    </row>
    <row r="389" spans="1:45" ht="15.75" customHeight="1">
      <c r="A389" s="82">
        <v>1602</v>
      </c>
      <c r="B389" s="83"/>
      <c r="C389" s="83"/>
      <c r="D389" s="83"/>
      <c r="E389" s="83"/>
      <c r="F389" s="83"/>
      <c r="G389" s="83"/>
      <c r="H389" s="83"/>
      <c r="I389" s="83"/>
      <c r="J389" s="83">
        <v>1</v>
      </c>
      <c r="K389" s="84">
        <v>1</v>
      </c>
      <c r="L389" s="91"/>
      <c r="M389" s="92"/>
      <c r="N389" s="99"/>
      <c r="O389" s="103"/>
      <c r="P389" s="101">
        <v>1</v>
      </c>
      <c r="Q389" s="104"/>
      <c r="R389" s="103"/>
      <c r="X389" s="3"/>
      <c r="Y389" s="3"/>
      <c r="AR389" s="3"/>
      <c r="AS389" s="3"/>
    </row>
    <row r="390" spans="1:45" ht="15.75" customHeight="1">
      <c r="A390" s="82">
        <v>1701</v>
      </c>
      <c r="B390" s="83"/>
      <c r="C390" s="83"/>
      <c r="D390" s="83"/>
      <c r="E390" s="83"/>
      <c r="F390" s="83"/>
      <c r="G390" s="83"/>
      <c r="H390" s="83"/>
      <c r="I390" s="83"/>
      <c r="J390" s="83"/>
      <c r="K390" s="84"/>
      <c r="L390" s="91"/>
      <c r="M390" s="92"/>
      <c r="N390" s="99"/>
      <c r="O390" s="103"/>
      <c r="P390" s="101"/>
      <c r="Q390" s="104"/>
      <c r="R390" s="103"/>
      <c r="X390" s="3"/>
      <c r="Y390" s="3"/>
      <c r="AR390" s="3"/>
      <c r="AS390" s="3"/>
    </row>
    <row r="391" spans="1:45" ht="15.75" customHeight="1">
      <c r="A391" s="82">
        <v>1702</v>
      </c>
      <c r="B391" s="83"/>
      <c r="C391" s="83"/>
      <c r="D391" s="83"/>
      <c r="E391" s="83"/>
      <c r="F391" s="83"/>
      <c r="G391" s="83"/>
      <c r="H391" s="83"/>
      <c r="I391" s="83"/>
      <c r="J391" s="83"/>
      <c r="K391" s="84"/>
      <c r="L391" s="91"/>
      <c r="M391" s="92"/>
      <c r="N391" s="99"/>
      <c r="O391" s="183"/>
      <c r="P391" s="184"/>
      <c r="Q391" s="185"/>
      <c r="R391" s="186"/>
      <c r="X391" s="3"/>
      <c r="Y391" s="3"/>
      <c r="AR391" s="3"/>
      <c r="AS391" s="3"/>
    </row>
    <row r="392" spans="1:45" ht="15.75" customHeight="1">
      <c r="A392" s="82">
        <v>1801</v>
      </c>
      <c r="B392" s="161"/>
      <c r="C392" s="161"/>
      <c r="D392" s="161"/>
      <c r="E392" s="161"/>
      <c r="F392" s="161"/>
      <c r="G392" s="161"/>
      <c r="H392" s="161"/>
      <c r="I392" s="161"/>
      <c r="J392" s="161"/>
      <c r="K392" s="162"/>
      <c r="L392" s="155"/>
      <c r="M392" s="5"/>
      <c r="N392" s="26"/>
      <c r="O392" s="108" t="s">
        <v>80</v>
      </c>
      <c r="P392" s="109">
        <v>31</v>
      </c>
      <c r="Q392" s="110">
        <f>K395</f>
        <v>31</v>
      </c>
      <c r="R392" s="111" t="s">
        <v>10</v>
      </c>
      <c r="X392" s="3"/>
      <c r="Y392" s="3"/>
      <c r="AR392" s="3"/>
      <c r="AS392" s="3"/>
    </row>
    <row r="393" spans="1:45" ht="15.75" customHeight="1">
      <c r="A393" s="82">
        <v>1802</v>
      </c>
      <c r="B393" s="161"/>
      <c r="C393" s="161"/>
      <c r="D393" s="161"/>
      <c r="E393" s="161"/>
      <c r="F393" s="161"/>
      <c r="G393" s="161"/>
      <c r="H393" s="161"/>
      <c r="I393" s="161"/>
      <c r="J393" s="161"/>
      <c r="K393" s="162"/>
      <c r="L393" s="155"/>
      <c r="M393" s="5"/>
      <c r="N393" s="26"/>
      <c r="O393" s="112" t="s">
        <v>81</v>
      </c>
      <c r="P393" s="113">
        <f>IF(P392/B378=0,"",P392/B378)</f>
        <v>0.70454545454545459</v>
      </c>
      <c r="Q393" s="114">
        <f>IF(P392/Q392=0,"",P392/Q392)</f>
        <v>1</v>
      </c>
      <c r="R393" s="115" t="s">
        <v>82</v>
      </c>
      <c r="X393" s="3"/>
      <c r="Y393" s="3"/>
      <c r="AR393" s="3"/>
      <c r="AS393" s="3"/>
    </row>
    <row r="394" spans="1:45" ht="15.75" customHeight="1">
      <c r="A394" s="82">
        <v>1901</v>
      </c>
      <c r="B394" s="161"/>
      <c r="C394" s="161"/>
      <c r="D394" s="161"/>
      <c r="E394" s="161"/>
      <c r="F394" s="161"/>
      <c r="G394" s="161"/>
      <c r="H394" s="161"/>
      <c r="I394" s="161"/>
      <c r="J394" s="161"/>
      <c r="K394" s="162"/>
      <c r="L394" s="166"/>
      <c r="M394" s="119"/>
      <c r="N394" s="120"/>
      <c r="O394" s="119"/>
      <c r="P394" s="120"/>
      <c r="Q394" s="120"/>
      <c r="R394" s="121"/>
      <c r="X394" s="3"/>
      <c r="Y394" s="3"/>
      <c r="AR394" s="3"/>
      <c r="AS394" s="3"/>
    </row>
    <row r="395" spans="1:45" ht="18" customHeight="1">
      <c r="A395" s="34"/>
      <c r="B395" s="26"/>
      <c r="C395" s="26"/>
      <c r="D395" s="231" t="s">
        <v>108</v>
      </c>
      <c r="E395" s="232"/>
      <c r="F395" s="232"/>
      <c r="G395" s="232"/>
      <c r="H395" s="232"/>
      <c r="I395" s="232"/>
      <c r="J395" s="233"/>
      <c r="K395" s="122">
        <f>SUM(K378:K391)</f>
        <v>31</v>
      </c>
      <c r="L395" s="123">
        <f>IF(K386=0,"",K386/B378)</f>
        <v>0.65909090909090906</v>
      </c>
      <c r="M395" s="123">
        <f>IF(K395=0,"",K395/B378)</f>
        <v>0.70454545454545459</v>
      </c>
      <c r="N395" s="123">
        <f>IF(K386=0,"",M395-L395)</f>
        <v>4.5454545454545525E-2</v>
      </c>
      <c r="O395" s="5"/>
      <c r="P395" s="26"/>
      <c r="Q395" s="25"/>
      <c r="R395" s="5"/>
      <c r="X395" s="3"/>
      <c r="Y395" s="3"/>
      <c r="AR395" s="3"/>
      <c r="AS395" s="3"/>
    </row>
    <row r="396" spans="1:45" ht="12.75" customHeight="1">
      <c r="L396" s="5"/>
      <c r="M396" s="5"/>
      <c r="O396" s="5"/>
      <c r="P396" s="6"/>
      <c r="Q396" s="6"/>
      <c r="R396" s="5"/>
      <c r="X396" s="3"/>
      <c r="Y396" s="3"/>
      <c r="AR396" s="3"/>
      <c r="AS396" s="3"/>
    </row>
    <row r="397" spans="1:45" ht="12.75" customHeight="1">
      <c r="L397" s="5"/>
      <c r="M397" s="5"/>
      <c r="O397" s="5"/>
      <c r="P397" s="6"/>
      <c r="Q397" s="6"/>
      <c r="R397" s="5"/>
      <c r="X397" s="3"/>
      <c r="Y397" s="3"/>
      <c r="AR397" s="3"/>
      <c r="AS397" s="3"/>
    </row>
    <row r="398" spans="1:45" ht="26.25" customHeight="1">
      <c r="B398" s="250" t="s">
        <v>96</v>
      </c>
      <c r="C398" s="242"/>
      <c r="D398" s="242"/>
      <c r="E398" s="242"/>
      <c r="F398" s="242"/>
      <c r="G398" s="242"/>
      <c r="H398" s="242"/>
      <c r="I398" s="242"/>
      <c r="J398" s="242"/>
      <c r="K398" s="79" t="s">
        <v>72</v>
      </c>
      <c r="L398" s="5"/>
      <c r="M398" s="5"/>
      <c r="N398" s="26"/>
      <c r="O398" s="5"/>
      <c r="P398" s="26"/>
      <c r="Q398" s="26"/>
      <c r="R398" s="26"/>
      <c r="X398" s="3"/>
      <c r="Y398" s="3"/>
      <c r="AR398" s="3"/>
      <c r="AS398" s="3"/>
    </row>
    <row r="399" spans="1:45" ht="20.25" customHeight="1">
      <c r="A399" s="234" t="s">
        <v>9</v>
      </c>
      <c r="B399" s="235" t="s">
        <v>97</v>
      </c>
      <c r="C399" s="232"/>
      <c r="D399" s="232"/>
      <c r="E399" s="232"/>
      <c r="F399" s="232"/>
      <c r="G399" s="232"/>
      <c r="H399" s="232"/>
      <c r="I399" s="232"/>
      <c r="J399" s="233"/>
      <c r="K399" s="182" t="s">
        <v>10</v>
      </c>
      <c r="L399" s="229" t="s">
        <v>2</v>
      </c>
      <c r="M399" s="229" t="s">
        <v>3</v>
      </c>
      <c r="N399" s="237" t="s">
        <v>4</v>
      </c>
      <c r="O399" s="229" t="s">
        <v>5</v>
      </c>
      <c r="P399" s="238" t="s">
        <v>6</v>
      </c>
      <c r="Q399" s="238" t="s">
        <v>7</v>
      </c>
      <c r="R399" s="229" t="s">
        <v>8</v>
      </c>
      <c r="X399" s="3"/>
      <c r="Y399" s="3"/>
      <c r="AR399" s="3"/>
      <c r="AS399" s="3"/>
    </row>
    <row r="400" spans="1:45" ht="18" customHeight="1">
      <c r="A400" s="230"/>
      <c r="B400" s="82" t="s">
        <v>98</v>
      </c>
      <c r="C400" s="82" t="s">
        <v>99</v>
      </c>
      <c r="D400" s="82" t="s">
        <v>100</v>
      </c>
      <c r="E400" s="82" t="s">
        <v>101</v>
      </c>
      <c r="F400" s="82" t="s">
        <v>102</v>
      </c>
      <c r="G400" s="82" t="s">
        <v>103</v>
      </c>
      <c r="H400" s="82" t="s">
        <v>104</v>
      </c>
      <c r="I400" s="82" t="s">
        <v>105</v>
      </c>
      <c r="J400" s="82" t="s">
        <v>106</v>
      </c>
      <c r="K400" s="182"/>
      <c r="L400" s="230"/>
      <c r="M400" s="230"/>
      <c r="N400" s="230"/>
      <c r="O400" s="230"/>
      <c r="P400" s="230"/>
      <c r="Q400" s="230"/>
      <c r="R400" s="230"/>
      <c r="X400" s="3"/>
      <c r="Y400" s="3"/>
      <c r="AR400" s="3"/>
      <c r="AS400" s="3"/>
    </row>
    <row r="401" spans="1:45" ht="15.75" customHeight="1">
      <c r="A401" s="82">
        <v>1102</v>
      </c>
      <c r="B401" s="83">
        <v>79</v>
      </c>
      <c r="C401" s="83"/>
      <c r="D401" s="83"/>
      <c r="E401" s="83"/>
      <c r="F401" s="83"/>
      <c r="G401" s="83"/>
      <c r="H401" s="83"/>
      <c r="I401" s="83"/>
      <c r="J401" s="83"/>
      <c r="K401" s="84"/>
      <c r="L401" s="85"/>
      <c r="M401" s="86"/>
      <c r="N401" s="87"/>
      <c r="O401" s="146"/>
      <c r="P401" s="89">
        <f>B401</f>
        <v>79</v>
      </c>
      <c r="Q401" s="147"/>
      <c r="R401" s="146"/>
      <c r="X401" s="3"/>
      <c r="Y401" s="3"/>
      <c r="AR401" s="3"/>
      <c r="AS401" s="3"/>
    </row>
    <row r="402" spans="1:45" ht="15.75" customHeight="1">
      <c r="A402" s="82">
        <v>1201</v>
      </c>
      <c r="B402" s="83"/>
      <c r="C402" s="83">
        <v>72</v>
      </c>
      <c r="D402" s="83"/>
      <c r="E402" s="83"/>
      <c r="F402" s="83"/>
      <c r="G402" s="83"/>
      <c r="H402" s="83"/>
      <c r="I402" s="83"/>
      <c r="J402" s="83"/>
      <c r="K402" s="84"/>
      <c r="L402" s="91"/>
      <c r="M402" s="92"/>
      <c r="N402" s="93"/>
      <c r="O402" s="94">
        <f>IF(C402=0,"",C402/B401)</f>
        <v>0.91139240506329111</v>
      </c>
      <c r="P402" s="95">
        <v>72</v>
      </c>
      <c r="Q402" s="96">
        <f t="shared" ref="Q402:Q409" si="62">IF(P402=0,"",P402/P401)</f>
        <v>0.91139240506329111</v>
      </c>
      <c r="R402" s="96">
        <f t="shared" ref="R402:R409" si="63">IF(P402=0,"",100%-Q402)</f>
        <v>8.8607594936708889E-2</v>
      </c>
      <c r="X402" s="3"/>
      <c r="Y402" s="3"/>
      <c r="AR402" s="3"/>
      <c r="AS402" s="3"/>
    </row>
    <row r="403" spans="1:45" ht="15.75" customHeight="1">
      <c r="A403" s="82">
        <v>1202</v>
      </c>
      <c r="B403" s="83"/>
      <c r="C403" s="83"/>
      <c r="D403" s="83">
        <v>68</v>
      </c>
      <c r="E403" s="83"/>
      <c r="F403" s="83"/>
      <c r="G403" s="83"/>
      <c r="H403" s="83"/>
      <c r="I403" s="83"/>
      <c r="J403" s="83"/>
      <c r="K403" s="84"/>
      <c r="L403" s="91"/>
      <c r="M403" s="92"/>
      <c r="N403" s="93"/>
      <c r="O403" s="94">
        <f>IF(D403=0,"",D403/C402)</f>
        <v>0.94444444444444442</v>
      </c>
      <c r="P403" s="95">
        <v>69</v>
      </c>
      <c r="Q403" s="96">
        <f t="shared" si="62"/>
        <v>0.95833333333333337</v>
      </c>
      <c r="R403" s="96">
        <f t="shared" si="63"/>
        <v>4.166666666666663E-2</v>
      </c>
      <c r="S403" s="11">
        <f>P403/P401</f>
        <v>0.87341772151898733</v>
      </c>
      <c r="X403" s="3"/>
      <c r="Y403" s="3"/>
      <c r="AR403" s="3"/>
      <c r="AS403" s="3"/>
    </row>
    <row r="404" spans="1:45" ht="15.75" customHeight="1">
      <c r="A404" s="82">
        <v>1301</v>
      </c>
      <c r="B404" s="83"/>
      <c r="C404" s="83"/>
      <c r="D404" s="83"/>
      <c r="E404" s="83">
        <v>66</v>
      </c>
      <c r="F404" s="83"/>
      <c r="G404" s="83"/>
      <c r="H404" s="83"/>
      <c r="I404" s="83"/>
      <c r="J404" s="83"/>
      <c r="K404" s="84"/>
      <c r="L404" s="91"/>
      <c r="M404" s="92"/>
      <c r="N404" s="93"/>
      <c r="O404" s="94">
        <f>IF(E404=0,"",E404/D403)</f>
        <v>0.97058823529411764</v>
      </c>
      <c r="P404" s="95">
        <v>67</v>
      </c>
      <c r="Q404" s="96">
        <f t="shared" si="62"/>
        <v>0.97101449275362317</v>
      </c>
      <c r="R404" s="96">
        <f t="shared" si="63"/>
        <v>2.8985507246376829E-2</v>
      </c>
      <c r="X404" s="3"/>
      <c r="Y404" s="3"/>
      <c r="AR404" s="3"/>
      <c r="AS404" s="3"/>
    </row>
    <row r="405" spans="1:45" ht="15.75" customHeight="1">
      <c r="A405" s="82">
        <v>1302</v>
      </c>
      <c r="B405" s="83"/>
      <c r="C405" s="83"/>
      <c r="D405" s="83"/>
      <c r="E405" s="83"/>
      <c r="F405" s="83">
        <v>62</v>
      </c>
      <c r="G405" s="83"/>
      <c r="H405" s="83"/>
      <c r="I405" s="83"/>
      <c r="J405" s="83"/>
      <c r="K405" s="84"/>
      <c r="L405" s="91"/>
      <c r="M405" s="92"/>
      <c r="N405" s="93"/>
      <c r="O405" s="94">
        <f>IF(F405=0,"",F405/E404)</f>
        <v>0.93939393939393945</v>
      </c>
      <c r="P405" s="95">
        <v>63</v>
      </c>
      <c r="Q405" s="96">
        <f t="shared" si="62"/>
        <v>0.94029850746268662</v>
      </c>
      <c r="R405" s="96">
        <f t="shared" si="63"/>
        <v>5.9701492537313383E-2</v>
      </c>
      <c r="X405" s="3"/>
      <c r="Y405" s="3"/>
      <c r="AR405" s="3"/>
      <c r="AS405" s="3"/>
    </row>
    <row r="406" spans="1:45" ht="15.75" customHeight="1">
      <c r="A406" s="82">
        <v>1401</v>
      </c>
      <c r="B406" s="83"/>
      <c r="C406" s="83"/>
      <c r="D406" s="83"/>
      <c r="E406" s="83"/>
      <c r="F406" s="83"/>
      <c r="G406" s="83">
        <v>60</v>
      </c>
      <c r="H406" s="83"/>
      <c r="I406" s="83"/>
      <c r="J406" s="83"/>
      <c r="K406" s="84"/>
      <c r="L406" s="91"/>
      <c r="M406" s="92"/>
      <c r="N406" s="93"/>
      <c r="O406" s="94">
        <f>IF(G406=0,"",G406/F405)</f>
        <v>0.967741935483871</v>
      </c>
      <c r="P406" s="95">
        <v>60</v>
      </c>
      <c r="Q406" s="96">
        <f t="shared" si="62"/>
        <v>0.95238095238095233</v>
      </c>
      <c r="R406" s="96">
        <f t="shared" si="63"/>
        <v>4.7619047619047672E-2</v>
      </c>
      <c r="X406" s="3"/>
      <c r="Y406" s="3"/>
      <c r="AR406" s="3"/>
      <c r="AS406" s="3"/>
    </row>
    <row r="407" spans="1:45" ht="15.75" customHeight="1">
      <c r="A407" s="82">
        <v>1402</v>
      </c>
      <c r="B407" s="83"/>
      <c r="C407" s="83"/>
      <c r="D407" s="83"/>
      <c r="E407" s="83"/>
      <c r="F407" s="83"/>
      <c r="G407" s="83"/>
      <c r="H407" s="83">
        <v>57</v>
      </c>
      <c r="I407" s="83"/>
      <c r="J407" s="83"/>
      <c r="K407" s="84"/>
      <c r="L407" s="91"/>
      <c r="M407" s="92"/>
      <c r="N407" s="93"/>
      <c r="O407" s="94">
        <f>IF(H407=0,"",H407/G406)</f>
        <v>0.95</v>
      </c>
      <c r="P407" s="95">
        <v>60</v>
      </c>
      <c r="Q407" s="96">
        <f t="shared" si="62"/>
        <v>1</v>
      </c>
      <c r="R407" s="96">
        <f t="shared" si="63"/>
        <v>0</v>
      </c>
      <c r="X407" s="3"/>
      <c r="Y407" s="3"/>
      <c r="AR407" s="3"/>
      <c r="AS407" s="3"/>
    </row>
    <row r="408" spans="1:45" ht="15.75" customHeight="1">
      <c r="A408" s="82">
        <v>1501</v>
      </c>
      <c r="B408" s="83"/>
      <c r="C408" s="83"/>
      <c r="D408" s="83"/>
      <c r="E408" s="83"/>
      <c r="F408" s="83"/>
      <c r="G408" s="83"/>
      <c r="H408" s="83"/>
      <c r="I408" s="83">
        <v>57</v>
      </c>
      <c r="J408" s="83"/>
      <c r="K408" s="84"/>
      <c r="L408" s="91"/>
      <c r="M408" s="92"/>
      <c r="N408" s="93"/>
      <c r="O408" s="94">
        <f>IF(I408=0,"",I408/H407)</f>
        <v>1</v>
      </c>
      <c r="P408" s="95">
        <v>60</v>
      </c>
      <c r="Q408" s="96">
        <f t="shared" si="62"/>
        <v>1</v>
      </c>
      <c r="R408" s="96">
        <f t="shared" si="63"/>
        <v>0</v>
      </c>
      <c r="X408" s="3"/>
      <c r="Y408" s="3"/>
      <c r="AR408" s="3"/>
      <c r="AS408" s="3"/>
    </row>
    <row r="409" spans="1:45" ht="15.75" customHeight="1">
      <c r="A409" s="82">
        <v>1502</v>
      </c>
      <c r="B409" s="83"/>
      <c r="C409" s="83"/>
      <c r="D409" s="83"/>
      <c r="E409" s="83"/>
      <c r="F409" s="83"/>
      <c r="G409" s="83"/>
      <c r="H409" s="83"/>
      <c r="I409" s="83"/>
      <c r="J409" s="83">
        <v>55</v>
      </c>
      <c r="K409" s="84">
        <v>46</v>
      </c>
      <c r="L409" s="91"/>
      <c r="M409" s="92"/>
      <c r="N409" s="93"/>
      <c r="O409" s="148">
        <f>IF(J409=0,"",J409/I408)</f>
        <v>0.96491228070175439</v>
      </c>
      <c r="P409" s="95">
        <v>60</v>
      </c>
      <c r="Q409" s="149">
        <f t="shared" si="62"/>
        <v>1</v>
      </c>
      <c r="R409" s="149">
        <f t="shared" si="63"/>
        <v>0</v>
      </c>
      <c r="X409" s="3"/>
      <c r="Y409" s="3"/>
      <c r="AR409" s="3"/>
      <c r="AS409" s="3"/>
    </row>
    <row r="410" spans="1:45" ht="15.75" customHeight="1">
      <c r="A410" s="82">
        <v>1601</v>
      </c>
      <c r="B410" s="83"/>
      <c r="C410" s="83"/>
      <c r="D410" s="83"/>
      <c r="E410" s="83"/>
      <c r="F410" s="83"/>
      <c r="G410" s="83"/>
      <c r="H410" s="83"/>
      <c r="I410" s="83"/>
      <c r="J410" s="83">
        <v>6</v>
      </c>
      <c r="K410" s="84">
        <v>1</v>
      </c>
      <c r="L410" s="91"/>
      <c r="M410" s="92"/>
      <c r="N410" s="99"/>
      <c r="O410" s="150"/>
      <c r="P410" s="95">
        <v>8</v>
      </c>
      <c r="Q410" s="151"/>
      <c r="R410" s="152"/>
      <c r="X410" s="3"/>
      <c r="Y410" s="3"/>
      <c r="AR410" s="3"/>
      <c r="AS410" s="3"/>
    </row>
    <row r="411" spans="1:45" ht="15.75" customHeight="1">
      <c r="A411" s="82">
        <v>1602</v>
      </c>
      <c r="B411" s="83"/>
      <c r="C411" s="83"/>
      <c r="D411" s="83"/>
      <c r="E411" s="83"/>
      <c r="F411" s="83"/>
      <c r="G411" s="83"/>
      <c r="H411" s="83"/>
      <c r="I411" s="83"/>
      <c r="J411" s="83">
        <v>5</v>
      </c>
      <c r="K411" s="84">
        <v>4</v>
      </c>
      <c r="L411" s="91"/>
      <c r="M411" s="92"/>
      <c r="N411" s="99"/>
      <c r="O411" s="103"/>
      <c r="P411" s="101">
        <v>6</v>
      </c>
      <c r="Q411" s="104"/>
      <c r="R411" s="103"/>
      <c r="X411" s="3"/>
      <c r="Y411" s="3"/>
      <c r="AR411" s="3"/>
      <c r="AS411" s="3"/>
    </row>
    <row r="412" spans="1:45" ht="15.75" customHeight="1">
      <c r="A412" s="82">
        <v>1701</v>
      </c>
      <c r="B412" s="83"/>
      <c r="C412" s="83"/>
      <c r="D412" s="83"/>
      <c r="E412" s="83"/>
      <c r="F412" s="83"/>
      <c r="G412" s="83"/>
      <c r="H412" s="83"/>
      <c r="I412" s="83"/>
      <c r="J412" s="83">
        <v>2</v>
      </c>
      <c r="K412" s="84">
        <v>1</v>
      </c>
      <c r="L412" s="91"/>
      <c r="M412" s="92"/>
      <c r="N412" s="99"/>
      <c r="O412" s="103"/>
      <c r="P412" s="101">
        <v>2</v>
      </c>
      <c r="Q412" s="104"/>
      <c r="R412" s="103"/>
      <c r="X412" s="3"/>
      <c r="Y412" s="3"/>
      <c r="AR412" s="3"/>
      <c r="AS412" s="3"/>
    </row>
    <row r="413" spans="1:45" ht="15.75" customHeight="1">
      <c r="A413" s="82">
        <v>1702</v>
      </c>
      <c r="B413" s="83"/>
      <c r="C413" s="83"/>
      <c r="D413" s="83"/>
      <c r="E413" s="83"/>
      <c r="F413" s="83"/>
      <c r="G413" s="83"/>
      <c r="H413" s="83"/>
      <c r="I413" s="83"/>
      <c r="J413" s="83">
        <v>2</v>
      </c>
      <c r="K413" s="84">
        <v>2</v>
      </c>
      <c r="L413" s="91"/>
      <c r="M413" s="92"/>
      <c r="N413" s="99"/>
      <c r="O413" s="103"/>
      <c r="P413" s="101">
        <v>3</v>
      </c>
      <c r="Q413" s="104"/>
      <c r="R413" s="103"/>
      <c r="X413" s="3"/>
      <c r="Y413" s="3"/>
      <c r="AR413" s="3"/>
      <c r="AS413" s="3"/>
    </row>
    <row r="414" spans="1:45" ht="15.75" customHeight="1">
      <c r="A414" s="82">
        <v>1801</v>
      </c>
      <c r="B414" s="83"/>
      <c r="C414" s="83"/>
      <c r="D414" s="83"/>
      <c r="E414" s="83"/>
      <c r="F414" s="83"/>
      <c r="G414" s="83"/>
      <c r="H414" s="83"/>
      <c r="I414" s="83"/>
      <c r="J414" s="83"/>
      <c r="K414" s="84"/>
      <c r="L414" s="91"/>
      <c r="M414" s="92"/>
      <c r="N414" s="99"/>
      <c r="O414" s="183"/>
      <c r="P414" s="184"/>
      <c r="Q414" s="185"/>
      <c r="R414" s="186"/>
      <c r="X414" s="3"/>
      <c r="Y414" s="3"/>
      <c r="AR414" s="3"/>
      <c r="AS414" s="3"/>
    </row>
    <row r="415" spans="1:45" ht="15.75" customHeight="1">
      <c r="A415" s="82">
        <v>1802</v>
      </c>
      <c r="B415" s="161"/>
      <c r="C415" s="161"/>
      <c r="D415" s="161"/>
      <c r="E415" s="161"/>
      <c r="F415" s="161"/>
      <c r="G415" s="161"/>
      <c r="H415" s="161"/>
      <c r="I415" s="161"/>
      <c r="J415" s="161"/>
      <c r="K415" s="162"/>
      <c r="L415" s="155"/>
      <c r="M415" s="5"/>
      <c r="N415" s="26"/>
      <c r="O415" s="108" t="s">
        <v>80</v>
      </c>
      <c r="P415" s="109">
        <v>54</v>
      </c>
      <c r="Q415" s="110">
        <f>K418</f>
        <v>54</v>
      </c>
      <c r="R415" s="111" t="s">
        <v>10</v>
      </c>
      <c r="X415" s="3"/>
      <c r="Y415" s="3"/>
      <c r="AR415" s="3"/>
      <c r="AS415" s="3"/>
    </row>
    <row r="416" spans="1:45" ht="15.75" customHeight="1">
      <c r="A416" s="82">
        <v>1901</v>
      </c>
      <c r="B416" s="161"/>
      <c r="C416" s="161"/>
      <c r="D416" s="161"/>
      <c r="E416" s="161"/>
      <c r="F416" s="161"/>
      <c r="G416" s="161"/>
      <c r="H416" s="161"/>
      <c r="I416" s="161"/>
      <c r="J416" s="161"/>
      <c r="K416" s="162"/>
      <c r="L416" s="155"/>
      <c r="M416" s="5"/>
      <c r="N416" s="26"/>
      <c r="O416" s="112" t="s">
        <v>81</v>
      </c>
      <c r="P416" s="113">
        <f>IF(P415/B401=0,"",P415/B401)</f>
        <v>0.68354430379746833</v>
      </c>
      <c r="Q416" s="114">
        <f>IF(P415/Q415=0,"",P415/Q415)</f>
        <v>1</v>
      </c>
      <c r="R416" s="115" t="s">
        <v>82</v>
      </c>
      <c r="X416" s="3"/>
      <c r="Y416" s="3"/>
      <c r="AR416" s="3"/>
      <c r="AS416" s="3"/>
    </row>
    <row r="417" spans="1:45" ht="15.75" customHeight="1">
      <c r="A417" s="82">
        <v>1902</v>
      </c>
      <c r="B417" s="161"/>
      <c r="C417" s="161"/>
      <c r="D417" s="161"/>
      <c r="E417" s="161"/>
      <c r="F417" s="161"/>
      <c r="G417" s="161"/>
      <c r="H417" s="161"/>
      <c r="I417" s="161"/>
      <c r="J417" s="161"/>
      <c r="K417" s="162"/>
      <c r="L417" s="166"/>
      <c r="M417" s="119"/>
      <c r="N417" s="120"/>
      <c r="O417" s="119"/>
      <c r="P417" s="120"/>
      <c r="Q417" s="120"/>
      <c r="R417" s="121"/>
      <c r="X417" s="3"/>
      <c r="Y417" s="3"/>
      <c r="AR417" s="3"/>
      <c r="AS417" s="3"/>
    </row>
    <row r="418" spans="1:45" ht="18" customHeight="1">
      <c r="A418" s="34"/>
      <c r="B418" s="26"/>
      <c r="C418" s="26"/>
      <c r="D418" s="231" t="s">
        <v>108</v>
      </c>
      <c r="E418" s="232"/>
      <c r="F418" s="232"/>
      <c r="G418" s="232"/>
      <c r="H418" s="232"/>
      <c r="I418" s="232"/>
      <c r="J418" s="233"/>
      <c r="K418" s="122">
        <f>SUM(K401:K414)</f>
        <v>54</v>
      </c>
      <c r="L418" s="123">
        <f>IF(K409=0,"",K409/B401)</f>
        <v>0.58227848101265822</v>
      </c>
      <c r="M418" s="123">
        <f>IF(K418=0,"",K418/B401)</f>
        <v>0.68354430379746833</v>
      </c>
      <c r="N418" s="123">
        <f>IF(K409=0,"",M418-L418)</f>
        <v>0.10126582278481011</v>
      </c>
      <c r="O418" s="5"/>
      <c r="P418" s="26"/>
      <c r="Q418" s="25"/>
      <c r="R418" s="5"/>
      <c r="X418" s="3"/>
      <c r="Y418" s="3"/>
      <c r="AR418" s="3"/>
      <c r="AS418" s="3"/>
    </row>
    <row r="419" spans="1:45" ht="12.75" customHeight="1">
      <c r="L419" s="5"/>
      <c r="M419" s="5"/>
      <c r="O419" s="5"/>
      <c r="P419" s="6"/>
      <c r="Q419" s="6"/>
      <c r="R419" s="5"/>
      <c r="X419" s="3"/>
      <c r="Y419" s="3"/>
      <c r="AR419" s="3"/>
      <c r="AS419" s="3"/>
    </row>
    <row r="420" spans="1:45" ht="12.75" customHeight="1">
      <c r="L420" s="5"/>
      <c r="M420" s="5"/>
      <c r="O420" s="5"/>
      <c r="P420" s="6"/>
      <c r="Q420" s="6"/>
      <c r="R420" s="5"/>
      <c r="X420" s="3"/>
      <c r="Y420" s="3"/>
      <c r="AR420" s="3"/>
      <c r="AS420" s="3"/>
    </row>
    <row r="421" spans="1:45" ht="26.25" customHeight="1">
      <c r="B421" s="250" t="s">
        <v>96</v>
      </c>
      <c r="C421" s="242"/>
      <c r="D421" s="242"/>
      <c r="E421" s="242"/>
      <c r="F421" s="242"/>
      <c r="G421" s="242"/>
      <c r="H421" s="242"/>
      <c r="I421" s="242"/>
      <c r="J421" s="242"/>
      <c r="K421" s="79" t="s">
        <v>75</v>
      </c>
      <c r="L421" s="5"/>
      <c r="M421" s="5"/>
      <c r="N421" s="26"/>
      <c r="O421" s="5"/>
      <c r="P421" s="26"/>
      <c r="Q421" s="26"/>
      <c r="R421" s="26"/>
      <c r="X421" s="3"/>
      <c r="Y421" s="3"/>
      <c r="AR421" s="3"/>
      <c r="AS421" s="3"/>
    </row>
    <row r="422" spans="1:45" ht="20.25" customHeight="1">
      <c r="A422" s="234" t="s">
        <v>9</v>
      </c>
      <c r="B422" s="235" t="s">
        <v>97</v>
      </c>
      <c r="C422" s="232"/>
      <c r="D422" s="232"/>
      <c r="E422" s="232"/>
      <c r="F422" s="232"/>
      <c r="G422" s="232"/>
      <c r="H422" s="232"/>
      <c r="I422" s="232"/>
      <c r="J422" s="233"/>
      <c r="K422" s="182" t="s">
        <v>10</v>
      </c>
      <c r="L422" s="229" t="s">
        <v>2</v>
      </c>
      <c r="M422" s="229" t="s">
        <v>3</v>
      </c>
      <c r="N422" s="237" t="s">
        <v>4</v>
      </c>
      <c r="O422" s="229" t="s">
        <v>5</v>
      </c>
      <c r="P422" s="238" t="s">
        <v>6</v>
      </c>
      <c r="Q422" s="238" t="s">
        <v>7</v>
      </c>
      <c r="R422" s="229" t="s">
        <v>8</v>
      </c>
      <c r="X422" s="3"/>
      <c r="Y422" s="3"/>
      <c r="AR422" s="3"/>
      <c r="AS422" s="3"/>
    </row>
    <row r="423" spans="1:45" ht="18" customHeight="1">
      <c r="A423" s="230"/>
      <c r="B423" s="82" t="s">
        <v>98</v>
      </c>
      <c r="C423" s="82" t="s">
        <v>99</v>
      </c>
      <c r="D423" s="82" t="s">
        <v>100</v>
      </c>
      <c r="E423" s="82" t="s">
        <v>101</v>
      </c>
      <c r="F423" s="82" t="s">
        <v>102</v>
      </c>
      <c r="G423" s="82" t="s">
        <v>103</v>
      </c>
      <c r="H423" s="82" t="s">
        <v>104</v>
      </c>
      <c r="I423" s="82" t="s">
        <v>105</v>
      </c>
      <c r="J423" s="82" t="s">
        <v>106</v>
      </c>
      <c r="K423" s="182"/>
      <c r="L423" s="230"/>
      <c r="M423" s="230"/>
      <c r="N423" s="230"/>
      <c r="O423" s="230"/>
      <c r="P423" s="230"/>
      <c r="Q423" s="230"/>
      <c r="R423" s="230"/>
      <c r="X423" s="3"/>
      <c r="Y423" s="3"/>
      <c r="AR423" s="3"/>
      <c r="AS423" s="3"/>
    </row>
    <row r="424" spans="1:45" ht="15.75" customHeight="1">
      <c r="A424" s="82">
        <v>1201</v>
      </c>
      <c r="B424" s="83">
        <v>43</v>
      </c>
      <c r="C424" s="83"/>
      <c r="D424" s="83"/>
      <c r="E424" s="83"/>
      <c r="F424" s="83"/>
      <c r="G424" s="83"/>
      <c r="H424" s="83"/>
      <c r="I424" s="83"/>
      <c r="J424" s="83"/>
      <c r="K424" s="84"/>
      <c r="L424" s="85"/>
      <c r="M424" s="86"/>
      <c r="N424" s="87"/>
      <c r="O424" s="146"/>
      <c r="P424" s="89">
        <f>B424</f>
        <v>43</v>
      </c>
      <c r="Q424" s="147"/>
      <c r="R424" s="146"/>
      <c r="X424" s="3"/>
      <c r="Y424" s="3"/>
      <c r="AR424" s="3"/>
      <c r="AS424" s="3"/>
    </row>
    <row r="425" spans="1:45" ht="15.75" customHeight="1">
      <c r="A425" s="82">
        <v>1202</v>
      </c>
      <c r="B425" s="83"/>
      <c r="C425" s="83">
        <v>25</v>
      </c>
      <c r="D425" s="83"/>
      <c r="E425" s="83"/>
      <c r="F425" s="83"/>
      <c r="G425" s="83"/>
      <c r="H425" s="83"/>
      <c r="I425" s="83"/>
      <c r="J425" s="83"/>
      <c r="K425" s="84"/>
      <c r="L425" s="91"/>
      <c r="M425" s="92"/>
      <c r="N425" s="93"/>
      <c r="O425" s="94">
        <f>IF(C425=0,"",C425/B424)</f>
        <v>0.58139534883720934</v>
      </c>
      <c r="P425" s="95">
        <v>25</v>
      </c>
      <c r="Q425" s="96">
        <f t="shared" ref="Q425:Q432" si="64">IF(P425=0,"",P425/P424)</f>
        <v>0.58139534883720934</v>
      </c>
      <c r="R425" s="96">
        <f t="shared" ref="R425:R432" si="65">IF(P425=0,"",100%-Q425)</f>
        <v>0.41860465116279066</v>
      </c>
      <c r="X425" s="3"/>
      <c r="Y425" s="3"/>
      <c r="AR425" s="3"/>
      <c r="AS425" s="3"/>
    </row>
    <row r="426" spans="1:45" ht="15.75" customHeight="1">
      <c r="A426" s="82">
        <v>1301</v>
      </c>
      <c r="B426" s="83"/>
      <c r="C426" s="83"/>
      <c r="D426" s="83">
        <v>23</v>
      </c>
      <c r="E426" s="83"/>
      <c r="F426" s="83"/>
      <c r="G426" s="83"/>
      <c r="H426" s="83"/>
      <c r="I426" s="83"/>
      <c r="J426" s="83"/>
      <c r="K426" s="84"/>
      <c r="L426" s="91"/>
      <c r="M426" s="92"/>
      <c r="N426" s="93"/>
      <c r="O426" s="94">
        <f>IF(D426=0,"",D426/C425)</f>
        <v>0.92</v>
      </c>
      <c r="P426" s="95">
        <v>24</v>
      </c>
      <c r="Q426" s="96">
        <f t="shared" si="64"/>
        <v>0.96</v>
      </c>
      <c r="R426" s="96">
        <f t="shared" si="65"/>
        <v>4.0000000000000036E-2</v>
      </c>
      <c r="S426" s="11">
        <f>P426/P424</f>
        <v>0.55813953488372092</v>
      </c>
      <c r="X426" s="3"/>
      <c r="Y426" s="3"/>
      <c r="AR426" s="3"/>
      <c r="AS426" s="3"/>
    </row>
    <row r="427" spans="1:45" ht="15.75" customHeight="1">
      <c r="A427" s="82">
        <v>1302</v>
      </c>
      <c r="B427" s="83"/>
      <c r="C427" s="83"/>
      <c r="D427" s="83"/>
      <c r="E427" s="83">
        <v>21</v>
      </c>
      <c r="F427" s="83"/>
      <c r="G427" s="83"/>
      <c r="H427" s="83"/>
      <c r="I427" s="83"/>
      <c r="J427" s="83"/>
      <c r="K427" s="84"/>
      <c r="L427" s="91"/>
      <c r="M427" s="92"/>
      <c r="N427" s="93"/>
      <c r="O427" s="94">
        <f>IF(E427=0,"",E427/D426)</f>
        <v>0.91304347826086951</v>
      </c>
      <c r="P427" s="95">
        <v>23</v>
      </c>
      <c r="Q427" s="96">
        <f t="shared" si="64"/>
        <v>0.95833333333333337</v>
      </c>
      <c r="R427" s="96">
        <f t="shared" si="65"/>
        <v>4.166666666666663E-2</v>
      </c>
      <c r="X427" s="3"/>
      <c r="Y427" s="3"/>
      <c r="AR427" s="3"/>
      <c r="AS427" s="3"/>
    </row>
    <row r="428" spans="1:45" ht="15.75" customHeight="1">
      <c r="A428" s="82">
        <v>1401</v>
      </c>
      <c r="B428" s="83"/>
      <c r="C428" s="83"/>
      <c r="D428" s="83"/>
      <c r="E428" s="83"/>
      <c r="F428" s="83">
        <v>21</v>
      </c>
      <c r="G428" s="83"/>
      <c r="H428" s="83"/>
      <c r="I428" s="83"/>
      <c r="J428" s="83"/>
      <c r="K428" s="84"/>
      <c r="L428" s="91"/>
      <c r="M428" s="92"/>
      <c r="N428" s="93"/>
      <c r="O428" s="94">
        <f>IF(F428=0,"",F428/E427)</f>
        <v>1</v>
      </c>
      <c r="P428" s="95">
        <v>23</v>
      </c>
      <c r="Q428" s="96">
        <f t="shared" si="64"/>
        <v>1</v>
      </c>
      <c r="R428" s="96">
        <f t="shared" si="65"/>
        <v>0</v>
      </c>
      <c r="X428" s="3"/>
      <c r="Y428" s="3"/>
      <c r="AR428" s="3"/>
      <c r="AS428" s="3"/>
    </row>
    <row r="429" spans="1:45" ht="15.75" customHeight="1">
      <c r="A429" s="82">
        <v>1402</v>
      </c>
      <c r="B429" s="83"/>
      <c r="C429" s="83"/>
      <c r="D429" s="83"/>
      <c r="E429" s="83"/>
      <c r="F429" s="83"/>
      <c r="G429" s="83">
        <v>21</v>
      </c>
      <c r="H429" s="83"/>
      <c r="I429" s="83"/>
      <c r="J429" s="83"/>
      <c r="K429" s="84"/>
      <c r="L429" s="91"/>
      <c r="M429" s="92"/>
      <c r="N429" s="93"/>
      <c r="O429" s="94">
        <f>IF(G429=0,"",G429/F428)</f>
        <v>1</v>
      </c>
      <c r="P429" s="95">
        <v>23</v>
      </c>
      <c r="Q429" s="96">
        <f t="shared" si="64"/>
        <v>1</v>
      </c>
      <c r="R429" s="96">
        <f t="shared" si="65"/>
        <v>0</v>
      </c>
      <c r="X429" s="3"/>
      <c r="Y429" s="3"/>
      <c r="AR429" s="3"/>
      <c r="AS429" s="3"/>
    </row>
    <row r="430" spans="1:45" ht="15.75" customHeight="1">
      <c r="A430" s="82">
        <v>1501</v>
      </c>
      <c r="B430" s="83"/>
      <c r="C430" s="83"/>
      <c r="D430" s="83"/>
      <c r="E430" s="83"/>
      <c r="F430" s="83"/>
      <c r="G430" s="83"/>
      <c r="H430" s="83">
        <v>21</v>
      </c>
      <c r="I430" s="83"/>
      <c r="J430" s="83"/>
      <c r="K430" s="84"/>
      <c r="L430" s="91"/>
      <c r="M430" s="92"/>
      <c r="N430" s="93"/>
      <c r="O430" s="94">
        <f>IF(H430=0,"",H430/G429)</f>
        <v>1</v>
      </c>
      <c r="P430" s="95">
        <v>23</v>
      </c>
      <c r="Q430" s="96">
        <f t="shared" si="64"/>
        <v>1</v>
      </c>
      <c r="R430" s="96">
        <f t="shared" si="65"/>
        <v>0</v>
      </c>
      <c r="X430" s="3"/>
      <c r="Y430" s="3"/>
      <c r="AR430" s="3"/>
      <c r="AS430" s="3"/>
    </row>
    <row r="431" spans="1:45" ht="15.75" customHeight="1">
      <c r="A431" s="82">
        <v>1502</v>
      </c>
      <c r="B431" s="83"/>
      <c r="C431" s="83"/>
      <c r="D431" s="83"/>
      <c r="E431" s="83"/>
      <c r="F431" s="83"/>
      <c r="G431" s="83"/>
      <c r="H431" s="83"/>
      <c r="I431" s="83">
        <v>20</v>
      </c>
      <c r="J431" s="83"/>
      <c r="K431" s="84"/>
      <c r="L431" s="91"/>
      <c r="M431" s="92"/>
      <c r="N431" s="93"/>
      <c r="O431" s="94">
        <f>IF(I431=0,"",I431/H430)</f>
        <v>0.95238095238095233</v>
      </c>
      <c r="P431" s="95">
        <v>23</v>
      </c>
      <c r="Q431" s="96">
        <f t="shared" si="64"/>
        <v>1</v>
      </c>
      <c r="R431" s="96">
        <f t="shared" si="65"/>
        <v>0</v>
      </c>
      <c r="X431" s="3"/>
      <c r="Y431" s="3"/>
      <c r="AR431" s="3"/>
      <c r="AS431" s="3"/>
    </row>
    <row r="432" spans="1:45" ht="15.75" customHeight="1">
      <c r="A432" s="82">
        <v>1601</v>
      </c>
      <c r="B432" s="83"/>
      <c r="C432" s="83"/>
      <c r="D432" s="83"/>
      <c r="E432" s="83"/>
      <c r="F432" s="83"/>
      <c r="G432" s="83"/>
      <c r="H432" s="83"/>
      <c r="I432" s="83"/>
      <c r="J432" s="83">
        <v>20</v>
      </c>
      <c r="K432" s="84">
        <v>19</v>
      </c>
      <c r="L432" s="91"/>
      <c r="M432" s="92"/>
      <c r="N432" s="93"/>
      <c r="O432" s="148">
        <f>IF(J432=0,"",J432/I431)</f>
        <v>1</v>
      </c>
      <c r="P432" s="95">
        <v>23</v>
      </c>
      <c r="Q432" s="149">
        <f t="shared" si="64"/>
        <v>1</v>
      </c>
      <c r="R432" s="149">
        <f t="shared" si="65"/>
        <v>0</v>
      </c>
      <c r="X432" s="3"/>
      <c r="Y432" s="3"/>
      <c r="AR432" s="3"/>
      <c r="AS432" s="3"/>
    </row>
    <row r="433" spans="1:45" ht="15.75" customHeight="1">
      <c r="A433" s="82">
        <v>1602</v>
      </c>
      <c r="B433" s="83"/>
      <c r="C433" s="83"/>
      <c r="D433" s="83"/>
      <c r="E433" s="83"/>
      <c r="F433" s="83"/>
      <c r="G433" s="83"/>
      <c r="H433" s="83"/>
      <c r="I433" s="83"/>
      <c r="J433" s="83">
        <v>4</v>
      </c>
      <c r="K433" s="84">
        <v>2</v>
      </c>
      <c r="L433" s="91"/>
      <c r="M433" s="92"/>
      <c r="N433" s="99"/>
      <c r="O433" s="150"/>
      <c r="P433" s="95">
        <v>4</v>
      </c>
      <c r="Q433" s="151"/>
      <c r="R433" s="152"/>
      <c r="X433" s="3"/>
      <c r="Y433" s="3"/>
      <c r="AR433" s="3"/>
      <c r="AS433" s="3"/>
    </row>
    <row r="434" spans="1:45" ht="15.75" customHeight="1">
      <c r="A434" s="82">
        <v>1701</v>
      </c>
      <c r="B434" s="83"/>
      <c r="C434" s="83"/>
      <c r="D434" s="83"/>
      <c r="E434" s="83"/>
      <c r="F434" s="83"/>
      <c r="G434" s="83"/>
      <c r="H434" s="83"/>
      <c r="I434" s="83"/>
      <c r="J434" s="83">
        <v>2</v>
      </c>
      <c r="K434" s="84">
        <v>1</v>
      </c>
      <c r="L434" s="91"/>
      <c r="M434" s="92"/>
      <c r="N434" s="99"/>
      <c r="O434" s="103"/>
      <c r="P434" s="101">
        <v>2</v>
      </c>
      <c r="Q434" s="104"/>
      <c r="R434" s="103"/>
      <c r="X434" s="3"/>
      <c r="Y434" s="3"/>
      <c r="AR434" s="3"/>
      <c r="AS434" s="3"/>
    </row>
    <row r="435" spans="1:45" ht="15.75" customHeight="1">
      <c r="A435" s="82">
        <v>1702</v>
      </c>
      <c r="B435" s="83"/>
      <c r="C435" s="83"/>
      <c r="D435" s="83"/>
      <c r="E435" s="83"/>
      <c r="F435" s="83"/>
      <c r="G435" s="83"/>
      <c r="H435" s="83"/>
      <c r="I435" s="83"/>
      <c r="J435" s="83">
        <v>1</v>
      </c>
      <c r="K435" s="84">
        <v>1</v>
      </c>
      <c r="L435" s="91"/>
      <c r="M435" s="92"/>
      <c r="N435" s="99"/>
      <c r="O435" s="103"/>
      <c r="P435" s="101">
        <v>1</v>
      </c>
      <c r="Q435" s="104"/>
      <c r="R435" s="103"/>
      <c r="X435" s="3"/>
      <c r="Y435" s="3"/>
      <c r="AR435" s="3"/>
      <c r="AS435" s="3"/>
    </row>
    <row r="436" spans="1:45" ht="15.75" customHeight="1">
      <c r="A436" s="82">
        <v>1801</v>
      </c>
      <c r="B436" s="83"/>
      <c r="C436" s="83"/>
      <c r="D436" s="83"/>
      <c r="E436" s="83"/>
      <c r="F436" s="83"/>
      <c r="G436" s="83"/>
      <c r="H436" s="83"/>
      <c r="I436" s="83"/>
      <c r="J436" s="83"/>
      <c r="K436" s="84"/>
      <c r="L436" s="91"/>
      <c r="M436" s="92"/>
      <c r="N436" s="99"/>
      <c r="O436" s="103"/>
      <c r="P436" s="101"/>
      <c r="Q436" s="104"/>
      <c r="R436" s="103"/>
      <c r="X436" s="3"/>
      <c r="Y436" s="3"/>
      <c r="AR436" s="3"/>
      <c r="AS436" s="3"/>
    </row>
    <row r="437" spans="1:45" ht="15.75" customHeight="1">
      <c r="A437" s="82">
        <v>1802</v>
      </c>
      <c r="B437" s="83"/>
      <c r="C437" s="83"/>
      <c r="D437" s="83"/>
      <c r="E437" s="83"/>
      <c r="F437" s="83"/>
      <c r="G437" s="83"/>
      <c r="H437" s="83"/>
      <c r="I437" s="83"/>
      <c r="J437" s="83"/>
      <c r="K437" s="84"/>
      <c r="L437" s="91"/>
      <c r="M437" s="92"/>
      <c r="N437" s="99"/>
      <c r="O437" s="183"/>
      <c r="P437" s="184"/>
      <c r="Q437" s="185"/>
      <c r="R437" s="186"/>
      <c r="X437" s="3"/>
      <c r="Y437" s="3"/>
      <c r="AR437" s="3"/>
      <c r="AS437" s="3"/>
    </row>
    <row r="438" spans="1:45" ht="15.75" customHeight="1">
      <c r="A438" s="82">
        <v>1901</v>
      </c>
      <c r="B438" s="161"/>
      <c r="C438" s="161"/>
      <c r="D438" s="161"/>
      <c r="E438" s="161"/>
      <c r="F438" s="161"/>
      <c r="G438" s="161"/>
      <c r="H438" s="161"/>
      <c r="I438" s="161"/>
      <c r="J438" s="161"/>
      <c r="K438" s="162"/>
      <c r="L438" s="155"/>
      <c r="M438" s="5"/>
      <c r="N438" s="26"/>
      <c r="O438" s="108" t="s">
        <v>80</v>
      </c>
      <c r="P438" s="109">
        <v>23</v>
      </c>
      <c r="Q438" s="110">
        <f>K441</f>
        <v>23</v>
      </c>
      <c r="R438" s="111" t="s">
        <v>10</v>
      </c>
      <c r="X438" s="3"/>
      <c r="Y438" s="3"/>
      <c r="AR438" s="3"/>
      <c r="AS438" s="3"/>
    </row>
    <row r="439" spans="1:45" ht="15.75" customHeight="1">
      <c r="A439" s="82">
        <v>1902</v>
      </c>
      <c r="B439" s="161"/>
      <c r="C439" s="161"/>
      <c r="D439" s="161"/>
      <c r="E439" s="161"/>
      <c r="F439" s="161"/>
      <c r="G439" s="161"/>
      <c r="H439" s="161"/>
      <c r="I439" s="161"/>
      <c r="J439" s="161"/>
      <c r="K439" s="162"/>
      <c r="L439" s="155"/>
      <c r="M439" s="5"/>
      <c r="N439" s="26"/>
      <c r="O439" s="112" t="s">
        <v>81</v>
      </c>
      <c r="P439" s="113">
        <f>IF(P438/B424=0,"",P438/B424)</f>
        <v>0.53488372093023251</v>
      </c>
      <c r="Q439" s="114">
        <f>IF(P438/Q438=0,"",P438/Q438)</f>
        <v>1</v>
      </c>
      <c r="R439" s="115" t="s">
        <v>82</v>
      </c>
      <c r="X439" s="3"/>
      <c r="Y439" s="3"/>
      <c r="AR439" s="3"/>
      <c r="AS439" s="3"/>
    </row>
    <row r="440" spans="1:45" ht="15.75" customHeight="1">
      <c r="A440" s="82">
        <v>2001</v>
      </c>
      <c r="B440" s="161"/>
      <c r="C440" s="161"/>
      <c r="D440" s="161"/>
      <c r="E440" s="161"/>
      <c r="F440" s="161"/>
      <c r="G440" s="161"/>
      <c r="H440" s="161"/>
      <c r="I440" s="161"/>
      <c r="J440" s="161"/>
      <c r="K440" s="162"/>
      <c r="L440" s="166"/>
      <c r="M440" s="119"/>
      <c r="N440" s="120"/>
      <c r="O440" s="119"/>
      <c r="P440" s="120"/>
      <c r="Q440" s="120"/>
      <c r="R440" s="121"/>
      <c r="X440" s="3"/>
      <c r="Y440" s="3"/>
      <c r="AR440" s="3"/>
      <c r="AS440" s="3"/>
    </row>
    <row r="441" spans="1:45" ht="18" customHeight="1">
      <c r="A441" s="34"/>
      <c r="B441" s="26"/>
      <c r="C441" s="26"/>
      <c r="D441" s="231" t="s">
        <v>108</v>
      </c>
      <c r="E441" s="232"/>
      <c r="F441" s="232"/>
      <c r="G441" s="232"/>
      <c r="H441" s="232"/>
      <c r="I441" s="232"/>
      <c r="J441" s="233"/>
      <c r="K441" s="122">
        <f>SUM(K424:K437)</f>
        <v>23</v>
      </c>
      <c r="L441" s="123">
        <f>IF(K432=0,"",K432/B424)</f>
        <v>0.44186046511627908</v>
      </c>
      <c r="M441" s="123">
        <f>IF(K441=0,"",K441/B424)</f>
        <v>0.53488372093023251</v>
      </c>
      <c r="N441" s="123">
        <f>IF(K432=0,"",M441-L441)</f>
        <v>9.3023255813953432E-2</v>
      </c>
      <c r="O441" s="5"/>
      <c r="P441" s="26"/>
      <c r="Q441" s="25"/>
      <c r="R441" s="5"/>
      <c r="X441" s="3"/>
      <c r="Y441" s="3"/>
      <c r="AR441" s="3"/>
      <c r="AS441" s="3"/>
    </row>
    <row r="442" spans="1:45" ht="12.75" customHeight="1">
      <c r="L442" s="5"/>
      <c r="M442" s="5"/>
      <c r="O442" s="5"/>
      <c r="P442" s="6"/>
      <c r="Q442" s="6"/>
      <c r="R442" s="5"/>
      <c r="X442" s="3"/>
      <c r="Y442" s="3"/>
      <c r="AR442" s="3"/>
      <c r="AS442" s="3"/>
    </row>
    <row r="443" spans="1:45" ht="12.75" customHeight="1">
      <c r="L443" s="5"/>
      <c r="M443" s="5"/>
      <c r="O443" s="5"/>
      <c r="P443" s="6"/>
      <c r="Q443" s="6"/>
      <c r="R443" s="5"/>
      <c r="X443" s="3"/>
      <c r="Y443" s="3"/>
      <c r="AR443" s="3"/>
      <c r="AS443" s="3"/>
    </row>
    <row r="444" spans="1:45" ht="20.25" customHeight="1">
      <c r="B444" s="250" t="s">
        <v>96</v>
      </c>
      <c r="C444" s="242"/>
      <c r="D444" s="242"/>
      <c r="E444" s="242"/>
      <c r="F444" s="242"/>
      <c r="G444" s="242"/>
      <c r="H444" s="242"/>
      <c r="I444" s="242"/>
      <c r="J444" s="242"/>
      <c r="K444" s="145" t="s">
        <v>77</v>
      </c>
      <c r="L444" s="5"/>
      <c r="M444" s="5"/>
      <c r="N444" s="26"/>
      <c r="O444" s="5"/>
      <c r="P444" s="26"/>
      <c r="Q444" s="26"/>
      <c r="R444" s="26"/>
      <c r="X444" s="3"/>
      <c r="Y444" s="3"/>
      <c r="AR444" s="3"/>
      <c r="AS444" s="3"/>
    </row>
    <row r="445" spans="1:45" ht="15.75" customHeight="1">
      <c r="A445" s="234" t="s">
        <v>9</v>
      </c>
      <c r="B445" s="235" t="s">
        <v>97</v>
      </c>
      <c r="C445" s="232"/>
      <c r="D445" s="232"/>
      <c r="E445" s="232"/>
      <c r="F445" s="232"/>
      <c r="G445" s="232"/>
      <c r="H445" s="232"/>
      <c r="I445" s="232"/>
      <c r="J445" s="233"/>
      <c r="K445" s="236" t="s">
        <v>10</v>
      </c>
      <c r="L445" s="229" t="s">
        <v>2</v>
      </c>
      <c r="M445" s="229" t="s">
        <v>3</v>
      </c>
      <c r="N445" s="237" t="s">
        <v>4</v>
      </c>
      <c r="O445" s="229" t="s">
        <v>5</v>
      </c>
      <c r="P445" s="238" t="s">
        <v>6</v>
      </c>
      <c r="Q445" s="238" t="s">
        <v>7</v>
      </c>
      <c r="R445" s="229" t="s">
        <v>8</v>
      </c>
      <c r="X445" s="3"/>
      <c r="Y445" s="3"/>
      <c r="AR445" s="3"/>
      <c r="AS445" s="3"/>
    </row>
    <row r="446" spans="1:45" ht="15.75" customHeight="1">
      <c r="A446" s="230"/>
      <c r="B446" s="82" t="s">
        <v>98</v>
      </c>
      <c r="C446" s="82" t="s">
        <v>99</v>
      </c>
      <c r="D446" s="82" t="s">
        <v>100</v>
      </c>
      <c r="E446" s="82" t="s">
        <v>101</v>
      </c>
      <c r="F446" s="82" t="s">
        <v>102</v>
      </c>
      <c r="G446" s="82" t="s">
        <v>103</v>
      </c>
      <c r="H446" s="82" t="s">
        <v>104</v>
      </c>
      <c r="I446" s="82" t="s">
        <v>105</v>
      </c>
      <c r="J446" s="82" t="s">
        <v>106</v>
      </c>
      <c r="K446" s="230"/>
      <c r="L446" s="230"/>
      <c r="M446" s="230"/>
      <c r="N446" s="230"/>
      <c r="O446" s="230"/>
      <c r="P446" s="230"/>
      <c r="Q446" s="230"/>
      <c r="R446" s="230"/>
      <c r="X446" s="3"/>
      <c r="Y446" s="3"/>
      <c r="AR446" s="3"/>
      <c r="AS446" s="3"/>
    </row>
    <row r="447" spans="1:45" ht="15.75" customHeight="1">
      <c r="A447" s="82">
        <v>1202</v>
      </c>
      <c r="B447" s="83">
        <v>67</v>
      </c>
      <c r="C447" s="83"/>
      <c r="D447" s="83"/>
      <c r="E447" s="83"/>
      <c r="F447" s="83"/>
      <c r="G447" s="83"/>
      <c r="H447" s="83"/>
      <c r="I447" s="83"/>
      <c r="J447" s="83"/>
      <c r="K447" s="162"/>
      <c r="L447" s="154"/>
      <c r="M447" s="55"/>
      <c r="N447" s="56"/>
      <c r="O447" s="146"/>
      <c r="P447" s="89">
        <f>B447</f>
        <v>67</v>
      </c>
      <c r="Q447" s="147"/>
      <c r="R447" s="146"/>
      <c r="X447" s="3"/>
      <c r="Y447" s="3"/>
      <c r="AR447" s="3"/>
      <c r="AS447" s="3"/>
    </row>
    <row r="448" spans="1:45" ht="15.75" customHeight="1">
      <c r="A448" s="82">
        <v>1301</v>
      </c>
      <c r="B448" s="83"/>
      <c r="C448" s="83">
        <v>62</v>
      </c>
      <c r="D448" s="83"/>
      <c r="E448" s="83"/>
      <c r="F448" s="83"/>
      <c r="G448" s="83"/>
      <c r="H448" s="83"/>
      <c r="I448" s="83"/>
      <c r="J448" s="83"/>
      <c r="K448" s="162"/>
      <c r="L448" s="155"/>
      <c r="M448" s="5"/>
      <c r="N448" s="156"/>
      <c r="O448" s="94">
        <f>IF(C448=0,"",C448/B447)</f>
        <v>0.92537313432835822</v>
      </c>
      <c r="P448" s="95">
        <v>62</v>
      </c>
      <c r="Q448" s="96">
        <f t="shared" ref="Q448:Q455" si="66">IF(P448=0,"",P448/P447)</f>
        <v>0.92537313432835822</v>
      </c>
      <c r="R448" s="96">
        <f t="shared" ref="R448:R455" si="67">IF(P448=0,"",100%-Q448)</f>
        <v>7.4626865671641784E-2</v>
      </c>
      <c r="X448" s="3"/>
      <c r="Y448" s="3"/>
      <c r="AR448" s="3"/>
      <c r="AS448" s="3"/>
    </row>
    <row r="449" spans="1:45" ht="15.75" customHeight="1">
      <c r="A449" s="82">
        <v>1302</v>
      </c>
      <c r="B449" s="83"/>
      <c r="C449" s="83"/>
      <c r="D449" s="83">
        <v>59</v>
      </c>
      <c r="E449" s="83"/>
      <c r="F449" s="83"/>
      <c r="G449" s="83"/>
      <c r="H449" s="83"/>
      <c r="I449" s="83"/>
      <c r="J449" s="83"/>
      <c r="K449" s="162"/>
      <c r="L449" s="155"/>
      <c r="M449" s="5"/>
      <c r="N449" s="156"/>
      <c r="O449" s="94">
        <f>IF(D449=0,"",D449/C448)</f>
        <v>0.95161290322580649</v>
      </c>
      <c r="P449" s="95">
        <v>61</v>
      </c>
      <c r="Q449" s="96">
        <f t="shared" si="66"/>
        <v>0.9838709677419355</v>
      </c>
      <c r="R449" s="96">
        <f t="shared" si="67"/>
        <v>1.6129032258064502E-2</v>
      </c>
      <c r="S449" s="11">
        <f>P449/P447</f>
        <v>0.91044776119402981</v>
      </c>
      <c r="X449" s="3"/>
      <c r="Y449" s="3"/>
      <c r="AR449" s="3"/>
      <c r="AS449" s="3"/>
    </row>
    <row r="450" spans="1:45" ht="15.75" customHeight="1">
      <c r="A450" s="82">
        <v>1401</v>
      </c>
      <c r="B450" s="83"/>
      <c r="C450" s="83"/>
      <c r="D450" s="83"/>
      <c r="E450" s="83">
        <v>56</v>
      </c>
      <c r="F450" s="83"/>
      <c r="G450" s="83"/>
      <c r="H450" s="83"/>
      <c r="I450" s="83"/>
      <c r="J450" s="83"/>
      <c r="K450" s="162"/>
      <c r="L450" s="155"/>
      <c r="M450" s="5"/>
      <c r="N450" s="156"/>
      <c r="O450" s="94">
        <f>IF(E450=0,"",E450/D449)</f>
        <v>0.94915254237288138</v>
      </c>
      <c r="P450" s="95">
        <v>57</v>
      </c>
      <c r="Q450" s="96">
        <f t="shared" si="66"/>
        <v>0.93442622950819676</v>
      </c>
      <c r="R450" s="96">
        <f t="shared" si="67"/>
        <v>6.557377049180324E-2</v>
      </c>
      <c r="X450" s="3"/>
      <c r="Y450" s="3"/>
      <c r="AR450" s="3"/>
      <c r="AS450" s="3"/>
    </row>
    <row r="451" spans="1:45" ht="15.75" customHeight="1">
      <c r="A451" s="82">
        <v>1402</v>
      </c>
      <c r="B451" s="83"/>
      <c r="C451" s="83"/>
      <c r="D451" s="83"/>
      <c r="E451" s="83"/>
      <c r="F451" s="83">
        <v>54</v>
      </c>
      <c r="G451" s="83"/>
      <c r="H451" s="83"/>
      <c r="I451" s="83"/>
      <c r="J451" s="83"/>
      <c r="K451" s="162"/>
      <c r="L451" s="155"/>
      <c r="M451" s="5"/>
      <c r="N451" s="156"/>
      <c r="O451" s="94">
        <f>IF(F451=0,"",F451/E450)</f>
        <v>0.9642857142857143</v>
      </c>
      <c r="P451" s="95">
        <v>56</v>
      </c>
      <c r="Q451" s="96">
        <f t="shared" si="66"/>
        <v>0.98245614035087714</v>
      </c>
      <c r="R451" s="96">
        <f t="shared" si="67"/>
        <v>1.7543859649122862E-2</v>
      </c>
      <c r="X451" s="3"/>
      <c r="Y451" s="3"/>
      <c r="AR451" s="3"/>
      <c r="AS451" s="3"/>
    </row>
    <row r="452" spans="1:45" ht="15.75" customHeight="1">
      <c r="A452" s="82">
        <v>1501</v>
      </c>
      <c r="B452" s="83"/>
      <c r="C452" s="83"/>
      <c r="D452" s="83"/>
      <c r="E452" s="83"/>
      <c r="F452" s="83"/>
      <c r="G452" s="83">
        <v>54</v>
      </c>
      <c r="H452" s="83"/>
      <c r="I452" s="83"/>
      <c r="J452" s="83"/>
      <c r="K452" s="162"/>
      <c r="L452" s="155"/>
      <c r="M452" s="5"/>
      <c r="N452" s="156"/>
      <c r="O452" s="94">
        <f>IF(G452=0,"",G452/F451)</f>
        <v>1</v>
      </c>
      <c r="P452" s="95">
        <v>56</v>
      </c>
      <c r="Q452" s="96">
        <f t="shared" si="66"/>
        <v>1</v>
      </c>
      <c r="R452" s="96">
        <f t="shared" si="67"/>
        <v>0</v>
      </c>
      <c r="X452" s="3"/>
      <c r="Y452" s="3"/>
      <c r="AR452" s="3"/>
      <c r="AS452" s="3"/>
    </row>
    <row r="453" spans="1:45" ht="15.75" customHeight="1">
      <c r="A453" s="82">
        <v>1502</v>
      </c>
      <c r="B453" s="83"/>
      <c r="C453" s="83"/>
      <c r="D453" s="83"/>
      <c r="E453" s="83"/>
      <c r="F453" s="83"/>
      <c r="G453" s="83"/>
      <c r="H453" s="83">
        <v>54</v>
      </c>
      <c r="I453" s="83"/>
      <c r="J453" s="83"/>
      <c r="K453" s="162"/>
      <c r="L453" s="155"/>
      <c r="M453" s="5"/>
      <c r="N453" s="156"/>
      <c r="O453" s="94">
        <f>IF(H453=0,"",H453/G452)</f>
        <v>1</v>
      </c>
      <c r="P453" s="95">
        <v>56</v>
      </c>
      <c r="Q453" s="96">
        <f t="shared" si="66"/>
        <v>1</v>
      </c>
      <c r="R453" s="96">
        <f t="shared" si="67"/>
        <v>0</v>
      </c>
      <c r="X453" s="3"/>
      <c r="Y453" s="3"/>
      <c r="AR453" s="3"/>
      <c r="AS453" s="3"/>
    </row>
    <row r="454" spans="1:45" ht="15.75" customHeight="1">
      <c r="A454" s="82">
        <v>1601</v>
      </c>
      <c r="B454" s="83"/>
      <c r="C454" s="83"/>
      <c r="D454" s="83"/>
      <c r="E454" s="83"/>
      <c r="F454" s="83"/>
      <c r="G454" s="83"/>
      <c r="H454" s="83"/>
      <c r="I454" s="83">
        <v>52</v>
      </c>
      <c r="J454" s="83"/>
      <c r="K454" s="162"/>
      <c r="L454" s="155"/>
      <c r="M454" s="5"/>
      <c r="N454" s="156"/>
      <c r="O454" s="94">
        <f>IF(I454=0,"",I454/H453)</f>
        <v>0.96296296296296291</v>
      </c>
      <c r="P454" s="95">
        <v>55</v>
      </c>
      <c r="Q454" s="96">
        <f t="shared" si="66"/>
        <v>0.9821428571428571</v>
      </c>
      <c r="R454" s="96">
        <f t="shared" si="67"/>
        <v>1.7857142857142905E-2</v>
      </c>
      <c r="X454" s="3"/>
      <c r="Y454" s="3"/>
      <c r="AR454" s="3"/>
      <c r="AS454" s="3"/>
    </row>
    <row r="455" spans="1:45" ht="15.75" customHeight="1">
      <c r="A455" s="82">
        <v>1602</v>
      </c>
      <c r="B455" s="83"/>
      <c r="C455" s="83"/>
      <c r="D455" s="83"/>
      <c r="E455" s="83"/>
      <c r="F455" s="83"/>
      <c r="G455" s="83"/>
      <c r="H455" s="83"/>
      <c r="I455" s="83"/>
      <c r="J455" s="83">
        <v>52</v>
      </c>
      <c r="K455" s="162">
        <v>46</v>
      </c>
      <c r="L455" s="155"/>
      <c r="M455" s="5"/>
      <c r="N455" s="156"/>
      <c r="O455" s="148">
        <f>IF(J455=0,"",J455/I454)</f>
        <v>1</v>
      </c>
      <c r="P455" s="95">
        <v>55</v>
      </c>
      <c r="Q455" s="149">
        <f t="shared" si="66"/>
        <v>1</v>
      </c>
      <c r="R455" s="149">
        <f t="shared" si="67"/>
        <v>0</v>
      </c>
      <c r="X455" s="3"/>
      <c r="Y455" s="3"/>
      <c r="AR455" s="3"/>
      <c r="AS455" s="3"/>
    </row>
    <row r="456" spans="1:45" ht="15.75" customHeight="1">
      <c r="A456" s="82">
        <v>1701</v>
      </c>
      <c r="B456" s="161"/>
      <c r="C456" s="161"/>
      <c r="D456" s="161"/>
      <c r="E456" s="161"/>
      <c r="F456" s="161"/>
      <c r="G456" s="161"/>
      <c r="H456" s="161"/>
      <c r="I456" s="161"/>
      <c r="J456" s="161">
        <v>6</v>
      </c>
      <c r="K456" s="162">
        <v>4</v>
      </c>
      <c r="L456" s="155"/>
      <c r="M456" s="5"/>
      <c r="N456" s="26"/>
      <c r="O456" s="157"/>
      <c r="P456" s="158">
        <v>6</v>
      </c>
      <c r="Q456" s="159"/>
      <c r="R456" s="160"/>
      <c r="X456" s="3"/>
      <c r="Y456" s="3"/>
      <c r="AR456" s="3"/>
      <c r="AS456" s="3"/>
    </row>
    <row r="457" spans="1:45" ht="15.75" customHeight="1">
      <c r="A457" s="82">
        <v>1702</v>
      </c>
      <c r="B457" s="161"/>
      <c r="C457" s="161"/>
      <c r="D457" s="161"/>
      <c r="E457" s="161"/>
      <c r="F457" s="161"/>
      <c r="G457" s="161"/>
      <c r="H457" s="161"/>
      <c r="I457" s="161"/>
      <c r="J457" s="161">
        <v>2</v>
      </c>
      <c r="K457" s="162">
        <v>2</v>
      </c>
      <c r="L457" s="155"/>
      <c r="M457" s="5"/>
      <c r="N457" s="26"/>
      <c r="O457" s="140"/>
      <c r="P457" s="163">
        <v>2</v>
      </c>
      <c r="Q457" s="164"/>
      <c r="R457" s="140"/>
      <c r="X457" s="3"/>
      <c r="Y457" s="3"/>
      <c r="AR457" s="3"/>
      <c r="AS457" s="3"/>
    </row>
    <row r="458" spans="1:45" ht="15.75" customHeight="1">
      <c r="A458" s="82">
        <v>1801</v>
      </c>
      <c r="B458" s="161"/>
      <c r="C458" s="161"/>
      <c r="D458" s="161"/>
      <c r="E458" s="161"/>
      <c r="F458" s="161"/>
      <c r="G458" s="161"/>
      <c r="H458" s="161"/>
      <c r="I458" s="161"/>
      <c r="J458" s="161"/>
      <c r="K458" s="162"/>
      <c r="L458" s="155"/>
      <c r="M458" s="5"/>
      <c r="N458" s="26"/>
      <c r="O458" s="140"/>
      <c r="P458" s="163"/>
      <c r="Q458" s="164"/>
      <c r="R458" s="140"/>
      <c r="X458" s="3"/>
      <c r="Y458" s="3"/>
      <c r="AR458" s="3"/>
      <c r="AS458" s="3"/>
    </row>
    <row r="459" spans="1:45" ht="15.75" customHeight="1">
      <c r="A459" s="82">
        <v>1802</v>
      </c>
      <c r="B459" s="161"/>
      <c r="C459" s="161"/>
      <c r="D459" s="161"/>
      <c r="E459" s="161"/>
      <c r="F459" s="161"/>
      <c r="G459" s="161"/>
      <c r="H459" s="161"/>
      <c r="I459" s="161"/>
      <c r="J459" s="161"/>
      <c r="K459" s="162"/>
      <c r="L459" s="155"/>
      <c r="M459" s="5"/>
      <c r="N459" s="26"/>
      <c r="O459" s="140"/>
      <c r="P459" s="163"/>
      <c r="Q459" s="164"/>
      <c r="R459" s="140"/>
      <c r="X459" s="3"/>
      <c r="Y459" s="3"/>
      <c r="AR459" s="3"/>
      <c r="AS459" s="3"/>
    </row>
    <row r="460" spans="1:45" ht="15.75" customHeight="1">
      <c r="A460" s="82">
        <v>1901</v>
      </c>
      <c r="B460" s="161"/>
      <c r="C460" s="161"/>
      <c r="D460" s="161"/>
      <c r="E460" s="161"/>
      <c r="F460" s="161"/>
      <c r="G460" s="161"/>
      <c r="H460" s="161"/>
      <c r="I460" s="161"/>
      <c r="J460" s="161"/>
      <c r="K460" s="162"/>
      <c r="L460" s="155"/>
      <c r="M460" s="5"/>
      <c r="N460" s="26"/>
      <c r="O460" s="105"/>
      <c r="P460" s="124"/>
      <c r="Q460" s="106"/>
      <c r="R460" s="107"/>
      <c r="X460" s="3"/>
      <c r="Y460" s="3"/>
      <c r="AR460" s="3"/>
      <c r="AS460" s="3"/>
    </row>
    <row r="461" spans="1:45" ht="15.75" customHeight="1">
      <c r="A461" s="82">
        <v>1902</v>
      </c>
      <c r="B461" s="161"/>
      <c r="C461" s="161"/>
      <c r="D461" s="161"/>
      <c r="E461" s="161"/>
      <c r="F461" s="161"/>
      <c r="G461" s="161"/>
      <c r="H461" s="161"/>
      <c r="I461" s="161"/>
      <c r="J461" s="161"/>
      <c r="K461" s="162"/>
      <c r="L461" s="155"/>
      <c r="M461" s="5"/>
      <c r="N461" s="26"/>
      <c r="O461" s="108" t="s">
        <v>80</v>
      </c>
      <c r="P461" s="109">
        <v>52</v>
      </c>
      <c r="Q461" s="110">
        <f>K464</f>
        <v>52</v>
      </c>
      <c r="R461" s="111" t="s">
        <v>10</v>
      </c>
      <c r="X461" s="3"/>
      <c r="Y461" s="3"/>
      <c r="AR461" s="3"/>
      <c r="AS461" s="3"/>
    </row>
    <row r="462" spans="1:45" ht="15.75" customHeight="1">
      <c r="A462" s="82">
        <v>2001</v>
      </c>
      <c r="B462" s="161"/>
      <c r="C462" s="161"/>
      <c r="D462" s="161"/>
      <c r="E462" s="161"/>
      <c r="F462" s="161"/>
      <c r="G462" s="161"/>
      <c r="H462" s="161"/>
      <c r="I462" s="161"/>
      <c r="J462" s="161"/>
      <c r="K462" s="162"/>
      <c r="L462" s="155"/>
      <c r="M462" s="5"/>
      <c r="N462" s="26"/>
      <c r="O462" s="112" t="s">
        <v>81</v>
      </c>
      <c r="P462" s="113">
        <f>IF(P461/B447=0,"",P461/B447)</f>
        <v>0.77611940298507465</v>
      </c>
      <c r="Q462" s="114">
        <f>IF(P461/Q461=0,"",P461/Q461)</f>
        <v>1</v>
      </c>
      <c r="R462" s="115" t="s">
        <v>82</v>
      </c>
      <c r="X462" s="3"/>
      <c r="Y462" s="3"/>
      <c r="AR462" s="3"/>
      <c r="AS462" s="3"/>
    </row>
    <row r="463" spans="1:45" ht="18" customHeight="1">
      <c r="A463" s="82">
        <v>2002</v>
      </c>
      <c r="B463" s="161"/>
      <c r="C463" s="161"/>
      <c r="D463" s="161"/>
      <c r="E463" s="161"/>
      <c r="F463" s="161"/>
      <c r="G463" s="161"/>
      <c r="H463" s="161"/>
      <c r="I463" s="161"/>
      <c r="J463" s="161"/>
      <c r="K463" s="162"/>
      <c r="L463" s="166"/>
      <c r="M463" s="119"/>
      <c r="N463" s="120"/>
      <c r="O463" s="119"/>
      <c r="P463" s="120"/>
      <c r="Q463" s="120"/>
      <c r="R463" s="121"/>
      <c r="X463" s="3"/>
      <c r="Y463" s="3"/>
      <c r="AR463" s="3"/>
      <c r="AS463" s="3"/>
    </row>
    <row r="464" spans="1:45" ht="18" customHeight="1">
      <c r="A464" s="34"/>
      <c r="B464" s="26"/>
      <c r="C464" s="26"/>
      <c r="D464" s="231" t="s">
        <v>108</v>
      </c>
      <c r="E464" s="232"/>
      <c r="F464" s="232"/>
      <c r="G464" s="232"/>
      <c r="H464" s="232"/>
      <c r="I464" s="232"/>
      <c r="J464" s="233"/>
      <c r="K464" s="122">
        <f>SUM(K447:K460)</f>
        <v>52</v>
      </c>
      <c r="L464" s="123">
        <f>IF(K455=0,"",K455/B447)</f>
        <v>0.68656716417910446</v>
      </c>
      <c r="M464" s="123">
        <f>IF(K464=0,"",K464/B447)</f>
        <v>0.77611940298507465</v>
      </c>
      <c r="N464" s="123">
        <f>IF(K455=0,"",M464-L464)</f>
        <v>8.9552238805970186E-2</v>
      </c>
      <c r="O464" s="5"/>
      <c r="P464" s="26"/>
      <c r="Q464" s="25"/>
      <c r="R464" s="5"/>
      <c r="X464" s="3"/>
      <c r="Y464" s="3"/>
      <c r="AR464" s="3"/>
      <c r="AS464" s="3"/>
    </row>
    <row r="465" spans="1:45" ht="12.75" customHeight="1">
      <c r="L465" s="5"/>
      <c r="M465" s="5"/>
      <c r="O465" s="5"/>
      <c r="P465" s="6"/>
      <c r="Q465" s="6"/>
      <c r="R465" s="5"/>
      <c r="X465" s="3"/>
      <c r="Y465" s="3"/>
      <c r="AR465" s="3"/>
      <c r="AS465" s="3"/>
    </row>
    <row r="466" spans="1:45" ht="12.75" customHeight="1">
      <c r="Q466" s="3"/>
      <c r="R466" s="5"/>
      <c r="T466" s="3"/>
      <c r="X466" s="3"/>
      <c r="Y466" s="3"/>
      <c r="AR466" s="3"/>
      <c r="AS466" s="3"/>
    </row>
    <row r="467" spans="1:45" ht="26.25" customHeight="1">
      <c r="B467" s="250" t="s">
        <v>96</v>
      </c>
      <c r="C467" s="242"/>
      <c r="D467" s="242"/>
      <c r="E467" s="242"/>
      <c r="F467" s="242"/>
      <c r="G467" s="242"/>
      <c r="H467" s="242"/>
      <c r="I467" s="242"/>
      <c r="J467" s="242"/>
      <c r="K467" s="145" t="s">
        <v>83</v>
      </c>
      <c r="L467" s="5"/>
      <c r="M467" s="5"/>
      <c r="N467" s="26"/>
      <c r="O467" s="5"/>
      <c r="P467" s="26"/>
      <c r="Q467" s="26"/>
      <c r="R467" s="26"/>
      <c r="T467" s="3"/>
      <c r="X467" s="3"/>
      <c r="Y467" s="3"/>
      <c r="AR467" s="3"/>
      <c r="AS467" s="3"/>
    </row>
    <row r="468" spans="1:45" ht="20.25" customHeight="1">
      <c r="A468" s="234" t="s">
        <v>9</v>
      </c>
      <c r="B468" s="235" t="s">
        <v>97</v>
      </c>
      <c r="C468" s="232"/>
      <c r="D468" s="232"/>
      <c r="E468" s="232"/>
      <c r="F468" s="232"/>
      <c r="G468" s="232"/>
      <c r="H468" s="232"/>
      <c r="I468" s="232"/>
      <c r="J468" s="233"/>
      <c r="K468" s="182" t="s">
        <v>10</v>
      </c>
      <c r="L468" s="229" t="s">
        <v>2</v>
      </c>
      <c r="M468" s="229" t="s">
        <v>3</v>
      </c>
      <c r="N468" s="237" t="s">
        <v>4</v>
      </c>
      <c r="O468" s="229" t="s">
        <v>5</v>
      </c>
      <c r="P468" s="238" t="s">
        <v>6</v>
      </c>
      <c r="Q468" s="238" t="s">
        <v>7</v>
      </c>
      <c r="R468" s="229" t="s">
        <v>8</v>
      </c>
      <c r="T468" s="3"/>
      <c r="X468" s="3"/>
      <c r="Y468" s="3"/>
      <c r="AR468" s="3"/>
      <c r="AS468" s="3"/>
    </row>
    <row r="469" spans="1:45" ht="18" customHeight="1">
      <c r="A469" s="230"/>
      <c r="B469" s="82" t="s">
        <v>98</v>
      </c>
      <c r="C469" s="82" t="s">
        <v>99</v>
      </c>
      <c r="D469" s="82" t="s">
        <v>100</v>
      </c>
      <c r="E469" s="82" t="s">
        <v>101</v>
      </c>
      <c r="F469" s="82" t="s">
        <v>102</v>
      </c>
      <c r="G469" s="82" t="s">
        <v>103</v>
      </c>
      <c r="H469" s="82" t="s">
        <v>104</v>
      </c>
      <c r="I469" s="82" t="s">
        <v>105</v>
      </c>
      <c r="J469" s="82" t="s">
        <v>106</v>
      </c>
      <c r="K469" s="182"/>
      <c r="L469" s="230"/>
      <c r="M469" s="230"/>
      <c r="N469" s="230"/>
      <c r="O469" s="230"/>
      <c r="P469" s="230"/>
      <c r="Q469" s="230"/>
      <c r="R469" s="230"/>
      <c r="T469" s="3"/>
      <c r="X469" s="3"/>
      <c r="Y469" s="3"/>
      <c r="AR469" s="3"/>
      <c r="AS469" s="3"/>
    </row>
    <row r="470" spans="1:45" ht="15.75" customHeight="1">
      <c r="A470" s="82">
        <v>1301</v>
      </c>
      <c r="B470" s="83">
        <v>42</v>
      </c>
      <c r="C470" s="83"/>
      <c r="D470" s="83"/>
      <c r="E470" s="83"/>
      <c r="F470" s="83"/>
      <c r="G470" s="83"/>
      <c r="H470" s="83"/>
      <c r="I470" s="83"/>
      <c r="J470" s="83"/>
      <c r="K470" s="84"/>
      <c r="L470" s="85"/>
      <c r="M470" s="86"/>
      <c r="N470" s="87"/>
      <c r="O470" s="146"/>
      <c r="P470" s="89">
        <f>B470</f>
        <v>42</v>
      </c>
      <c r="Q470" s="147"/>
      <c r="R470" s="146"/>
      <c r="T470" s="3"/>
      <c r="X470" s="3"/>
      <c r="Y470" s="3"/>
      <c r="AR470" s="3"/>
      <c r="AS470" s="3"/>
    </row>
    <row r="471" spans="1:45" ht="15.75" customHeight="1">
      <c r="A471" s="82">
        <v>1302</v>
      </c>
      <c r="B471" s="83"/>
      <c r="C471" s="83">
        <v>37</v>
      </c>
      <c r="D471" s="83"/>
      <c r="E471" s="83"/>
      <c r="F471" s="83"/>
      <c r="G471" s="83"/>
      <c r="H471" s="83"/>
      <c r="I471" s="83"/>
      <c r="J471" s="83"/>
      <c r="K471" s="84"/>
      <c r="L471" s="91"/>
      <c r="M471" s="92"/>
      <c r="N471" s="93"/>
      <c r="O471" s="94">
        <f>IF(C471=0,"",C471/B470)</f>
        <v>0.88095238095238093</v>
      </c>
      <c r="P471" s="95">
        <v>37</v>
      </c>
      <c r="Q471" s="96">
        <f t="shared" ref="Q471:Q478" si="68">IF(P471=0,"",P471/P470)</f>
        <v>0.88095238095238093</v>
      </c>
      <c r="R471" s="96">
        <f t="shared" ref="R471:R478" si="69">IF(P471=0,"",100%-Q471)</f>
        <v>0.11904761904761907</v>
      </c>
      <c r="T471" s="3"/>
      <c r="X471" s="3"/>
      <c r="Y471" s="3"/>
      <c r="AR471" s="3"/>
      <c r="AS471" s="3"/>
    </row>
    <row r="472" spans="1:45" ht="15.75" customHeight="1">
      <c r="A472" s="82">
        <v>1401</v>
      </c>
      <c r="B472" s="83"/>
      <c r="C472" s="83"/>
      <c r="D472" s="83">
        <v>35</v>
      </c>
      <c r="E472" s="83"/>
      <c r="F472" s="83"/>
      <c r="G472" s="83"/>
      <c r="H472" s="83"/>
      <c r="I472" s="83"/>
      <c r="J472" s="83"/>
      <c r="K472" s="84"/>
      <c r="L472" s="91"/>
      <c r="M472" s="92"/>
      <c r="N472" s="93"/>
      <c r="O472" s="94">
        <f>IF(D472=0,"",D472/C471)</f>
        <v>0.94594594594594594</v>
      </c>
      <c r="P472" s="95">
        <v>35</v>
      </c>
      <c r="Q472" s="96">
        <f t="shared" si="68"/>
        <v>0.94594594594594594</v>
      </c>
      <c r="R472" s="96">
        <f t="shared" si="69"/>
        <v>5.4054054054054057E-2</v>
      </c>
      <c r="S472" s="11">
        <f>P472/P470</f>
        <v>0.83333333333333337</v>
      </c>
      <c r="T472" s="3"/>
      <c r="X472" s="3"/>
      <c r="Y472" s="3"/>
      <c r="AR472" s="3"/>
      <c r="AS472" s="3"/>
    </row>
    <row r="473" spans="1:45" ht="15.75" customHeight="1">
      <c r="A473" s="82">
        <v>1402</v>
      </c>
      <c r="B473" s="83"/>
      <c r="C473" s="83"/>
      <c r="D473" s="83"/>
      <c r="E473" s="83">
        <v>32</v>
      </c>
      <c r="F473" s="83"/>
      <c r="G473" s="83"/>
      <c r="H473" s="83"/>
      <c r="I473" s="83"/>
      <c r="J473" s="83"/>
      <c r="K473" s="84"/>
      <c r="L473" s="91"/>
      <c r="M473" s="92"/>
      <c r="N473" s="93"/>
      <c r="O473" s="94">
        <f>IF(E473=0,"",E473/D472)</f>
        <v>0.91428571428571426</v>
      </c>
      <c r="P473" s="95">
        <v>32</v>
      </c>
      <c r="Q473" s="96">
        <f t="shared" si="68"/>
        <v>0.91428571428571426</v>
      </c>
      <c r="R473" s="96">
        <f t="shared" si="69"/>
        <v>8.5714285714285743E-2</v>
      </c>
      <c r="T473" s="3"/>
      <c r="X473" s="3"/>
      <c r="Y473" s="3"/>
      <c r="AR473" s="3"/>
      <c r="AS473" s="3"/>
    </row>
    <row r="474" spans="1:45" ht="15.75" customHeight="1">
      <c r="A474" s="82">
        <v>1501</v>
      </c>
      <c r="B474" s="83"/>
      <c r="C474" s="83"/>
      <c r="D474" s="83"/>
      <c r="E474" s="83"/>
      <c r="F474" s="83">
        <v>32</v>
      </c>
      <c r="G474" s="83"/>
      <c r="H474" s="83"/>
      <c r="I474" s="83"/>
      <c r="J474" s="83"/>
      <c r="K474" s="84"/>
      <c r="L474" s="91"/>
      <c r="M474" s="92"/>
      <c r="N474" s="93"/>
      <c r="O474" s="94">
        <f>IF(F474=0,"",F474/E473)</f>
        <v>1</v>
      </c>
      <c r="P474" s="95">
        <v>32</v>
      </c>
      <c r="Q474" s="96">
        <f t="shared" si="68"/>
        <v>1</v>
      </c>
      <c r="R474" s="96">
        <f t="shared" si="69"/>
        <v>0</v>
      </c>
      <c r="T474" s="3"/>
      <c r="X474" s="3"/>
      <c r="Y474" s="3"/>
      <c r="AR474" s="3"/>
      <c r="AS474" s="3"/>
    </row>
    <row r="475" spans="1:45" ht="15.75" customHeight="1">
      <c r="A475" s="82">
        <v>1502</v>
      </c>
      <c r="B475" s="83"/>
      <c r="C475" s="83"/>
      <c r="D475" s="83"/>
      <c r="E475" s="83"/>
      <c r="F475" s="83"/>
      <c r="G475" s="83">
        <v>32</v>
      </c>
      <c r="H475" s="83"/>
      <c r="I475" s="83"/>
      <c r="J475" s="83"/>
      <c r="K475" s="84"/>
      <c r="L475" s="91"/>
      <c r="M475" s="92"/>
      <c r="N475" s="93"/>
      <c r="O475" s="94">
        <f>IF(G475=0,"",G475/F474)</f>
        <v>1</v>
      </c>
      <c r="P475" s="95">
        <v>32</v>
      </c>
      <c r="Q475" s="96">
        <f t="shared" si="68"/>
        <v>1</v>
      </c>
      <c r="R475" s="96">
        <f t="shared" si="69"/>
        <v>0</v>
      </c>
      <c r="T475" s="3"/>
      <c r="X475" s="3"/>
      <c r="Y475" s="3"/>
      <c r="AR475" s="3"/>
      <c r="AS475" s="3"/>
    </row>
    <row r="476" spans="1:45" ht="15.75" customHeight="1">
      <c r="A476" s="82">
        <v>1601</v>
      </c>
      <c r="B476" s="83"/>
      <c r="C476" s="83"/>
      <c r="D476" s="83"/>
      <c r="E476" s="83"/>
      <c r="F476" s="83"/>
      <c r="G476" s="83"/>
      <c r="H476" s="83">
        <v>32</v>
      </c>
      <c r="I476" s="83"/>
      <c r="J476" s="83"/>
      <c r="K476" s="84"/>
      <c r="L476" s="91"/>
      <c r="M476" s="92"/>
      <c r="N476" s="93"/>
      <c r="O476" s="94">
        <f>IF(H476=0,"",H476/G475)</f>
        <v>1</v>
      </c>
      <c r="P476" s="95">
        <v>32</v>
      </c>
      <c r="Q476" s="96">
        <f t="shared" si="68"/>
        <v>1</v>
      </c>
      <c r="R476" s="96">
        <f t="shared" si="69"/>
        <v>0</v>
      </c>
      <c r="T476" s="3"/>
      <c r="X476" s="3"/>
      <c r="Y476" s="3"/>
      <c r="AR476" s="3"/>
      <c r="AS476" s="3"/>
    </row>
    <row r="477" spans="1:45" ht="15.75" customHeight="1">
      <c r="A477" s="82">
        <v>1602</v>
      </c>
      <c r="B477" s="83"/>
      <c r="C477" s="83"/>
      <c r="D477" s="83"/>
      <c r="E477" s="83"/>
      <c r="F477" s="83"/>
      <c r="G477" s="83"/>
      <c r="H477" s="83"/>
      <c r="I477" s="83">
        <v>32</v>
      </c>
      <c r="J477" s="83"/>
      <c r="K477" s="84"/>
      <c r="L477" s="91"/>
      <c r="M477" s="92"/>
      <c r="N477" s="93"/>
      <c r="O477" s="94">
        <f>IF(I477=0,"",I477/H476)</f>
        <v>1</v>
      </c>
      <c r="P477" s="95">
        <v>32</v>
      </c>
      <c r="Q477" s="96">
        <f t="shared" si="68"/>
        <v>1</v>
      </c>
      <c r="R477" s="96">
        <f t="shared" si="69"/>
        <v>0</v>
      </c>
      <c r="T477" s="3"/>
      <c r="X477" s="3"/>
      <c r="Y477" s="3"/>
      <c r="AR477" s="3"/>
      <c r="AS477" s="3"/>
    </row>
    <row r="478" spans="1:45" ht="15.75" customHeight="1">
      <c r="A478" s="82">
        <v>1701</v>
      </c>
      <c r="B478" s="83"/>
      <c r="C478" s="83"/>
      <c r="D478" s="83"/>
      <c r="E478" s="83"/>
      <c r="F478" s="83"/>
      <c r="G478" s="83"/>
      <c r="H478" s="83"/>
      <c r="I478" s="83"/>
      <c r="J478" s="83">
        <v>32</v>
      </c>
      <c r="K478" s="84">
        <v>29</v>
      </c>
      <c r="L478" s="91"/>
      <c r="M478" s="92"/>
      <c r="N478" s="93"/>
      <c r="O478" s="148">
        <f>IF(J478=0,"",J478/I477)</f>
        <v>1</v>
      </c>
      <c r="P478" s="95">
        <v>32</v>
      </c>
      <c r="Q478" s="149">
        <f t="shared" si="68"/>
        <v>1</v>
      </c>
      <c r="R478" s="149">
        <f t="shared" si="69"/>
        <v>0</v>
      </c>
      <c r="T478" s="3"/>
      <c r="X478" s="3"/>
      <c r="Y478" s="3"/>
      <c r="AR478" s="3"/>
      <c r="AS478" s="3"/>
    </row>
    <row r="479" spans="1:45" ht="15.75" customHeight="1">
      <c r="A479" s="82">
        <v>1702</v>
      </c>
      <c r="B479" s="83"/>
      <c r="C479" s="83"/>
      <c r="D479" s="83"/>
      <c r="E479" s="83"/>
      <c r="F479" s="83"/>
      <c r="G479" s="83"/>
      <c r="H479" s="83"/>
      <c r="I479" s="83"/>
      <c r="J479" s="83">
        <v>3</v>
      </c>
      <c r="K479" s="84">
        <v>2</v>
      </c>
      <c r="L479" s="91"/>
      <c r="M479" s="92"/>
      <c r="N479" s="99"/>
      <c r="O479" s="150"/>
      <c r="P479" s="95">
        <v>4</v>
      </c>
      <c r="Q479" s="151"/>
      <c r="R479" s="152"/>
      <c r="T479" s="3"/>
      <c r="X479" s="3"/>
      <c r="Y479" s="3"/>
      <c r="AR479" s="3"/>
      <c r="AS479" s="3"/>
    </row>
    <row r="480" spans="1:45" ht="15.75" customHeight="1">
      <c r="A480" s="82">
        <v>1801</v>
      </c>
      <c r="B480" s="83"/>
      <c r="C480" s="83"/>
      <c r="D480" s="83"/>
      <c r="E480" s="83"/>
      <c r="F480" s="83"/>
      <c r="G480" s="83"/>
      <c r="H480" s="83"/>
      <c r="I480" s="83"/>
      <c r="J480" s="83">
        <v>2</v>
      </c>
      <c r="K480" s="84">
        <v>1</v>
      </c>
      <c r="L480" s="91"/>
      <c r="M480" s="92"/>
      <c r="N480" s="99"/>
      <c r="O480" s="103"/>
      <c r="P480" s="101">
        <v>2</v>
      </c>
      <c r="Q480" s="104"/>
      <c r="R480" s="103"/>
      <c r="T480" s="3"/>
      <c r="X480" s="3"/>
      <c r="Y480" s="3"/>
      <c r="AR480" s="3"/>
      <c r="AS480" s="3"/>
    </row>
    <row r="481" spans="1:45" ht="15.75" customHeight="1">
      <c r="A481" s="82">
        <v>1802</v>
      </c>
      <c r="B481" s="83"/>
      <c r="C481" s="83"/>
      <c r="D481" s="83"/>
      <c r="E481" s="83"/>
      <c r="F481" s="83"/>
      <c r="G481" s="83"/>
      <c r="H481" s="83"/>
      <c r="I481" s="83"/>
      <c r="J481" s="83">
        <v>1</v>
      </c>
      <c r="K481" s="84"/>
      <c r="L481" s="91"/>
      <c r="M481" s="92"/>
      <c r="N481" s="99"/>
      <c r="O481" s="103"/>
      <c r="P481" s="101">
        <v>1</v>
      </c>
      <c r="Q481" s="104"/>
      <c r="R481" s="103"/>
      <c r="T481" s="3"/>
      <c r="X481" s="3"/>
      <c r="Y481" s="3"/>
      <c r="AR481" s="3"/>
      <c r="AS481" s="3"/>
    </row>
    <row r="482" spans="1:45" ht="15.75" customHeight="1">
      <c r="A482" s="82">
        <v>1901</v>
      </c>
      <c r="B482" s="83"/>
      <c r="C482" s="83"/>
      <c r="D482" s="83"/>
      <c r="E482" s="83"/>
      <c r="F482" s="83"/>
      <c r="G482" s="83"/>
      <c r="H482" s="83"/>
      <c r="I482" s="83"/>
      <c r="J482" s="83"/>
      <c r="K482" s="84"/>
      <c r="L482" s="91"/>
      <c r="M482" s="92"/>
      <c r="N482" s="99"/>
      <c r="O482" s="103"/>
      <c r="P482" s="101"/>
      <c r="Q482" s="104"/>
      <c r="R482" s="103"/>
      <c r="T482" s="3"/>
      <c r="X482" s="3"/>
      <c r="Y482" s="3"/>
      <c r="AR482" s="3"/>
      <c r="AS482" s="3"/>
    </row>
    <row r="483" spans="1:45" ht="15.75" customHeight="1">
      <c r="A483" s="82">
        <v>1902</v>
      </c>
      <c r="B483" s="83"/>
      <c r="C483" s="83"/>
      <c r="D483" s="83"/>
      <c r="E483" s="83"/>
      <c r="F483" s="83"/>
      <c r="G483" s="83"/>
      <c r="H483" s="83"/>
      <c r="I483" s="83"/>
      <c r="J483" s="83"/>
      <c r="K483" s="84"/>
      <c r="L483" s="91"/>
      <c r="M483" s="92"/>
      <c r="N483" s="99"/>
      <c r="O483" s="183"/>
      <c r="P483" s="184"/>
      <c r="Q483" s="185"/>
      <c r="R483" s="186"/>
      <c r="T483" s="3"/>
      <c r="X483" s="3"/>
      <c r="Y483" s="3"/>
      <c r="AR483" s="3"/>
      <c r="AS483" s="3"/>
    </row>
    <row r="484" spans="1:45" ht="15.75" customHeight="1">
      <c r="A484" s="82">
        <v>2001</v>
      </c>
      <c r="B484" s="161"/>
      <c r="C484" s="161"/>
      <c r="D484" s="161"/>
      <c r="E484" s="161"/>
      <c r="F484" s="161"/>
      <c r="G484" s="161"/>
      <c r="H484" s="161"/>
      <c r="I484" s="161"/>
      <c r="J484" s="161"/>
      <c r="K484" s="162"/>
      <c r="L484" s="155"/>
      <c r="M484" s="5"/>
      <c r="N484" s="26"/>
      <c r="O484" s="108" t="s">
        <v>80</v>
      </c>
      <c r="P484" s="109">
        <v>32</v>
      </c>
      <c r="Q484" s="110">
        <f>IF(SUM(K473:K480)=0,"",SUM(K473:K480))</f>
        <v>32</v>
      </c>
      <c r="R484" s="111" t="s">
        <v>10</v>
      </c>
      <c r="T484" s="3"/>
      <c r="X484" s="3"/>
      <c r="Y484" s="3"/>
      <c r="AR484" s="3"/>
      <c r="AS484" s="3"/>
    </row>
    <row r="485" spans="1:45" ht="15.75" customHeight="1">
      <c r="A485" s="82">
        <v>2002</v>
      </c>
      <c r="B485" s="161"/>
      <c r="C485" s="161"/>
      <c r="D485" s="161"/>
      <c r="E485" s="161"/>
      <c r="F485" s="161"/>
      <c r="G485" s="161"/>
      <c r="H485" s="161"/>
      <c r="I485" s="161"/>
      <c r="J485" s="161"/>
      <c r="K485" s="162"/>
      <c r="L485" s="155"/>
      <c r="M485" s="5"/>
      <c r="N485" s="26"/>
      <c r="O485" s="112" t="s">
        <v>81</v>
      </c>
      <c r="P485" s="113">
        <f>IF(P484/B470=0,"",P484/B470)</f>
        <v>0.76190476190476186</v>
      </c>
      <c r="Q485" s="114">
        <f>IF(P484/Q484=0,"",P484/Q484)</f>
        <v>1</v>
      </c>
      <c r="R485" s="115" t="s">
        <v>82</v>
      </c>
      <c r="T485" s="3"/>
      <c r="X485" s="3"/>
      <c r="Y485" s="3"/>
      <c r="AR485" s="3"/>
      <c r="AS485" s="3"/>
    </row>
    <row r="486" spans="1:45" ht="15.75" customHeight="1">
      <c r="A486" s="82">
        <v>2101</v>
      </c>
      <c r="B486" s="161"/>
      <c r="C486" s="161"/>
      <c r="D486" s="161"/>
      <c r="E486" s="161"/>
      <c r="F486" s="161"/>
      <c r="G486" s="161"/>
      <c r="H486" s="161"/>
      <c r="I486" s="161"/>
      <c r="J486" s="161"/>
      <c r="K486" s="162"/>
      <c r="L486" s="166"/>
      <c r="M486" s="119"/>
      <c r="N486" s="120"/>
      <c r="O486" s="119"/>
      <c r="P486" s="120"/>
      <c r="Q486" s="120"/>
      <c r="R486" s="121"/>
      <c r="T486" s="3"/>
      <c r="X486" s="3"/>
      <c r="Y486" s="3"/>
      <c r="AR486" s="3"/>
      <c r="AS486" s="3"/>
    </row>
    <row r="487" spans="1:45" ht="18" customHeight="1">
      <c r="A487" s="34"/>
      <c r="B487" s="26"/>
      <c r="C487" s="26"/>
      <c r="D487" s="231" t="s">
        <v>108</v>
      </c>
      <c r="E487" s="232"/>
      <c r="F487" s="232"/>
      <c r="G487" s="232"/>
      <c r="H487" s="232"/>
      <c r="I487" s="232"/>
      <c r="J487" s="233"/>
      <c r="K487" s="122">
        <f>SUM(K470:K483)</f>
        <v>32</v>
      </c>
      <c r="L487" s="123">
        <f>IF(K478=0,"",K478/B470)</f>
        <v>0.69047619047619047</v>
      </c>
      <c r="M487" s="123">
        <f>IF(K487=0,"",K487/B470)</f>
        <v>0.76190476190476186</v>
      </c>
      <c r="N487" s="123">
        <f>IF(K478=0,"",M487-L487)</f>
        <v>7.1428571428571397E-2</v>
      </c>
      <c r="O487" s="5"/>
      <c r="P487" s="26"/>
      <c r="Q487" s="25"/>
      <c r="R487" s="5"/>
      <c r="T487" s="3"/>
      <c r="X487" s="3"/>
      <c r="Y487" s="3"/>
      <c r="AR487" s="3"/>
      <c r="AS487" s="3"/>
    </row>
    <row r="488" spans="1:45" ht="12.75" customHeight="1">
      <c r="Q488" s="3"/>
      <c r="R488" s="5"/>
      <c r="T488" s="3"/>
      <c r="X488" s="3"/>
      <c r="Y488" s="3"/>
      <c r="AR488" s="3"/>
      <c r="AS488" s="3"/>
    </row>
    <row r="489" spans="1:45" ht="12.75" customHeight="1">
      <c r="L489" s="5"/>
      <c r="M489" s="5"/>
      <c r="O489" s="5"/>
      <c r="P489" s="6"/>
      <c r="Q489" s="6"/>
      <c r="R489" s="5"/>
      <c r="X489" s="3"/>
      <c r="Y489" s="3"/>
      <c r="AR489" s="3"/>
      <c r="AS489" s="3"/>
    </row>
    <row r="490" spans="1:45" ht="26.25" customHeight="1">
      <c r="B490" s="250" t="s">
        <v>96</v>
      </c>
      <c r="C490" s="242"/>
      <c r="D490" s="242"/>
      <c r="E490" s="242"/>
      <c r="F490" s="242"/>
      <c r="G490" s="242"/>
      <c r="H490" s="242"/>
      <c r="I490" s="242"/>
      <c r="J490" s="242"/>
      <c r="K490" s="145" t="s">
        <v>84</v>
      </c>
      <c r="L490" s="5"/>
      <c r="M490" s="5"/>
      <c r="N490" s="26"/>
      <c r="O490" s="5"/>
      <c r="P490" s="26"/>
      <c r="Q490" s="26"/>
      <c r="R490" s="26"/>
      <c r="X490" s="3"/>
      <c r="Y490" s="3"/>
      <c r="AR490" s="3"/>
      <c r="AS490" s="3"/>
    </row>
    <row r="491" spans="1:45" ht="20.25" customHeight="1">
      <c r="A491" s="234" t="s">
        <v>9</v>
      </c>
      <c r="B491" s="235" t="s">
        <v>97</v>
      </c>
      <c r="C491" s="232"/>
      <c r="D491" s="232"/>
      <c r="E491" s="232"/>
      <c r="F491" s="232"/>
      <c r="G491" s="232"/>
      <c r="H491" s="232"/>
      <c r="I491" s="232"/>
      <c r="J491" s="233"/>
      <c r="K491" s="236" t="s">
        <v>10</v>
      </c>
      <c r="L491" s="229" t="s">
        <v>2</v>
      </c>
      <c r="M491" s="229" t="s">
        <v>3</v>
      </c>
      <c r="N491" s="237" t="s">
        <v>4</v>
      </c>
      <c r="O491" s="229" t="s">
        <v>5</v>
      </c>
      <c r="P491" s="238" t="s">
        <v>6</v>
      </c>
      <c r="Q491" s="238" t="s">
        <v>7</v>
      </c>
      <c r="R491" s="229" t="s">
        <v>8</v>
      </c>
      <c r="X491" s="3"/>
      <c r="Y491" s="3"/>
      <c r="AR491" s="3"/>
      <c r="AS491" s="3"/>
    </row>
    <row r="492" spans="1:45" ht="15.75" customHeight="1">
      <c r="A492" s="230"/>
      <c r="B492" s="82" t="s">
        <v>98</v>
      </c>
      <c r="C492" s="82" t="s">
        <v>99</v>
      </c>
      <c r="D492" s="82" t="s">
        <v>100</v>
      </c>
      <c r="E492" s="82" t="s">
        <v>101</v>
      </c>
      <c r="F492" s="82" t="s">
        <v>102</v>
      </c>
      <c r="G492" s="82" t="s">
        <v>103</v>
      </c>
      <c r="H492" s="82" t="s">
        <v>104</v>
      </c>
      <c r="I492" s="82" t="s">
        <v>105</v>
      </c>
      <c r="J492" s="82" t="s">
        <v>106</v>
      </c>
      <c r="K492" s="230"/>
      <c r="L492" s="230"/>
      <c r="M492" s="230"/>
      <c r="N492" s="230"/>
      <c r="O492" s="230"/>
      <c r="P492" s="230"/>
      <c r="Q492" s="230"/>
      <c r="R492" s="230"/>
      <c r="X492" s="3"/>
      <c r="Y492" s="3"/>
      <c r="AR492" s="3"/>
      <c r="AS492" s="3"/>
    </row>
    <row r="493" spans="1:45" ht="15.75" customHeight="1">
      <c r="A493" s="82" t="s">
        <v>84</v>
      </c>
      <c r="B493" s="83">
        <v>67</v>
      </c>
      <c r="C493" s="83"/>
      <c r="D493" s="83"/>
      <c r="E493" s="83"/>
      <c r="F493" s="83"/>
      <c r="G493" s="83"/>
      <c r="H493" s="83"/>
      <c r="I493" s="83"/>
      <c r="J493" s="83"/>
      <c r="K493" s="162"/>
      <c r="L493" s="154"/>
      <c r="M493" s="55"/>
      <c r="N493" s="56"/>
      <c r="O493" s="146"/>
      <c r="P493" s="89">
        <f>B493</f>
        <v>67</v>
      </c>
      <c r="Q493" s="147"/>
      <c r="R493" s="146"/>
      <c r="X493" s="3"/>
      <c r="Y493" s="3"/>
      <c r="AR493" s="3"/>
      <c r="AS493" s="3"/>
    </row>
    <row r="494" spans="1:45" ht="15.75" customHeight="1">
      <c r="A494" s="82" t="s">
        <v>87</v>
      </c>
      <c r="B494" s="83"/>
      <c r="C494" s="83">
        <v>59</v>
      </c>
      <c r="D494" s="83"/>
      <c r="E494" s="83"/>
      <c r="F494" s="83"/>
      <c r="G494" s="83"/>
      <c r="H494" s="83"/>
      <c r="I494" s="83"/>
      <c r="J494" s="83"/>
      <c r="K494" s="162"/>
      <c r="L494" s="155"/>
      <c r="M494" s="5"/>
      <c r="N494" s="156"/>
      <c r="O494" s="94">
        <f>IF(C494=0,"",C494/B493)</f>
        <v>0.88059701492537312</v>
      </c>
      <c r="P494" s="95">
        <v>59</v>
      </c>
      <c r="Q494" s="96">
        <f t="shared" ref="Q494:Q501" si="70">IF(P494=0,"",P494/P493)</f>
        <v>0.88059701492537312</v>
      </c>
      <c r="R494" s="96">
        <f t="shared" ref="R494:R501" si="71">IF(P494=0,"",100%-Q494)</f>
        <v>0.11940298507462688</v>
      </c>
      <c r="X494" s="3"/>
      <c r="Y494" s="3"/>
      <c r="AR494" s="3"/>
      <c r="AS494" s="3"/>
    </row>
    <row r="495" spans="1:45" ht="15.75" customHeight="1">
      <c r="A495" s="82">
        <v>1402</v>
      </c>
      <c r="B495" s="83"/>
      <c r="C495" s="83"/>
      <c r="D495" s="83">
        <v>55</v>
      </c>
      <c r="E495" s="83"/>
      <c r="F495" s="83"/>
      <c r="G495" s="83"/>
      <c r="H495" s="83"/>
      <c r="I495" s="83"/>
      <c r="J495" s="83"/>
      <c r="K495" s="162"/>
      <c r="L495" s="155"/>
      <c r="M495" s="5"/>
      <c r="N495" s="156"/>
      <c r="O495" s="94">
        <f>IF(D495=0,"",D495/C494)</f>
        <v>0.93220338983050843</v>
      </c>
      <c r="P495" s="95">
        <v>56</v>
      </c>
      <c r="Q495" s="96">
        <f t="shared" si="70"/>
        <v>0.94915254237288138</v>
      </c>
      <c r="R495" s="96">
        <f t="shared" si="71"/>
        <v>5.084745762711862E-2</v>
      </c>
      <c r="S495" s="11">
        <f>P495/P493</f>
        <v>0.83582089552238803</v>
      </c>
      <c r="X495" s="3"/>
      <c r="Y495" s="3"/>
      <c r="AR495" s="3"/>
      <c r="AS495" s="3"/>
    </row>
    <row r="496" spans="1:45" ht="15.75" customHeight="1">
      <c r="A496" s="82">
        <v>1501</v>
      </c>
      <c r="B496" s="83"/>
      <c r="C496" s="83"/>
      <c r="D496" s="83"/>
      <c r="E496" s="83">
        <v>55</v>
      </c>
      <c r="F496" s="83"/>
      <c r="G496" s="83"/>
      <c r="H496" s="83"/>
      <c r="I496" s="83"/>
      <c r="J496" s="83"/>
      <c r="K496" s="162"/>
      <c r="L496" s="155"/>
      <c r="M496" s="5"/>
      <c r="N496" s="156"/>
      <c r="O496" s="94">
        <f>IF(E496=0,"",E496/D495)</f>
        <v>1</v>
      </c>
      <c r="P496" s="95">
        <v>56</v>
      </c>
      <c r="Q496" s="96">
        <f t="shared" si="70"/>
        <v>1</v>
      </c>
      <c r="R496" s="96">
        <f t="shared" si="71"/>
        <v>0</v>
      </c>
      <c r="X496" s="3"/>
      <c r="Y496" s="3"/>
      <c r="AR496" s="3"/>
      <c r="AS496" s="3"/>
    </row>
    <row r="497" spans="1:45" ht="15.75" customHeight="1">
      <c r="A497" s="82">
        <v>1502</v>
      </c>
      <c r="B497" s="83"/>
      <c r="C497" s="83"/>
      <c r="D497" s="83"/>
      <c r="E497" s="83"/>
      <c r="F497" s="83">
        <v>52</v>
      </c>
      <c r="G497" s="83"/>
      <c r="H497" s="83"/>
      <c r="I497" s="83"/>
      <c r="J497" s="83"/>
      <c r="K497" s="162"/>
      <c r="L497" s="155"/>
      <c r="M497" s="5"/>
      <c r="N497" s="156"/>
      <c r="O497" s="94">
        <f>IF(F497=0,"",F497/E496)</f>
        <v>0.94545454545454544</v>
      </c>
      <c r="P497" s="95">
        <v>55</v>
      </c>
      <c r="Q497" s="96">
        <f t="shared" si="70"/>
        <v>0.9821428571428571</v>
      </c>
      <c r="R497" s="96">
        <f t="shared" si="71"/>
        <v>1.7857142857142905E-2</v>
      </c>
      <c r="X497" s="3"/>
      <c r="Y497" s="3"/>
      <c r="AR497" s="3"/>
      <c r="AS497" s="3"/>
    </row>
    <row r="498" spans="1:45" ht="15.75" customHeight="1">
      <c r="A498" s="82">
        <v>1601</v>
      </c>
      <c r="B498" s="83"/>
      <c r="C498" s="83"/>
      <c r="D498" s="83"/>
      <c r="E498" s="83"/>
      <c r="F498" s="83"/>
      <c r="G498" s="83">
        <v>52</v>
      </c>
      <c r="H498" s="83"/>
      <c r="I498" s="83"/>
      <c r="J498" s="83"/>
      <c r="K498" s="162"/>
      <c r="L498" s="155"/>
      <c r="M498" s="5"/>
      <c r="N498" s="156"/>
      <c r="O498" s="94">
        <f>IF(G498=0,"",G498/F497)</f>
        <v>1</v>
      </c>
      <c r="P498" s="95">
        <v>55</v>
      </c>
      <c r="Q498" s="96">
        <f t="shared" si="70"/>
        <v>1</v>
      </c>
      <c r="R498" s="96">
        <f t="shared" si="71"/>
        <v>0</v>
      </c>
      <c r="X498" s="3"/>
      <c r="Y498" s="3"/>
      <c r="AR498" s="3"/>
      <c r="AS498" s="3"/>
    </row>
    <row r="499" spans="1:45" ht="15.75" customHeight="1">
      <c r="A499" s="82">
        <v>1602</v>
      </c>
      <c r="B499" s="83"/>
      <c r="C499" s="83"/>
      <c r="D499" s="83"/>
      <c r="E499" s="83"/>
      <c r="F499" s="83"/>
      <c r="G499" s="83"/>
      <c r="H499" s="83">
        <v>52</v>
      </c>
      <c r="I499" s="83"/>
      <c r="J499" s="83"/>
      <c r="K499" s="162"/>
      <c r="L499" s="155"/>
      <c r="M499" s="5"/>
      <c r="N499" s="156"/>
      <c r="O499" s="94">
        <f>IF(H499=0,"",H499/G498)</f>
        <v>1</v>
      </c>
      <c r="P499" s="95">
        <v>55</v>
      </c>
      <c r="Q499" s="96">
        <f t="shared" si="70"/>
        <v>1</v>
      </c>
      <c r="R499" s="96">
        <f t="shared" si="71"/>
        <v>0</v>
      </c>
      <c r="X499" s="3"/>
      <c r="Y499" s="3"/>
      <c r="AR499" s="3"/>
      <c r="AS499" s="3"/>
    </row>
    <row r="500" spans="1:45" ht="15.75" customHeight="1">
      <c r="A500" s="82">
        <v>1701</v>
      </c>
      <c r="B500" s="83"/>
      <c r="C500" s="83"/>
      <c r="D500" s="83"/>
      <c r="E500" s="83"/>
      <c r="F500" s="83"/>
      <c r="G500" s="83"/>
      <c r="H500" s="83"/>
      <c r="I500" s="83">
        <v>52</v>
      </c>
      <c r="J500" s="83"/>
      <c r="K500" s="162"/>
      <c r="L500" s="155"/>
      <c r="M500" s="5"/>
      <c r="N500" s="156"/>
      <c r="O500" s="94">
        <f>IF(I500=0,"",I500/H499)</f>
        <v>1</v>
      </c>
      <c r="P500" s="95">
        <v>55</v>
      </c>
      <c r="Q500" s="96">
        <f t="shared" si="70"/>
        <v>1</v>
      </c>
      <c r="R500" s="96">
        <f t="shared" si="71"/>
        <v>0</v>
      </c>
      <c r="X500" s="3"/>
      <c r="Y500" s="3"/>
      <c r="AR500" s="3"/>
      <c r="AS500" s="3"/>
    </row>
    <row r="501" spans="1:45" ht="15.75" customHeight="1">
      <c r="A501" s="82">
        <v>1702</v>
      </c>
      <c r="B501" s="83"/>
      <c r="C501" s="83"/>
      <c r="D501" s="83"/>
      <c r="E501" s="83"/>
      <c r="F501" s="83"/>
      <c r="G501" s="83"/>
      <c r="H501" s="83"/>
      <c r="I501" s="83"/>
      <c r="J501" s="83">
        <v>49</v>
      </c>
      <c r="K501" s="162">
        <v>46</v>
      </c>
      <c r="L501" s="155"/>
      <c r="M501" s="5"/>
      <c r="N501" s="156"/>
      <c r="O501" s="148">
        <f>IF(J501=0,"",J501/I500)</f>
        <v>0.94230769230769229</v>
      </c>
      <c r="P501" s="95">
        <v>55</v>
      </c>
      <c r="Q501" s="149">
        <f t="shared" si="70"/>
        <v>1</v>
      </c>
      <c r="R501" s="149">
        <f t="shared" si="71"/>
        <v>0</v>
      </c>
      <c r="X501" s="3"/>
      <c r="Y501" s="3"/>
      <c r="AR501" s="3"/>
      <c r="AS501" s="3"/>
    </row>
    <row r="502" spans="1:45" ht="15.75" customHeight="1">
      <c r="A502" s="82">
        <v>1801</v>
      </c>
      <c r="B502" s="161"/>
      <c r="C502" s="161"/>
      <c r="D502" s="161"/>
      <c r="E502" s="161"/>
      <c r="F502" s="161"/>
      <c r="G502" s="161"/>
      <c r="H502" s="161"/>
      <c r="I502" s="161"/>
      <c r="J502" s="161">
        <v>8</v>
      </c>
      <c r="K502" s="162">
        <v>7</v>
      </c>
      <c r="L502" s="155"/>
      <c r="M502" s="5"/>
      <c r="N502" s="26"/>
      <c r="O502" s="157"/>
      <c r="P502" s="158">
        <v>9</v>
      </c>
      <c r="Q502" s="159"/>
      <c r="R502" s="160"/>
      <c r="X502" s="3"/>
      <c r="Y502" s="3"/>
      <c r="AR502" s="3"/>
      <c r="AS502" s="3"/>
    </row>
    <row r="503" spans="1:45" ht="15.75" customHeight="1">
      <c r="A503" s="82">
        <v>1802</v>
      </c>
      <c r="B503" s="161"/>
      <c r="C503" s="161"/>
      <c r="D503" s="161"/>
      <c r="E503" s="161"/>
      <c r="F503" s="161"/>
      <c r="G503" s="161"/>
      <c r="H503" s="161"/>
      <c r="I503" s="161"/>
      <c r="J503" s="161">
        <v>1</v>
      </c>
      <c r="K503" s="162">
        <v>1</v>
      </c>
      <c r="L503" s="155"/>
      <c r="M503" s="5"/>
      <c r="N503" s="26"/>
      <c r="O503" s="140"/>
      <c r="P503" s="163">
        <v>1</v>
      </c>
      <c r="Q503" s="164"/>
      <c r="R503" s="140"/>
      <c r="X503" s="3"/>
      <c r="Y503" s="3"/>
      <c r="AR503" s="3"/>
      <c r="AS503" s="3"/>
    </row>
    <row r="504" spans="1:45" ht="15.75" customHeight="1">
      <c r="A504" s="82">
        <v>1901</v>
      </c>
      <c r="B504" s="161"/>
      <c r="C504" s="161"/>
      <c r="D504" s="161"/>
      <c r="E504" s="161"/>
      <c r="F504" s="161"/>
      <c r="G504" s="161"/>
      <c r="H504" s="161"/>
      <c r="I504" s="161"/>
      <c r="J504" s="161"/>
      <c r="K504" s="162"/>
      <c r="L504" s="155"/>
      <c r="M504" s="5"/>
      <c r="N504" s="26"/>
      <c r="O504" s="140"/>
      <c r="P504" s="163"/>
      <c r="Q504" s="164"/>
      <c r="R504" s="140"/>
      <c r="X504" s="3"/>
      <c r="Y504" s="3"/>
      <c r="AR504" s="3"/>
      <c r="AS504" s="3"/>
    </row>
    <row r="505" spans="1:45" ht="15.75" customHeight="1">
      <c r="A505" s="82">
        <v>1902</v>
      </c>
      <c r="B505" s="161"/>
      <c r="C505" s="161"/>
      <c r="D505" s="161"/>
      <c r="E505" s="161"/>
      <c r="F505" s="161"/>
      <c r="G505" s="161"/>
      <c r="H505" s="161"/>
      <c r="I505" s="161"/>
      <c r="J505" s="161"/>
      <c r="K505" s="162"/>
      <c r="L505" s="155"/>
      <c r="M505" s="5"/>
      <c r="N505" s="26"/>
      <c r="O505" s="140"/>
      <c r="P505" s="163"/>
      <c r="Q505" s="164"/>
      <c r="R505" s="140"/>
      <c r="X505" s="3"/>
      <c r="Y505" s="3"/>
      <c r="AR505" s="3"/>
      <c r="AS505" s="3"/>
    </row>
    <row r="506" spans="1:45" ht="15.75" customHeight="1">
      <c r="A506" s="82">
        <v>2001</v>
      </c>
      <c r="B506" s="161"/>
      <c r="C506" s="161"/>
      <c r="D506" s="161"/>
      <c r="E506" s="161"/>
      <c r="F506" s="161"/>
      <c r="G506" s="161"/>
      <c r="H506" s="161"/>
      <c r="I506" s="161"/>
      <c r="J506" s="161"/>
      <c r="K506" s="162"/>
      <c r="L506" s="155"/>
      <c r="M506" s="5"/>
      <c r="N506" s="26"/>
      <c r="O506" s="105"/>
      <c r="P506" s="124"/>
      <c r="Q506" s="106"/>
      <c r="R506" s="107"/>
      <c r="X506" s="3"/>
      <c r="Y506" s="3"/>
      <c r="AR506" s="3"/>
      <c r="AS506" s="3"/>
    </row>
    <row r="507" spans="1:45" ht="15.75" customHeight="1">
      <c r="A507" s="82">
        <v>2002</v>
      </c>
      <c r="B507" s="161"/>
      <c r="C507" s="161"/>
      <c r="D507" s="161"/>
      <c r="E507" s="161"/>
      <c r="F507" s="161"/>
      <c r="G507" s="161"/>
      <c r="H507" s="161"/>
      <c r="I507" s="161"/>
      <c r="J507" s="161"/>
      <c r="K507" s="162"/>
      <c r="L507" s="155"/>
      <c r="M507" s="5"/>
      <c r="N507" s="26"/>
      <c r="O507" s="108" t="s">
        <v>80</v>
      </c>
      <c r="P507" s="109">
        <v>54</v>
      </c>
      <c r="Q507" s="110">
        <f>IF(SUM(K496:K503)=0,"",SUM(K496:K503))</f>
        <v>54</v>
      </c>
      <c r="R507" s="111" t="s">
        <v>10</v>
      </c>
      <c r="X507" s="3"/>
      <c r="Y507" s="3"/>
      <c r="AR507" s="3"/>
      <c r="AS507" s="3"/>
    </row>
    <row r="508" spans="1:45" ht="15.75" customHeight="1">
      <c r="A508" s="82">
        <v>2101</v>
      </c>
      <c r="B508" s="161"/>
      <c r="C508" s="161"/>
      <c r="D508" s="161"/>
      <c r="E508" s="161"/>
      <c r="F508" s="161"/>
      <c r="G508" s="161"/>
      <c r="H508" s="161"/>
      <c r="I508" s="161"/>
      <c r="J508" s="161"/>
      <c r="K508" s="162"/>
      <c r="L508" s="155"/>
      <c r="M508" s="5"/>
      <c r="N508" s="26"/>
      <c r="O508" s="112" t="s">
        <v>81</v>
      </c>
      <c r="P508" s="113">
        <f>IF(P507/B493=0,"",P507/B493)</f>
        <v>0.80597014925373134</v>
      </c>
      <c r="Q508" s="114">
        <f>IF(P507/Q507=0,"",P507/Q507)</f>
        <v>1</v>
      </c>
      <c r="R508" s="115" t="s">
        <v>82</v>
      </c>
      <c r="X508" s="3"/>
      <c r="Y508" s="3"/>
      <c r="AR508" s="3"/>
      <c r="AS508" s="3"/>
    </row>
    <row r="509" spans="1:45" ht="15.75" customHeight="1">
      <c r="A509" s="82">
        <v>2102</v>
      </c>
      <c r="B509" s="161"/>
      <c r="C509" s="161"/>
      <c r="D509" s="161"/>
      <c r="E509" s="161"/>
      <c r="F509" s="161"/>
      <c r="G509" s="161"/>
      <c r="H509" s="161"/>
      <c r="I509" s="161"/>
      <c r="J509" s="161"/>
      <c r="K509" s="162"/>
      <c r="L509" s="166"/>
      <c r="M509" s="119"/>
      <c r="N509" s="120"/>
      <c r="O509" s="119"/>
      <c r="P509" s="120"/>
      <c r="Q509" s="120"/>
      <c r="R509" s="121"/>
      <c r="X509" s="3"/>
      <c r="Y509" s="3"/>
      <c r="AR509" s="3"/>
      <c r="AS509" s="3"/>
    </row>
    <row r="510" spans="1:45" ht="18" customHeight="1">
      <c r="A510" s="34"/>
      <c r="B510" s="26"/>
      <c r="C510" s="26"/>
      <c r="D510" s="231" t="s">
        <v>108</v>
      </c>
      <c r="E510" s="232"/>
      <c r="F510" s="232"/>
      <c r="G510" s="232"/>
      <c r="H510" s="232"/>
      <c r="I510" s="232"/>
      <c r="J510" s="233"/>
      <c r="K510" s="122">
        <f>SUM(K493:K506)</f>
        <v>54</v>
      </c>
      <c r="L510" s="123">
        <f>IF(K501=0,"",K501/B493)</f>
        <v>0.68656716417910446</v>
      </c>
      <c r="M510" s="123">
        <f>IF(K510=0,"",K510/B493)</f>
        <v>0.80597014925373134</v>
      </c>
      <c r="N510" s="123">
        <f>IF(K501=0,"",M510-L510)</f>
        <v>0.11940298507462688</v>
      </c>
      <c r="O510" s="5"/>
      <c r="P510" s="26"/>
      <c r="Q510" s="25"/>
      <c r="R510" s="5"/>
      <c r="X510" s="3"/>
      <c r="Y510" s="3"/>
      <c r="AR510" s="3"/>
      <c r="AS510" s="3"/>
    </row>
    <row r="511" spans="1:45" ht="12.75" customHeight="1">
      <c r="L511" s="5"/>
      <c r="M511" s="5"/>
      <c r="O511" s="5"/>
      <c r="P511" s="6"/>
      <c r="Q511" s="6"/>
      <c r="R511" s="5"/>
      <c r="X511" s="3"/>
      <c r="Y511" s="3"/>
      <c r="AR511" s="3"/>
      <c r="AS511" s="3"/>
    </row>
    <row r="512" spans="1:45" ht="12.75" customHeight="1">
      <c r="L512" s="5"/>
      <c r="M512" s="5"/>
      <c r="O512" s="5"/>
      <c r="P512" s="6"/>
      <c r="Q512" s="6"/>
      <c r="R512" s="5"/>
      <c r="X512" s="3"/>
      <c r="Y512" s="3"/>
      <c r="AR512" s="3"/>
      <c r="AS512" s="3"/>
    </row>
    <row r="513" spans="1:45" ht="26.25" customHeight="1">
      <c r="B513" s="250" t="s">
        <v>96</v>
      </c>
      <c r="C513" s="242"/>
      <c r="D513" s="242"/>
      <c r="E513" s="242"/>
      <c r="F513" s="242"/>
      <c r="G513" s="242"/>
      <c r="H513" s="242"/>
      <c r="I513" s="242"/>
      <c r="J513" s="242"/>
      <c r="K513" s="145" t="s">
        <v>87</v>
      </c>
      <c r="L513" s="5"/>
      <c r="M513" s="5"/>
      <c r="N513" s="26"/>
      <c r="O513" s="5"/>
      <c r="P513" s="26"/>
      <c r="Q513" s="26"/>
      <c r="R513" s="26"/>
      <c r="X513" s="3"/>
      <c r="Y513" s="3"/>
      <c r="AR513" s="3"/>
      <c r="AS513" s="3"/>
    </row>
    <row r="514" spans="1:45" ht="20.25" customHeight="1">
      <c r="A514" s="234" t="s">
        <v>9</v>
      </c>
      <c r="B514" s="235" t="s">
        <v>97</v>
      </c>
      <c r="C514" s="232"/>
      <c r="D514" s="232"/>
      <c r="E514" s="232"/>
      <c r="F514" s="232"/>
      <c r="G514" s="232"/>
      <c r="H514" s="232"/>
      <c r="I514" s="232"/>
      <c r="J514" s="233"/>
      <c r="K514" s="182" t="s">
        <v>10</v>
      </c>
      <c r="L514" s="229" t="s">
        <v>2</v>
      </c>
      <c r="M514" s="229" t="s">
        <v>3</v>
      </c>
      <c r="N514" s="237" t="s">
        <v>4</v>
      </c>
      <c r="O514" s="229" t="s">
        <v>5</v>
      </c>
      <c r="P514" s="238" t="s">
        <v>6</v>
      </c>
      <c r="Q514" s="238" t="s">
        <v>7</v>
      </c>
      <c r="R514" s="229" t="s">
        <v>8</v>
      </c>
      <c r="X514" s="3"/>
      <c r="Y514" s="3"/>
      <c r="AR514" s="3"/>
      <c r="AS514" s="3"/>
    </row>
    <row r="515" spans="1:45" ht="18" customHeight="1">
      <c r="A515" s="230"/>
      <c r="B515" s="82" t="s">
        <v>98</v>
      </c>
      <c r="C515" s="82" t="s">
        <v>99</v>
      </c>
      <c r="D515" s="82" t="s">
        <v>100</v>
      </c>
      <c r="E515" s="82" t="s">
        <v>101</v>
      </c>
      <c r="F515" s="82" t="s">
        <v>102</v>
      </c>
      <c r="G515" s="82" t="s">
        <v>103</v>
      </c>
      <c r="H515" s="82" t="s">
        <v>104</v>
      </c>
      <c r="I515" s="82" t="s">
        <v>105</v>
      </c>
      <c r="J515" s="82" t="s">
        <v>106</v>
      </c>
      <c r="K515" s="182"/>
      <c r="L515" s="230"/>
      <c r="M515" s="230"/>
      <c r="N515" s="230"/>
      <c r="O515" s="230"/>
      <c r="P515" s="230"/>
      <c r="Q515" s="230"/>
      <c r="R515" s="230"/>
      <c r="X515" s="3"/>
      <c r="Y515" s="3"/>
      <c r="AR515" s="3"/>
      <c r="AS515" s="3"/>
    </row>
    <row r="516" spans="1:45" ht="15.75" customHeight="1">
      <c r="A516" s="82">
        <v>1401</v>
      </c>
      <c r="B516" s="83">
        <v>36</v>
      </c>
      <c r="C516" s="83"/>
      <c r="D516" s="83"/>
      <c r="E516" s="83"/>
      <c r="F516" s="83"/>
      <c r="G516" s="83"/>
      <c r="H516" s="83"/>
      <c r="I516" s="83"/>
      <c r="J516" s="83"/>
      <c r="K516" s="84"/>
      <c r="L516" s="85"/>
      <c r="M516" s="86"/>
      <c r="N516" s="87"/>
      <c r="O516" s="146"/>
      <c r="P516" s="89">
        <f>B516</f>
        <v>36</v>
      </c>
      <c r="Q516" s="147"/>
      <c r="R516" s="146"/>
      <c r="X516" s="3"/>
      <c r="Y516" s="3"/>
      <c r="AR516" s="3"/>
      <c r="AS516" s="3"/>
    </row>
    <row r="517" spans="1:45" ht="15.75" customHeight="1">
      <c r="A517" s="82">
        <v>1402</v>
      </c>
      <c r="B517" s="83"/>
      <c r="C517" s="83">
        <v>34</v>
      </c>
      <c r="D517" s="83"/>
      <c r="E517" s="83"/>
      <c r="F517" s="83"/>
      <c r="G517" s="83"/>
      <c r="H517" s="83"/>
      <c r="I517" s="83"/>
      <c r="J517" s="83"/>
      <c r="K517" s="84"/>
      <c r="L517" s="91"/>
      <c r="M517" s="92"/>
      <c r="N517" s="93"/>
      <c r="O517" s="94">
        <f>IF(C517=0,"",C517/B516)</f>
        <v>0.94444444444444442</v>
      </c>
      <c r="P517" s="95">
        <v>34</v>
      </c>
      <c r="Q517" s="96">
        <f t="shared" ref="Q517:Q524" si="72">IF(P517=0,"",P517/P516)</f>
        <v>0.94444444444444442</v>
      </c>
      <c r="R517" s="96">
        <f t="shared" ref="R517:R524" si="73">IF(P517=0,"",100%-Q517)</f>
        <v>5.555555555555558E-2</v>
      </c>
      <c r="X517" s="3"/>
      <c r="Y517" s="3"/>
      <c r="AR517" s="3"/>
      <c r="AS517" s="3"/>
    </row>
    <row r="518" spans="1:45" ht="15.75" customHeight="1">
      <c r="A518" s="82">
        <v>1501</v>
      </c>
      <c r="B518" s="83"/>
      <c r="C518" s="83"/>
      <c r="D518" s="83">
        <v>33</v>
      </c>
      <c r="E518" s="83"/>
      <c r="F518" s="83"/>
      <c r="G518" s="83"/>
      <c r="H518" s="83"/>
      <c r="I518" s="83"/>
      <c r="J518" s="83"/>
      <c r="K518" s="84"/>
      <c r="L518" s="91"/>
      <c r="M518" s="92"/>
      <c r="N518" s="93"/>
      <c r="O518" s="94">
        <f>IF(D518=0,"",D518/C517)</f>
        <v>0.97058823529411764</v>
      </c>
      <c r="P518" s="95">
        <v>33</v>
      </c>
      <c r="Q518" s="96">
        <f t="shared" si="72"/>
        <v>0.97058823529411764</v>
      </c>
      <c r="R518" s="96">
        <f t="shared" si="73"/>
        <v>2.9411764705882359E-2</v>
      </c>
      <c r="S518" s="11">
        <f>P518/P516</f>
        <v>0.91666666666666663</v>
      </c>
      <c r="X518" s="3"/>
      <c r="Y518" s="3"/>
      <c r="AR518" s="3"/>
      <c r="AS518" s="3"/>
    </row>
    <row r="519" spans="1:45" ht="15.75" customHeight="1">
      <c r="A519" s="82">
        <v>1502</v>
      </c>
      <c r="B519" s="83"/>
      <c r="C519" s="83"/>
      <c r="D519" s="83"/>
      <c r="E519" s="83">
        <v>30</v>
      </c>
      <c r="F519" s="83"/>
      <c r="G519" s="83"/>
      <c r="H519" s="83"/>
      <c r="I519" s="83"/>
      <c r="J519" s="83"/>
      <c r="K519" s="84"/>
      <c r="L519" s="91"/>
      <c r="M519" s="92"/>
      <c r="N519" s="93"/>
      <c r="O519" s="94">
        <f>IF(E519=0,"",E519/D518)</f>
        <v>0.90909090909090906</v>
      </c>
      <c r="P519" s="95">
        <v>32</v>
      </c>
      <c r="Q519" s="96">
        <f t="shared" si="72"/>
        <v>0.96969696969696972</v>
      </c>
      <c r="R519" s="96">
        <f t="shared" si="73"/>
        <v>3.0303030303030276E-2</v>
      </c>
      <c r="X519" s="3"/>
      <c r="Y519" s="3"/>
      <c r="AR519" s="3"/>
      <c r="AS519" s="3"/>
    </row>
    <row r="520" spans="1:45" ht="15.75" customHeight="1">
      <c r="A520" s="82">
        <v>1601</v>
      </c>
      <c r="B520" s="83"/>
      <c r="C520" s="83"/>
      <c r="D520" s="83"/>
      <c r="E520" s="83"/>
      <c r="F520" s="83">
        <v>30</v>
      </c>
      <c r="G520" s="83"/>
      <c r="H520" s="83"/>
      <c r="I520" s="83"/>
      <c r="J520" s="83"/>
      <c r="K520" s="84"/>
      <c r="L520" s="91"/>
      <c r="M520" s="92"/>
      <c r="N520" s="93"/>
      <c r="O520" s="94">
        <f>IF(F520=0,"",F520/E519)</f>
        <v>1</v>
      </c>
      <c r="P520" s="95">
        <v>32</v>
      </c>
      <c r="Q520" s="96">
        <f t="shared" si="72"/>
        <v>1</v>
      </c>
      <c r="R520" s="96">
        <f t="shared" si="73"/>
        <v>0</v>
      </c>
      <c r="X520" s="3"/>
      <c r="Y520" s="3"/>
      <c r="AR520" s="3"/>
      <c r="AS520" s="3"/>
    </row>
    <row r="521" spans="1:45" ht="15.75" customHeight="1">
      <c r="A521" s="82">
        <v>1602</v>
      </c>
      <c r="B521" s="83"/>
      <c r="C521" s="83"/>
      <c r="D521" s="83"/>
      <c r="E521" s="83"/>
      <c r="F521" s="83"/>
      <c r="G521" s="83">
        <v>28</v>
      </c>
      <c r="H521" s="83"/>
      <c r="I521" s="83"/>
      <c r="J521" s="83"/>
      <c r="K521" s="84"/>
      <c r="L521" s="91"/>
      <c r="M521" s="92"/>
      <c r="N521" s="93"/>
      <c r="O521" s="94">
        <f>IF(G521=0,"",G521/F520)</f>
        <v>0.93333333333333335</v>
      </c>
      <c r="P521" s="95">
        <v>32</v>
      </c>
      <c r="Q521" s="96">
        <f t="shared" si="72"/>
        <v>1</v>
      </c>
      <c r="R521" s="96">
        <f t="shared" si="73"/>
        <v>0</v>
      </c>
      <c r="X521" s="3"/>
      <c r="Y521" s="3"/>
      <c r="AR521" s="3"/>
      <c r="AS521" s="3"/>
    </row>
    <row r="522" spans="1:45" ht="15.75" customHeight="1">
      <c r="A522" s="82">
        <v>1701</v>
      </c>
      <c r="B522" s="83"/>
      <c r="C522" s="83"/>
      <c r="D522" s="83"/>
      <c r="E522" s="83"/>
      <c r="F522" s="83"/>
      <c r="G522" s="83"/>
      <c r="H522" s="83">
        <v>28</v>
      </c>
      <c r="I522" s="83"/>
      <c r="J522" s="83"/>
      <c r="K522" s="84"/>
      <c r="L522" s="91"/>
      <c r="M522" s="92"/>
      <c r="N522" s="93"/>
      <c r="O522" s="94">
        <f>IF(H522=0,"",H522/G521)</f>
        <v>1</v>
      </c>
      <c r="P522" s="95">
        <v>32</v>
      </c>
      <c r="Q522" s="96">
        <f t="shared" si="72"/>
        <v>1</v>
      </c>
      <c r="R522" s="96">
        <f t="shared" si="73"/>
        <v>0</v>
      </c>
      <c r="X522" s="3"/>
      <c r="Y522" s="3"/>
      <c r="AR522" s="3"/>
      <c r="AS522" s="3"/>
    </row>
    <row r="523" spans="1:45" ht="15.75" customHeight="1">
      <c r="A523" s="82">
        <v>1702</v>
      </c>
      <c r="B523" s="83"/>
      <c r="C523" s="83"/>
      <c r="D523" s="83"/>
      <c r="E523" s="83"/>
      <c r="F523" s="83"/>
      <c r="G523" s="83"/>
      <c r="H523" s="83"/>
      <c r="I523" s="83">
        <v>27</v>
      </c>
      <c r="J523" s="83"/>
      <c r="K523" s="84"/>
      <c r="L523" s="91"/>
      <c r="M523" s="92"/>
      <c r="N523" s="93"/>
      <c r="O523" s="94">
        <f>IF(I523=0,"",I523/H522)</f>
        <v>0.9642857142857143</v>
      </c>
      <c r="P523" s="95">
        <v>32</v>
      </c>
      <c r="Q523" s="96">
        <f t="shared" si="72"/>
        <v>1</v>
      </c>
      <c r="R523" s="96">
        <f t="shared" si="73"/>
        <v>0</v>
      </c>
      <c r="X523" s="3"/>
      <c r="Y523" s="3"/>
      <c r="AR523" s="3"/>
      <c r="AS523" s="3"/>
    </row>
    <row r="524" spans="1:45" ht="15.75" customHeight="1">
      <c r="A524" s="82">
        <v>1801</v>
      </c>
      <c r="B524" s="83"/>
      <c r="C524" s="83"/>
      <c r="D524" s="83"/>
      <c r="E524" s="83"/>
      <c r="F524" s="83"/>
      <c r="G524" s="83"/>
      <c r="H524" s="83"/>
      <c r="I524" s="83"/>
      <c r="J524" s="83">
        <v>27</v>
      </c>
      <c r="K524" s="84">
        <v>25</v>
      </c>
      <c r="L524" s="91"/>
      <c r="M524" s="92"/>
      <c r="N524" s="93"/>
      <c r="O524" s="148">
        <f>IF(J524=0,"",J524/I523)</f>
        <v>1</v>
      </c>
      <c r="P524" s="95">
        <v>31</v>
      </c>
      <c r="Q524" s="149">
        <f t="shared" si="72"/>
        <v>0.96875</v>
      </c>
      <c r="R524" s="149">
        <f t="shared" si="73"/>
        <v>3.125E-2</v>
      </c>
      <c r="X524" s="3"/>
      <c r="Y524" s="3"/>
      <c r="AR524" s="3"/>
      <c r="AS524" s="3"/>
    </row>
    <row r="525" spans="1:45" ht="15.75" customHeight="1">
      <c r="A525" s="82">
        <v>1802</v>
      </c>
      <c r="B525" s="83"/>
      <c r="C525" s="83"/>
      <c r="D525" s="83"/>
      <c r="E525" s="83"/>
      <c r="F525" s="83"/>
      <c r="G525" s="83"/>
      <c r="H525" s="83"/>
      <c r="I525" s="83"/>
      <c r="J525" s="83">
        <v>6</v>
      </c>
      <c r="K525" s="84">
        <v>4</v>
      </c>
      <c r="L525" s="91"/>
      <c r="M525" s="92"/>
      <c r="N525" s="99"/>
      <c r="O525" s="150"/>
      <c r="P525" s="95">
        <v>6</v>
      </c>
      <c r="Q525" s="151"/>
      <c r="R525" s="152"/>
      <c r="X525" s="3"/>
      <c r="Y525" s="3"/>
      <c r="AR525" s="3"/>
      <c r="AS525" s="3"/>
    </row>
    <row r="526" spans="1:45" ht="15.75" customHeight="1">
      <c r="A526" s="82">
        <v>1901</v>
      </c>
      <c r="B526" s="83"/>
      <c r="C526" s="83"/>
      <c r="D526" s="83"/>
      <c r="E526" s="83"/>
      <c r="F526" s="83"/>
      <c r="G526" s="83"/>
      <c r="H526" s="83"/>
      <c r="I526" s="83"/>
      <c r="J526" s="83">
        <v>2</v>
      </c>
      <c r="K526" s="84"/>
      <c r="L526" s="91"/>
      <c r="M526" s="92"/>
      <c r="N526" s="99"/>
      <c r="O526" s="103"/>
      <c r="P526" s="101">
        <v>2</v>
      </c>
      <c r="Q526" s="104"/>
      <c r="R526" s="103"/>
      <c r="X526" s="3"/>
      <c r="Y526" s="3"/>
      <c r="AR526" s="3"/>
      <c r="AS526" s="3"/>
    </row>
    <row r="527" spans="1:45" ht="15.75" customHeight="1">
      <c r="A527" s="82">
        <v>1902</v>
      </c>
      <c r="B527" s="83"/>
      <c r="C527" s="83"/>
      <c r="D527" s="83"/>
      <c r="E527" s="83"/>
      <c r="F527" s="83"/>
      <c r="G527" s="83"/>
      <c r="H527" s="83"/>
      <c r="I527" s="83"/>
      <c r="J527" s="83">
        <v>2</v>
      </c>
      <c r="K527" s="84">
        <v>1</v>
      </c>
      <c r="L527" s="91"/>
      <c r="M527" s="92"/>
      <c r="N527" s="99"/>
      <c r="O527" s="103"/>
      <c r="P527" s="101">
        <v>2</v>
      </c>
      <c r="Q527" s="104"/>
      <c r="R527" s="103"/>
      <c r="X527" s="3"/>
      <c r="Y527" s="3"/>
      <c r="AR527" s="3"/>
      <c r="AS527" s="3"/>
    </row>
    <row r="528" spans="1:45" ht="15.75" customHeight="1">
      <c r="A528" s="82">
        <v>2001</v>
      </c>
      <c r="B528" s="83"/>
      <c r="C528" s="83"/>
      <c r="D528" s="83"/>
      <c r="E528" s="83"/>
      <c r="F528" s="83"/>
      <c r="G528" s="83"/>
      <c r="H528" s="83"/>
      <c r="I528" s="83"/>
      <c r="J528" s="83"/>
      <c r="K528" s="84"/>
      <c r="L528" s="91"/>
      <c r="M528" s="92"/>
      <c r="N528" s="99"/>
      <c r="O528" s="103"/>
      <c r="P528" s="101"/>
      <c r="Q528" s="104"/>
      <c r="R528" s="103"/>
      <c r="X528" s="3"/>
      <c r="Y528" s="3"/>
      <c r="AR528" s="3"/>
      <c r="AS528" s="3"/>
    </row>
    <row r="529" spans="1:45" ht="15.75" customHeight="1">
      <c r="A529" s="82">
        <v>2002</v>
      </c>
      <c r="B529" s="83"/>
      <c r="C529" s="83"/>
      <c r="D529" s="83"/>
      <c r="E529" s="83"/>
      <c r="F529" s="83"/>
      <c r="G529" s="83"/>
      <c r="H529" s="83"/>
      <c r="I529" s="83"/>
      <c r="J529" s="83"/>
      <c r="K529" s="84"/>
      <c r="L529" s="91"/>
      <c r="M529" s="92"/>
      <c r="N529" s="99"/>
      <c r="O529" s="183"/>
      <c r="P529" s="184"/>
      <c r="Q529" s="185"/>
      <c r="R529" s="186"/>
      <c r="X529" s="3"/>
      <c r="Y529" s="3"/>
      <c r="AR529" s="3"/>
      <c r="AS529" s="3"/>
    </row>
    <row r="530" spans="1:45" ht="15.75" customHeight="1">
      <c r="A530" s="82">
        <v>2101</v>
      </c>
      <c r="B530" s="161"/>
      <c r="C530" s="161"/>
      <c r="D530" s="161"/>
      <c r="E530" s="161"/>
      <c r="F530" s="161"/>
      <c r="G530" s="161"/>
      <c r="H530" s="161"/>
      <c r="I530" s="161"/>
      <c r="J530" s="161"/>
      <c r="K530" s="162"/>
      <c r="L530" s="155"/>
      <c r="M530" s="5"/>
      <c r="N530" s="26"/>
      <c r="O530" s="108" t="s">
        <v>80</v>
      </c>
      <c r="P530" s="109">
        <v>29</v>
      </c>
      <c r="Q530" s="110">
        <f>K533</f>
        <v>30</v>
      </c>
      <c r="R530" s="111" t="s">
        <v>10</v>
      </c>
      <c r="X530" s="3"/>
      <c r="Y530" s="3"/>
      <c r="AR530" s="3"/>
      <c r="AS530" s="3"/>
    </row>
    <row r="531" spans="1:45" ht="15.75" customHeight="1">
      <c r="A531" s="82">
        <v>2102</v>
      </c>
      <c r="B531" s="161"/>
      <c r="C531" s="161"/>
      <c r="D531" s="161"/>
      <c r="E531" s="161"/>
      <c r="F531" s="161"/>
      <c r="G531" s="161"/>
      <c r="H531" s="161"/>
      <c r="I531" s="161"/>
      <c r="J531" s="161"/>
      <c r="K531" s="162"/>
      <c r="L531" s="155"/>
      <c r="M531" s="5"/>
      <c r="N531" s="26"/>
      <c r="O531" s="112" t="s">
        <v>81</v>
      </c>
      <c r="P531" s="113">
        <f>IF(P530/B516=0,"",P530/B516)</f>
        <v>0.80555555555555558</v>
      </c>
      <c r="Q531" s="114">
        <f>IF(P530/Q530=0,"",P530/Q530)</f>
        <v>0.96666666666666667</v>
      </c>
      <c r="R531" s="115" t="s">
        <v>82</v>
      </c>
      <c r="X531" s="3"/>
      <c r="Y531" s="3"/>
      <c r="AR531" s="3"/>
      <c r="AS531" s="3"/>
    </row>
    <row r="532" spans="1:45" ht="15.75" customHeight="1">
      <c r="A532" s="82">
        <v>2201</v>
      </c>
      <c r="B532" s="161"/>
      <c r="C532" s="161"/>
      <c r="D532" s="161"/>
      <c r="E532" s="161"/>
      <c r="F532" s="161"/>
      <c r="G532" s="161"/>
      <c r="H532" s="161"/>
      <c r="I532" s="161"/>
      <c r="J532" s="161"/>
      <c r="K532" s="162"/>
      <c r="L532" s="166"/>
      <c r="M532" s="119"/>
      <c r="N532" s="120"/>
      <c r="O532" s="119"/>
      <c r="P532" s="120"/>
      <c r="Q532" s="120"/>
      <c r="R532" s="121"/>
      <c r="X532" s="3"/>
      <c r="Y532" s="3"/>
      <c r="AR532" s="3"/>
      <c r="AS532" s="3"/>
    </row>
    <row r="533" spans="1:45" ht="18" customHeight="1">
      <c r="A533" s="34"/>
      <c r="B533" s="26"/>
      <c r="C533" s="26"/>
      <c r="D533" s="231" t="s">
        <v>108</v>
      </c>
      <c r="E533" s="232"/>
      <c r="F533" s="232"/>
      <c r="G533" s="232"/>
      <c r="H533" s="232"/>
      <c r="I533" s="232"/>
      <c r="J533" s="233"/>
      <c r="K533" s="122">
        <f>SUM(K516:K529)</f>
        <v>30</v>
      </c>
      <c r="L533" s="123">
        <f>IF(K524=0,"",K524/B516)</f>
        <v>0.69444444444444442</v>
      </c>
      <c r="M533" s="123">
        <f>IF(K533=0,"",K533/B516)</f>
        <v>0.83333333333333337</v>
      </c>
      <c r="N533" s="123">
        <f>IF(K524=0,"",M533-L533)</f>
        <v>0.13888888888888895</v>
      </c>
      <c r="O533" s="5"/>
      <c r="P533" s="26"/>
      <c r="Q533" s="25"/>
      <c r="R533" s="5"/>
      <c r="X533" s="3"/>
      <c r="Y533" s="3"/>
      <c r="AR533" s="3"/>
      <c r="AS533" s="3"/>
    </row>
    <row r="534" spans="1:45" ht="12.75" customHeight="1">
      <c r="L534" s="5"/>
      <c r="M534" s="5"/>
      <c r="O534" s="5"/>
      <c r="P534" s="6"/>
      <c r="Q534" s="6"/>
      <c r="R534" s="5"/>
      <c r="X534" s="3"/>
      <c r="Y534" s="3"/>
      <c r="AR534" s="3"/>
      <c r="AS534" s="3"/>
    </row>
    <row r="535" spans="1:45" ht="12.75" customHeight="1">
      <c r="L535" s="5"/>
      <c r="M535" s="5"/>
      <c r="O535" s="5"/>
      <c r="P535" s="6"/>
      <c r="Q535" s="6"/>
      <c r="R535" s="5"/>
      <c r="X535" s="3"/>
      <c r="Y535" s="3"/>
      <c r="AR535" s="3"/>
      <c r="AS535" s="3"/>
    </row>
    <row r="536" spans="1:45" ht="26.25" customHeight="1">
      <c r="B536" s="250" t="s">
        <v>96</v>
      </c>
      <c r="C536" s="242"/>
      <c r="D536" s="242"/>
      <c r="E536" s="242"/>
      <c r="F536" s="242"/>
      <c r="G536" s="242"/>
      <c r="H536" s="242"/>
      <c r="I536" s="242"/>
      <c r="J536" s="242"/>
      <c r="K536" s="145" t="s">
        <v>89</v>
      </c>
      <c r="L536" s="5"/>
      <c r="M536" s="5"/>
      <c r="N536" s="26"/>
      <c r="O536" s="5"/>
      <c r="P536" s="26"/>
      <c r="Q536" s="26"/>
      <c r="R536" s="26"/>
      <c r="X536" s="3"/>
      <c r="Y536" s="3"/>
      <c r="AR536" s="3"/>
      <c r="AS536" s="3"/>
    </row>
    <row r="537" spans="1:45" ht="20.25" customHeight="1">
      <c r="A537" s="234" t="s">
        <v>9</v>
      </c>
      <c r="B537" s="235" t="s">
        <v>97</v>
      </c>
      <c r="C537" s="232"/>
      <c r="D537" s="232"/>
      <c r="E537" s="232"/>
      <c r="F537" s="232"/>
      <c r="G537" s="232"/>
      <c r="H537" s="232"/>
      <c r="I537" s="232"/>
      <c r="J537" s="233"/>
      <c r="K537" s="182" t="s">
        <v>10</v>
      </c>
      <c r="L537" s="229" t="s">
        <v>2</v>
      </c>
      <c r="M537" s="229" t="s">
        <v>3</v>
      </c>
      <c r="N537" s="237" t="s">
        <v>4</v>
      </c>
      <c r="O537" s="229" t="s">
        <v>5</v>
      </c>
      <c r="P537" s="238" t="s">
        <v>6</v>
      </c>
      <c r="Q537" s="238" t="s">
        <v>7</v>
      </c>
      <c r="R537" s="229" t="s">
        <v>8</v>
      </c>
      <c r="X537" s="3"/>
      <c r="Y537" s="3"/>
      <c r="AR537" s="3"/>
      <c r="AS537" s="3"/>
    </row>
    <row r="538" spans="1:45" ht="18" customHeight="1">
      <c r="A538" s="230"/>
      <c r="B538" s="82" t="s">
        <v>98</v>
      </c>
      <c r="C538" s="82" t="s">
        <v>99</v>
      </c>
      <c r="D538" s="82" t="s">
        <v>100</v>
      </c>
      <c r="E538" s="82" t="s">
        <v>101</v>
      </c>
      <c r="F538" s="82" t="s">
        <v>102</v>
      </c>
      <c r="G538" s="82" t="s">
        <v>103</v>
      </c>
      <c r="H538" s="82" t="s">
        <v>104</v>
      </c>
      <c r="I538" s="82" t="s">
        <v>105</v>
      </c>
      <c r="J538" s="82" t="s">
        <v>106</v>
      </c>
      <c r="K538" s="182"/>
      <c r="L538" s="230"/>
      <c r="M538" s="230"/>
      <c r="N538" s="230"/>
      <c r="O538" s="230"/>
      <c r="P538" s="230"/>
      <c r="Q538" s="230"/>
      <c r="R538" s="230"/>
      <c r="X538" s="3"/>
      <c r="Y538" s="3"/>
      <c r="AR538" s="3"/>
      <c r="AS538" s="3"/>
    </row>
    <row r="539" spans="1:45" ht="15.75" customHeight="1">
      <c r="A539" s="82">
        <v>1402</v>
      </c>
      <c r="B539" s="83">
        <v>68</v>
      </c>
      <c r="C539" s="83"/>
      <c r="D539" s="83"/>
      <c r="E539" s="83"/>
      <c r="F539" s="83"/>
      <c r="G539" s="83"/>
      <c r="H539" s="83"/>
      <c r="I539" s="83"/>
      <c r="J539" s="83"/>
      <c r="K539" s="84"/>
      <c r="L539" s="85"/>
      <c r="M539" s="86"/>
      <c r="N539" s="87"/>
      <c r="O539" s="146"/>
      <c r="P539" s="89">
        <f>B539</f>
        <v>68</v>
      </c>
      <c r="Q539" s="147"/>
      <c r="R539" s="146"/>
      <c r="X539" s="3"/>
      <c r="Y539" s="3"/>
      <c r="AR539" s="3"/>
      <c r="AS539" s="3"/>
    </row>
    <row r="540" spans="1:45" ht="15.75" customHeight="1">
      <c r="A540" s="82">
        <v>1501</v>
      </c>
      <c r="B540" s="83"/>
      <c r="C540" s="83">
        <v>62</v>
      </c>
      <c r="D540" s="83"/>
      <c r="E540" s="83"/>
      <c r="F540" s="83"/>
      <c r="G540" s="83"/>
      <c r="H540" s="83"/>
      <c r="I540" s="83"/>
      <c r="J540" s="83"/>
      <c r="K540" s="84"/>
      <c r="L540" s="91"/>
      <c r="M540" s="92"/>
      <c r="N540" s="93"/>
      <c r="O540" s="94">
        <f>IF(C540=0,"",C540/B539)</f>
        <v>0.91176470588235292</v>
      </c>
      <c r="P540" s="95">
        <v>62</v>
      </c>
      <c r="Q540" s="96">
        <f t="shared" ref="Q540:Q547" si="74">IF(P540=0,"",P540/P539)</f>
        <v>0.91176470588235292</v>
      </c>
      <c r="R540" s="96">
        <f t="shared" ref="R540:R547" si="75">IF(P540=0,"",100%-Q540)</f>
        <v>8.8235294117647078E-2</v>
      </c>
      <c r="X540" s="3"/>
      <c r="Y540" s="3"/>
      <c r="AR540" s="3"/>
      <c r="AS540" s="3"/>
    </row>
    <row r="541" spans="1:45" ht="15.75" customHeight="1">
      <c r="A541" s="82">
        <v>1502</v>
      </c>
      <c r="B541" s="83"/>
      <c r="C541" s="83"/>
      <c r="D541" s="83">
        <v>59</v>
      </c>
      <c r="E541" s="83"/>
      <c r="F541" s="83"/>
      <c r="G541" s="83"/>
      <c r="H541" s="83"/>
      <c r="I541" s="83"/>
      <c r="J541" s="83"/>
      <c r="K541" s="84"/>
      <c r="L541" s="91"/>
      <c r="M541" s="92"/>
      <c r="N541" s="93"/>
      <c r="O541" s="94">
        <f>IF(D541=0,"",D541/C540)</f>
        <v>0.95161290322580649</v>
      </c>
      <c r="P541" s="95">
        <v>59</v>
      </c>
      <c r="Q541" s="96">
        <f t="shared" si="74"/>
        <v>0.95161290322580649</v>
      </c>
      <c r="R541" s="96">
        <f t="shared" si="75"/>
        <v>4.8387096774193505E-2</v>
      </c>
      <c r="S541" s="11">
        <f>P541/P539</f>
        <v>0.86764705882352944</v>
      </c>
      <c r="X541" s="3"/>
      <c r="Y541" s="3"/>
      <c r="AR541" s="3"/>
      <c r="AS541" s="3"/>
    </row>
    <row r="542" spans="1:45" ht="15.75" customHeight="1">
      <c r="A542" s="82">
        <v>1601</v>
      </c>
      <c r="B542" s="83"/>
      <c r="C542" s="83"/>
      <c r="D542" s="83"/>
      <c r="E542" s="83">
        <v>53</v>
      </c>
      <c r="F542" s="83"/>
      <c r="G542" s="83"/>
      <c r="H542" s="83"/>
      <c r="I542" s="83"/>
      <c r="J542" s="83"/>
      <c r="K542" s="84"/>
      <c r="L542" s="91"/>
      <c r="M542" s="92"/>
      <c r="N542" s="93"/>
      <c r="O542" s="94">
        <f>IF(E542=0,"",E542/D541)</f>
        <v>0.89830508474576276</v>
      </c>
      <c r="P542" s="95">
        <v>54</v>
      </c>
      <c r="Q542" s="96">
        <f t="shared" si="74"/>
        <v>0.9152542372881356</v>
      </c>
      <c r="R542" s="96">
        <f t="shared" si="75"/>
        <v>8.4745762711864403E-2</v>
      </c>
      <c r="X542" s="3"/>
      <c r="Y542" s="3"/>
      <c r="AR542" s="3"/>
      <c r="AS542" s="3"/>
    </row>
    <row r="543" spans="1:45" ht="15.75" customHeight="1">
      <c r="A543" s="82">
        <v>1602</v>
      </c>
      <c r="B543" s="83"/>
      <c r="C543" s="83"/>
      <c r="D543" s="83"/>
      <c r="E543" s="83"/>
      <c r="F543" s="83">
        <v>52</v>
      </c>
      <c r="G543" s="83"/>
      <c r="H543" s="83"/>
      <c r="I543" s="83"/>
      <c r="J543" s="83"/>
      <c r="K543" s="84"/>
      <c r="L543" s="91"/>
      <c r="M543" s="92"/>
      <c r="N543" s="93"/>
      <c r="O543" s="94">
        <f>IF(F543=0,"",F543/E542)</f>
        <v>0.98113207547169812</v>
      </c>
      <c r="P543" s="95">
        <v>54</v>
      </c>
      <c r="Q543" s="96">
        <f t="shared" si="74"/>
        <v>1</v>
      </c>
      <c r="R543" s="96">
        <f t="shared" si="75"/>
        <v>0</v>
      </c>
      <c r="X543" s="3"/>
      <c r="Y543" s="3"/>
      <c r="AR543" s="3"/>
      <c r="AS543" s="3"/>
    </row>
    <row r="544" spans="1:45" ht="15.75" customHeight="1">
      <c r="A544" s="82">
        <v>1701</v>
      </c>
      <c r="B544" s="83"/>
      <c r="C544" s="83"/>
      <c r="D544" s="83"/>
      <c r="E544" s="83"/>
      <c r="F544" s="83"/>
      <c r="G544" s="83">
        <v>52</v>
      </c>
      <c r="H544" s="83"/>
      <c r="I544" s="83"/>
      <c r="J544" s="83"/>
      <c r="K544" s="84"/>
      <c r="L544" s="91"/>
      <c r="M544" s="92"/>
      <c r="N544" s="93"/>
      <c r="O544" s="94">
        <f>IF(G544=0,"",G544/F543)</f>
        <v>1</v>
      </c>
      <c r="P544" s="95">
        <v>54</v>
      </c>
      <c r="Q544" s="96">
        <f t="shared" si="74"/>
        <v>1</v>
      </c>
      <c r="R544" s="96">
        <f t="shared" si="75"/>
        <v>0</v>
      </c>
      <c r="X544" s="3"/>
      <c r="Y544" s="3"/>
      <c r="AR544" s="3"/>
      <c r="AS544" s="3"/>
    </row>
    <row r="545" spans="1:45" ht="15.75" customHeight="1">
      <c r="A545" s="82">
        <v>1702</v>
      </c>
      <c r="B545" s="83"/>
      <c r="C545" s="83"/>
      <c r="D545" s="83"/>
      <c r="E545" s="83"/>
      <c r="F545" s="83"/>
      <c r="G545" s="83"/>
      <c r="H545" s="83">
        <v>52</v>
      </c>
      <c r="I545" s="83"/>
      <c r="J545" s="83"/>
      <c r="K545" s="84"/>
      <c r="L545" s="91"/>
      <c r="M545" s="92"/>
      <c r="N545" s="93"/>
      <c r="O545" s="94">
        <f>IF(H545=0,"",H545/G544)</f>
        <v>1</v>
      </c>
      <c r="P545" s="95">
        <v>54</v>
      </c>
      <c r="Q545" s="96">
        <f t="shared" si="74"/>
        <v>1</v>
      </c>
      <c r="R545" s="96">
        <f t="shared" si="75"/>
        <v>0</v>
      </c>
      <c r="X545" s="3"/>
      <c r="Y545" s="3"/>
      <c r="AR545" s="3"/>
      <c r="AS545" s="3"/>
    </row>
    <row r="546" spans="1:45" ht="15.75" customHeight="1">
      <c r="A546" s="82">
        <v>1801</v>
      </c>
      <c r="B546" s="83"/>
      <c r="C546" s="83"/>
      <c r="D546" s="83"/>
      <c r="E546" s="83"/>
      <c r="F546" s="83"/>
      <c r="G546" s="83"/>
      <c r="H546" s="83"/>
      <c r="I546" s="83">
        <v>52</v>
      </c>
      <c r="J546" s="83"/>
      <c r="K546" s="84"/>
      <c r="L546" s="91"/>
      <c r="M546" s="92"/>
      <c r="N546" s="93"/>
      <c r="O546" s="94">
        <f>IF(I546=0,"",I546/H545)</f>
        <v>1</v>
      </c>
      <c r="P546" s="95">
        <v>53</v>
      </c>
      <c r="Q546" s="96">
        <f t="shared" si="74"/>
        <v>0.98148148148148151</v>
      </c>
      <c r="R546" s="96">
        <f t="shared" si="75"/>
        <v>1.851851851851849E-2</v>
      </c>
      <c r="X546" s="3"/>
      <c r="Y546" s="3"/>
      <c r="AR546" s="3"/>
      <c r="AS546" s="3"/>
    </row>
    <row r="547" spans="1:45" ht="15.75" customHeight="1">
      <c r="A547" s="82">
        <v>1802</v>
      </c>
      <c r="B547" s="83"/>
      <c r="C547" s="83"/>
      <c r="D547" s="83"/>
      <c r="E547" s="83"/>
      <c r="F547" s="83"/>
      <c r="G547" s="83"/>
      <c r="H547" s="83"/>
      <c r="I547" s="83"/>
      <c r="J547" s="83">
        <v>48</v>
      </c>
      <c r="K547" s="84">
        <v>40</v>
      </c>
      <c r="L547" s="91"/>
      <c r="M547" s="92"/>
      <c r="N547" s="93"/>
      <c r="O547" s="148">
        <f>IF(J547=0,"",J547/I546)</f>
        <v>0.92307692307692313</v>
      </c>
      <c r="P547" s="95">
        <v>52</v>
      </c>
      <c r="Q547" s="149">
        <f t="shared" si="74"/>
        <v>0.98113207547169812</v>
      </c>
      <c r="R547" s="149">
        <f t="shared" si="75"/>
        <v>1.8867924528301883E-2</v>
      </c>
      <c r="X547" s="3"/>
      <c r="Y547" s="3"/>
      <c r="AR547" s="3"/>
      <c r="AS547" s="3"/>
    </row>
    <row r="548" spans="1:45" ht="15.75" customHeight="1">
      <c r="A548" s="82">
        <v>1901</v>
      </c>
      <c r="B548" s="83"/>
      <c r="C548" s="83"/>
      <c r="D548" s="83"/>
      <c r="E548" s="83"/>
      <c r="F548" s="83"/>
      <c r="G548" s="83"/>
      <c r="H548" s="83"/>
      <c r="I548" s="83"/>
      <c r="J548" s="83">
        <v>7</v>
      </c>
      <c r="K548" s="84">
        <v>7</v>
      </c>
      <c r="L548" s="91"/>
      <c r="M548" s="92"/>
      <c r="N548" s="99"/>
      <c r="O548" s="150"/>
      <c r="P548" s="95">
        <v>7</v>
      </c>
      <c r="Q548" s="151"/>
      <c r="R548" s="152"/>
      <c r="X548" s="3"/>
      <c r="Y548" s="3"/>
      <c r="AR548" s="3"/>
      <c r="AS548" s="3"/>
    </row>
    <row r="549" spans="1:45" ht="15.75" customHeight="1">
      <c r="A549" s="82">
        <v>1902</v>
      </c>
      <c r="B549" s="83"/>
      <c r="C549" s="83"/>
      <c r="D549" s="83"/>
      <c r="E549" s="83"/>
      <c r="F549" s="83"/>
      <c r="G549" s="83"/>
      <c r="H549" s="83"/>
      <c r="I549" s="83"/>
      <c r="J549" s="83">
        <v>1</v>
      </c>
      <c r="K549" s="84">
        <v>1</v>
      </c>
      <c r="L549" s="91"/>
      <c r="M549" s="92"/>
      <c r="N549" s="99"/>
      <c r="O549" s="103"/>
      <c r="P549" s="101">
        <v>1</v>
      </c>
      <c r="Q549" s="104"/>
      <c r="R549" s="103"/>
      <c r="X549" s="3"/>
      <c r="Y549" s="3"/>
      <c r="AR549" s="3"/>
      <c r="AS549" s="3"/>
    </row>
    <row r="550" spans="1:45" ht="15.75" customHeight="1">
      <c r="A550" s="82">
        <v>2001</v>
      </c>
      <c r="B550" s="83"/>
      <c r="C550" s="83"/>
      <c r="D550" s="83"/>
      <c r="E550" s="83"/>
      <c r="F550" s="83"/>
      <c r="G550" s="83"/>
      <c r="H550" s="83"/>
      <c r="I550" s="83"/>
      <c r="J550" s="83"/>
      <c r="K550" s="84"/>
      <c r="L550" s="91"/>
      <c r="M550" s="92"/>
      <c r="N550" s="99"/>
      <c r="O550" s="103"/>
      <c r="P550" s="101"/>
      <c r="Q550" s="104"/>
      <c r="R550" s="103"/>
      <c r="X550" s="3"/>
      <c r="Y550" s="3"/>
      <c r="AR550" s="3"/>
      <c r="AS550" s="3"/>
    </row>
    <row r="551" spans="1:45" ht="15.75" customHeight="1">
      <c r="A551" s="82">
        <v>2002</v>
      </c>
      <c r="B551" s="83"/>
      <c r="C551" s="83"/>
      <c r="D551" s="83"/>
      <c r="E551" s="83"/>
      <c r="F551" s="83"/>
      <c r="G551" s="83"/>
      <c r="H551" s="83"/>
      <c r="I551" s="83"/>
      <c r="J551" s="83"/>
      <c r="K551" s="84"/>
      <c r="L551" s="91"/>
      <c r="M551" s="92"/>
      <c r="N551" s="99"/>
      <c r="O551" s="103"/>
      <c r="P551" s="101"/>
      <c r="Q551" s="104"/>
      <c r="R551" s="103"/>
      <c r="X551" s="3"/>
      <c r="Y551" s="3"/>
      <c r="AR551" s="3"/>
      <c r="AS551" s="3"/>
    </row>
    <row r="552" spans="1:45" ht="15.75" customHeight="1">
      <c r="A552" s="82">
        <v>2101</v>
      </c>
      <c r="B552" s="83"/>
      <c r="C552" s="83"/>
      <c r="D552" s="83"/>
      <c r="E552" s="83"/>
      <c r="F552" s="83"/>
      <c r="G552" s="83"/>
      <c r="H552" s="83"/>
      <c r="I552" s="83"/>
      <c r="J552" s="83"/>
      <c r="K552" s="84"/>
      <c r="L552" s="91"/>
      <c r="M552" s="92"/>
      <c r="N552" s="99"/>
      <c r="O552" s="183"/>
      <c r="P552" s="184"/>
      <c r="Q552" s="185"/>
      <c r="R552" s="186"/>
      <c r="X552" s="3"/>
      <c r="Y552" s="3"/>
      <c r="AR552" s="3"/>
      <c r="AS552" s="3"/>
    </row>
    <row r="553" spans="1:45" ht="15.75" customHeight="1">
      <c r="A553" s="82">
        <v>2102</v>
      </c>
      <c r="B553" s="161"/>
      <c r="C553" s="161"/>
      <c r="D553" s="161"/>
      <c r="E553" s="161"/>
      <c r="F553" s="161"/>
      <c r="G553" s="161"/>
      <c r="H553" s="161"/>
      <c r="I553" s="161"/>
      <c r="J553" s="161"/>
      <c r="K553" s="162"/>
      <c r="L553" s="155"/>
      <c r="M553" s="5"/>
      <c r="N553" s="26"/>
      <c r="O553" s="108" t="s">
        <v>80</v>
      </c>
      <c r="P553" s="109">
        <v>50</v>
      </c>
      <c r="Q553" s="215">
        <f>K556</f>
        <v>48</v>
      </c>
      <c r="R553" s="111" t="s">
        <v>10</v>
      </c>
      <c r="X553" s="3"/>
      <c r="Y553" s="3"/>
      <c r="AR553" s="3"/>
      <c r="AS553" s="3"/>
    </row>
    <row r="554" spans="1:45" ht="15.75" customHeight="1">
      <c r="A554" s="82">
        <v>2201</v>
      </c>
      <c r="B554" s="161"/>
      <c r="C554" s="161"/>
      <c r="D554" s="161"/>
      <c r="E554" s="161"/>
      <c r="F554" s="161"/>
      <c r="G554" s="161"/>
      <c r="H554" s="161"/>
      <c r="I554" s="161"/>
      <c r="J554" s="161"/>
      <c r="K554" s="162"/>
      <c r="L554" s="155"/>
      <c r="M554" s="5"/>
      <c r="N554" s="26"/>
      <c r="O554" s="112" t="s">
        <v>81</v>
      </c>
      <c r="P554" s="113">
        <f>IF(P553/B539=0,"",P553/B539)</f>
        <v>0.73529411764705888</v>
      </c>
      <c r="Q554" s="220">
        <f>IF(P553/Q553=0,"",P553/Q553)</f>
        <v>1.0416666666666667</v>
      </c>
      <c r="R554" s="115" t="s">
        <v>82</v>
      </c>
      <c r="X554" s="3"/>
      <c r="Y554" s="3"/>
      <c r="AR554" s="3"/>
      <c r="AS554" s="3"/>
    </row>
    <row r="555" spans="1:45" ht="15.75" customHeight="1">
      <c r="A555" s="82">
        <v>2202</v>
      </c>
      <c r="B555" s="161"/>
      <c r="C555" s="161"/>
      <c r="D555" s="161"/>
      <c r="E555" s="161"/>
      <c r="F555" s="161"/>
      <c r="G555" s="161"/>
      <c r="H555" s="161"/>
      <c r="I555" s="161"/>
      <c r="J555" s="161"/>
      <c r="K555" s="162"/>
      <c r="L555" s="166"/>
      <c r="M555" s="119"/>
      <c r="N555" s="120"/>
      <c r="O555" s="119"/>
      <c r="P555" s="120"/>
      <c r="Q555" s="120"/>
      <c r="R555" s="121"/>
      <c r="X555" s="3"/>
      <c r="Y555" s="3"/>
      <c r="AR555" s="3"/>
      <c r="AS555" s="3"/>
    </row>
    <row r="556" spans="1:45" ht="18" customHeight="1">
      <c r="A556" s="34"/>
      <c r="B556" s="26"/>
      <c r="C556" s="26"/>
      <c r="D556" s="231" t="s">
        <v>108</v>
      </c>
      <c r="E556" s="232"/>
      <c r="F556" s="232"/>
      <c r="G556" s="232"/>
      <c r="H556" s="232"/>
      <c r="I556" s="232"/>
      <c r="J556" s="233"/>
      <c r="K556" s="122">
        <f>SUM(K539:K552)</f>
        <v>48</v>
      </c>
      <c r="L556" s="123">
        <f>IF(K547=0,"",K547/B539)</f>
        <v>0.58823529411764708</v>
      </c>
      <c r="M556" s="123">
        <f>IF(K556=0,"",K556/B539)</f>
        <v>0.70588235294117652</v>
      </c>
      <c r="N556" s="123">
        <f>IF(K547=0,"",M556-L556)</f>
        <v>0.11764705882352944</v>
      </c>
      <c r="O556" s="5"/>
      <c r="P556" s="26"/>
      <c r="Q556" s="25"/>
      <c r="R556" s="5"/>
      <c r="X556" s="3"/>
      <c r="Y556" s="3"/>
      <c r="AR556" s="3"/>
      <c r="AS556" s="3"/>
    </row>
    <row r="557" spans="1:45" ht="12.75" customHeight="1">
      <c r="L557" s="5"/>
      <c r="M557" s="5"/>
      <c r="O557" s="5"/>
      <c r="P557" s="6"/>
      <c r="Q557" s="6"/>
      <c r="R557" s="5"/>
      <c r="X557" s="3"/>
      <c r="Y557" s="3"/>
      <c r="AR557" s="3"/>
      <c r="AS557" s="3"/>
    </row>
    <row r="558" spans="1:45" ht="12.75" customHeight="1">
      <c r="L558" s="5"/>
      <c r="M558" s="5"/>
      <c r="O558" s="5"/>
      <c r="P558" s="6"/>
      <c r="Q558" s="6"/>
      <c r="R558" s="5"/>
      <c r="X558" s="3"/>
      <c r="Y558" s="3"/>
      <c r="AR558" s="3"/>
      <c r="AS558" s="3"/>
    </row>
    <row r="559" spans="1:45" ht="26.25" customHeight="1">
      <c r="B559" s="250" t="s">
        <v>96</v>
      </c>
      <c r="C559" s="242"/>
      <c r="D559" s="242"/>
      <c r="E559" s="242"/>
      <c r="F559" s="242"/>
      <c r="G559" s="242"/>
      <c r="H559" s="242"/>
      <c r="I559" s="242"/>
      <c r="J559" s="242"/>
      <c r="K559" s="145" t="s">
        <v>90</v>
      </c>
      <c r="L559" s="5"/>
      <c r="M559" s="5"/>
      <c r="N559" s="26"/>
      <c r="O559" s="5"/>
      <c r="P559" s="26"/>
      <c r="Q559" s="26"/>
      <c r="R559" s="26"/>
      <c r="X559" s="3"/>
      <c r="Y559" s="3"/>
      <c r="AR559" s="3"/>
      <c r="AS559" s="3"/>
    </row>
    <row r="560" spans="1:45" ht="20.25" customHeight="1">
      <c r="A560" s="234" t="s">
        <v>9</v>
      </c>
      <c r="B560" s="235" t="s">
        <v>97</v>
      </c>
      <c r="C560" s="232"/>
      <c r="D560" s="232"/>
      <c r="E560" s="232"/>
      <c r="F560" s="232"/>
      <c r="G560" s="232"/>
      <c r="H560" s="232"/>
      <c r="I560" s="232"/>
      <c r="J560" s="233"/>
      <c r="K560" s="182" t="s">
        <v>10</v>
      </c>
      <c r="L560" s="229" t="s">
        <v>2</v>
      </c>
      <c r="M560" s="229" t="s">
        <v>3</v>
      </c>
      <c r="N560" s="237" t="s">
        <v>4</v>
      </c>
      <c r="O560" s="229" t="s">
        <v>5</v>
      </c>
      <c r="P560" s="238" t="s">
        <v>6</v>
      </c>
      <c r="Q560" s="238" t="s">
        <v>7</v>
      </c>
      <c r="R560" s="229" t="s">
        <v>8</v>
      </c>
      <c r="X560" s="3"/>
      <c r="Y560" s="3"/>
      <c r="AR560" s="3"/>
      <c r="AS560" s="3"/>
    </row>
    <row r="561" spans="1:45" ht="18" customHeight="1">
      <c r="A561" s="230"/>
      <c r="B561" s="82" t="s">
        <v>98</v>
      </c>
      <c r="C561" s="82" t="s">
        <v>99</v>
      </c>
      <c r="D561" s="82" t="s">
        <v>100</v>
      </c>
      <c r="E561" s="82" t="s">
        <v>101</v>
      </c>
      <c r="F561" s="82" t="s">
        <v>102</v>
      </c>
      <c r="G561" s="82" t="s">
        <v>103</v>
      </c>
      <c r="H561" s="82" t="s">
        <v>104</v>
      </c>
      <c r="I561" s="82" t="s">
        <v>105</v>
      </c>
      <c r="J561" s="82" t="s">
        <v>106</v>
      </c>
      <c r="K561" s="182"/>
      <c r="L561" s="230"/>
      <c r="M561" s="230"/>
      <c r="N561" s="230"/>
      <c r="O561" s="230"/>
      <c r="P561" s="230"/>
      <c r="Q561" s="230"/>
      <c r="R561" s="230"/>
      <c r="X561" s="3"/>
      <c r="Y561" s="3"/>
      <c r="AR561" s="3"/>
      <c r="AS561" s="3"/>
    </row>
    <row r="562" spans="1:45" ht="15.75" customHeight="1">
      <c r="A562" s="82">
        <v>1501</v>
      </c>
      <c r="B562" s="83">
        <v>39</v>
      </c>
      <c r="C562" s="83"/>
      <c r="D562" s="83"/>
      <c r="E562" s="83"/>
      <c r="F562" s="83"/>
      <c r="G562" s="83"/>
      <c r="H562" s="83"/>
      <c r="I562" s="83"/>
      <c r="J562" s="83"/>
      <c r="K562" s="84"/>
      <c r="L562" s="85"/>
      <c r="M562" s="86"/>
      <c r="N562" s="87"/>
      <c r="O562" s="146"/>
      <c r="P562" s="89">
        <f>B562</f>
        <v>39</v>
      </c>
      <c r="Q562" s="147"/>
      <c r="R562" s="146"/>
      <c r="X562" s="3"/>
      <c r="Y562" s="3"/>
      <c r="AR562" s="3"/>
      <c r="AS562" s="3"/>
    </row>
    <row r="563" spans="1:45" ht="15.75" customHeight="1">
      <c r="A563" s="82">
        <v>1502</v>
      </c>
      <c r="B563" s="83"/>
      <c r="C563" s="83">
        <v>34</v>
      </c>
      <c r="D563" s="83"/>
      <c r="E563" s="83"/>
      <c r="F563" s="83"/>
      <c r="G563" s="83"/>
      <c r="H563" s="83"/>
      <c r="I563" s="83"/>
      <c r="J563" s="83"/>
      <c r="K563" s="84"/>
      <c r="L563" s="91"/>
      <c r="M563" s="92"/>
      <c r="N563" s="93"/>
      <c r="O563" s="94">
        <f>IF(C563=0,"",C563/B562)</f>
        <v>0.87179487179487181</v>
      </c>
      <c r="P563" s="95">
        <v>34</v>
      </c>
      <c r="Q563" s="96">
        <f t="shared" ref="Q563:Q570" si="76">IF(P563=0,"",P563/P562)</f>
        <v>0.87179487179487181</v>
      </c>
      <c r="R563" s="96">
        <f t="shared" ref="R563:R570" si="77">IF(P563=0,"",100%-Q563)</f>
        <v>0.12820512820512819</v>
      </c>
      <c r="X563" s="3"/>
      <c r="Y563" s="3"/>
      <c r="AR563" s="3"/>
      <c r="AS563" s="3"/>
    </row>
    <row r="564" spans="1:45" ht="15.75" customHeight="1">
      <c r="A564" s="82">
        <v>1601</v>
      </c>
      <c r="B564" s="83"/>
      <c r="C564" s="83"/>
      <c r="D564" s="83">
        <v>32</v>
      </c>
      <c r="E564" s="83"/>
      <c r="F564" s="83"/>
      <c r="G564" s="83"/>
      <c r="H564" s="83"/>
      <c r="I564" s="83"/>
      <c r="J564" s="83"/>
      <c r="K564" s="84"/>
      <c r="L564" s="91"/>
      <c r="M564" s="92"/>
      <c r="N564" s="93"/>
      <c r="O564" s="94">
        <f>IF(D564=0,"",D564/C563)</f>
        <v>0.94117647058823528</v>
      </c>
      <c r="P564" s="95">
        <v>32</v>
      </c>
      <c r="Q564" s="96">
        <f t="shared" si="76"/>
        <v>0.94117647058823528</v>
      </c>
      <c r="R564" s="96">
        <f t="shared" si="77"/>
        <v>5.8823529411764719E-2</v>
      </c>
      <c r="S564" s="11">
        <f>P564/P562</f>
        <v>0.82051282051282048</v>
      </c>
      <c r="X564" s="3"/>
      <c r="Y564" s="3"/>
      <c r="AR564" s="3"/>
      <c r="AS564" s="3"/>
    </row>
    <row r="565" spans="1:45" ht="15.75" customHeight="1">
      <c r="A565" s="82">
        <v>1602</v>
      </c>
      <c r="B565" s="83"/>
      <c r="C565" s="83"/>
      <c r="D565" s="83"/>
      <c r="E565" s="83">
        <v>30</v>
      </c>
      <c r="F565" s="83"/>
      <c r="G565" s="83"/>
      <c r="H565" s="83"/>
      <c r="I565" s="83"/>
      <c r="J565" s="83"/>
      <c r="K565" s="84"/>
      <c r="L565" s="91"/>
      <c r="M565" s="92"/>
      <c r="N565" s="93"/>
      <c r="O565" s="94">
        <f>IF(E565=0,"",E565/D564)</f>
        <v>0.9375</v>
      </c>
      <c r="P565" s="95">
        <v>30</v>
      </c>
      <c r="Q565" s="96">
        <f t="shared" si="76"/>
        <v>0.9375</v>
      </c>
      <c r="R565" s="96">
        <f t="shared" si="77"/>
        <v>6.25E-2</v>
      </c>
      <c r="X565" s="3"/>
      <c r="Y565" s="3"/>
      <c r="AR565" s="3"/>
      <c r="AS565" s="3"/>
    </row>
    <row r="566" spans="1:45" ht="15.75" customHeight="1">
      <c r="A566" s="82">
        <v>1701</v>
      </c>
      <c r="B566" s="83"/>
      <c r="C566" s="83"/>
      <c r="D566" s="83"/>
      <c r="E566" s="83"/>
      <c r="F566" s="83">
        <v>29</v>
      </c>
      <c r="G566" s="83"/>
      <c r="H566" s="83"/>
      <c r="I566" s="83"/>
      <c r="J566" s="83"/>
      <c r="K566" s="84"/>
      <c r="L566" s="91"/>
      <c r="M566" s="92"/>
      <c r="N566" s="93"/>
      <c r="O566" s="94">
        <f>IF(F566=0,"",F566/E565)</f>
        <v>0.96666666666666667</v>
      </c>
      <c r="P566" s="95">
        <v>29</v>
      </c>
      <c r="Q566" s="96">
        <f t="shared" si="76"/>
        <v>0.96666666666666667</v>
      </c>
      <c r="R566" s="96">
        <f t="shared" si="77"/>
        <v>3.3333333333333326E-2</v>
      </c>
      <c r="X566" s="3"/>
      <c r="Y566" s="3"/>
      <c r="AR566" s="3"/>
      <c r="AS566" s="3"/>
    </row>
    <row r="567" spans="1:45" ht="15.75" customHeight="1">
      <c r="A567" s="82">
        <v>1702</v>
      </c>
      <c r="B567" s="83"/>
      <c r="C567" s="83"/>
      <c r="D567" s="83"/>
      <c r="E567" s="83"/>
      <c r="F567" s="83"/>
      <c r="G567" s="83">
        <v>29</v>
      </c>
      <c r="H567" s="83"/>
      <c r="I567" s="83"/>
      <c r="J567" s="83"/>
      <c r="K567" s="84"/>
      <c r="L567" s="91"/>
      <c r="M567" s="92"/>
      <c r="N567" s="93"/>
      <c r="O567" s="94">
        <f>IF(G567=0,"",G567/F566)</f>
        <v>1</v>
      </c>
      <c r="P567" s="95">
        <v>29</v>
      </c>
      <c r="Q567" s="96">
        <f t="shared" si="76"/>
        <v>1</v>
      </c>
      <c r="R567" s="96">
        <f t="shared" si="77"/>
        <v>0</v>
      </c>
      <c r="X567" s="3"/>
      <c r="Y567" s="3"/>
      <c r="AR567" s="3"/>
      <c r="AS567" s="3"/>
    </row>
    <row r="568" spans="1:45" ht="15.75" customHeight="1">
      <c r="A568" s="82">
        <v>1801</v>
      </c>
      <c r="B568" s="83"/>
      <c r="C568" s="83"/>
      <c r="D568" s="83"/>
      <c r="E568" s="83"/>
      <c r="F568" s="83"/>
      <c r="G568" s="83"/>
      <c r="H568" s="83">
        <v>29</v>
      </c>
      <c r="I568" s="83"/>
      <c r="J568" s="83"/>
      <c r="K568" s="84"/>
      <c r="L568" s="91"/>
      <c r="M568" s="92"/>
      <c r="N568" s="93"/>
      <c r="O568" s="94">
        <f>IF(H568=0,"",H568/G567)</f>
        <v>1</v>
      </c>
      <c r="P568" s="95">
        <v>29</v>
      </c>
      <c r="Q568" s="96">
        <f t="shared" si="76"/>
        <v>1</v>
      </c>
      <c r="R568" s="96">
        <f t="shared" si="77"/>
        <v>0</v>
      </c>
      <c r="X568" s="3"/>
      <c r="Y568" s="3"/>
      <c r="AR568" s="3"/>
      <c r="AS568" s="3"/>
    </row>
    <row r="569" spans="1:45" ht="15.75" customHeight="1">
      <c r="A569" s="82">
        <v>1802</v>
      </c>
      <c r="B569" s="83"/>
      <c r="C569" s="83"/>
      <c r="D569" s="83"/>
      <c r="E569" s="83"/>
      <c r="F569" s="83"/>
      <c r="G569" s="83"/>
      <c r="H569" s="83"/>
      <c r="I569" s="83">
        <v>27</v>
      </c>
      <c r="J569" s="83"/>
      <c r="K569" s="84"/>
      <c r="L569" s="91"/>
      <c r="M569" s="92"/>
      <c r="N569" s="93"/>
      <c r="O569" s="94">
        <f>IF(I569=0,"",I569/H568)</f>
        <v>0.93103448275862066</v>
      </c>
      <c r="P569" s="95">
        <v>27</v>
      </c>
      <c r="Q569" s="96">
        <f t="shared" si="76"/>
        <v>0.93103448275862066</v>
      </c>
      <c r="R569" s="96">
        <f t="shared" si="77"/>
        <v>6.8965517241379337E-2</v>
      </c>
      <c r="X569" s="3"/>
      <c r="Y569" s="3"/>
      <c r="AR569" s="3"/>
      <c r="AS569" s="3"/>
    </row>
    <row r="570" spans="1:45" ht="15.75" customHeight="1">
      <c r="A570" s="82">
        <v>1901</v>
      </c>
      <c r="B570" s="83"/>
      <c r="C570" s="83"/>
      <c r="D570" s="83"/>
      <c r="E570" s="83"/>
      <c r="F570" s="83"/>
      <c r="G570" s="83"/>
      <c r="H570" s="83"/>
      <c r="I570" s="83"/>
      <c r="J570" s="83">
        <v>27</v>
      </c>
      <c r="K570" s="84">
        <v>27</v>
      </c>
      <c r="L570" s="91"/>
      <c r="M570" s="92"/>
      <c r="N570" s="93"/>
      <c r="O570" s="148">
        <f>IF(J570=0,"",J570/I569)</f>
        <v>1</v>
      </c>
      <c r="P570" s="95">
        <v>27</v>
      </c>
      <c r="Q570" s="149">
        <f t="shared" si="76"/>
        <v>1</v>
      </c>
      <c r="R570" s="149">
        <f t="shared" si="77"/>
        <v>0</v>
      </c>
      <c r="X570" s="3"/>
      <c r="Y570" s="3"/>
      <c r="AR570" s="3"/>
      <c r="AS570" s="3"/>
    </row>
    <row r="571" spans="1:45" ht="15.75" customHeight="1">
      <c r="A571" s="82">
        <v>1902</v>
      </c>
      <c r="B571" s="83"/>
      <c r="C571" s="83"/>
      <c r="D571" s="83"/>
      <c r="E571" s="83"/>
      <c r="F571" s="83"/>
      <c r="G571" s="83"/>
      <c r="H571" s="83"/>
      <c r="I571" s="83"/>
      <c r="J571" s="83"/>
      <c r="K571" s="84"/>
      <c r="L571" s="91"/>
      <c r="M571" s="92"/>
      <c r="N571" s="99"/>
      <c r="O571" s="150"/>
      <c r="P571" s="95"/>
      <c r="Q571" s="151"/>
      <c r="R571" s="152"/>
      <c r="X571" s="3"/>
      <c r="Y571" s="3"/>
      <c r="AR571" s="3"/>
      <c r="AS571" s="3"/>
    </row>
    <row r="572" spans="1:45" ht="15.75" customHeight="1">
      <c r="A572" s="82">
        <v>2001</v>
      </c>
      <c r="B572" s="83"/>
      <c r="C572" s="83"/>
      <c r="D572" s="83"/>
      <c r="E572" s="83"/>
      <c r="F572" s="83"/>
      <c r="G572" s="83"/>
      <c r="H572" s="83"/>
      <c r="I572" s="83"/>
      <c r="J572" s="83"/>
      <c r="K572" s="84"/>
      <c r="L572" s="91"/>
      <c r="M572" s="92"/>
      <c r="N572" s="99"/>
      <c r="O572" s="103"/>
      <c r="P572" s="101"/>
      <c r="Q572" s="104"/>
      <c r="R572" s="103"/>
      <c r="X572" s="3"/>
      <c r="Y572" s="3"/>
      <c r="AR572" s="3"/>
      <c r="AS572" s="3"/>
    </row>
    <row r="573" spans="1:45" ht="15.75" customHeight="1">
      <c r="A573" s="82">
        <v>2002</v>
      </c>
      <c r="B573" s="83"/>
      <c r="C573" s="83"/>
      <c r="D573" s="83"/>
      <c r="E573" s="83"/>
      <c r="F573" s="83"/>
      <c r="G573" s="83"/>
      <c r="H573" s="83"/>
      <c r="I573" s="83"/>
      <c r="J573" s="83"/>
      <c r="K573" s="84"/>
      <c r="L573" s="91"/>
      <c r="M573" s="92"/>
      <c r="N573" s="99"/>
      <c r="O573" s="103"/>
      <c r="P573" s="101"/>
      <c r="Q573" s="104"/>
      <c r="R573" s="103"/>
      <c r="X573" s="3"/>
      <c r="Y573" s="3"/>
      <c r="AR573" s="3"/>
      <c r="AS573" s="3"/>
    </row>
    <row r="574" spans="1:45" ht="15.75" customHeight="1">
      <c r="A574" s="82">
        <v>2101</v>
      </c>
      <c r="B574" s="83"/>
      <c r="C574" s="83"/>
      <c r="D574" s="83"/>
      <c r="E574" s="83"/>
      <c r="F574" s="83"/>
      <c r="G574" s="83"/>
      <c r="H574" s="83"/>
      <c r="I574" s="83"/>
      <c r="J574" s="83"/>
      <c r="K574" s="84"/>
      <c r="L574" s="91"/>
      <c r="M574" s="92"/>
      <c r="N574" s="99"/>
      <c r="O574" s="103"/>
      <c r="P574" s="101"/>
      <c r="Q574" s="104"/>
      <c r="R574" s="103"/>
      <c r="X574" s="3"/>
      <c r="Y574" s="3"/>
      <c r="AR574" s="3"/>
      <c r="AS574" s="3"/>
    </row>
    <row r="575" spans="1:45" ht="15.75" customHeight="1">
      <c r="A575" s="82">
        <v>2102</v>
      </c>
      <c r="B575" s="83"/>
      <c r="C575" s="83"/>
      <c r="D575" s="83"/>
      <c r="E575" s="83"/>
      <c r="F575" s="83"/>
      <c r="G575" s="83"/>
      <c r="H575" s="83"/>
      <c r="I575" s="83"/>
      <c r="J575" s="83"/>
      <c r="K575" s="84"/>
      <c r="L575" s="91"/>
      <c r="M575" s="92"/>
      <c r="N575" s="99"/>
      <c r="O575" s="183"/>
      <c r="P575" s="184"/>
      <c r="Q575" s="185"/>
      <c r="R575" s="186"/>
      <c r="X575" s="3"/>
      <c r="Y575" s="3"/>
      <c r="AR575" s="3"/>
      <c r="AS575" s="3"/>
    </row>
    <row r="576" spans="1:45" ht="15.75" customHeight="1">
      <c r="A576" s="82">
        <v>2201</v>
      </c>
      <c r="B576" s="161"/>
      <c r="C576" s="161"/>
      <c r="D576" s="161"/>
      <c r="E576" s="161"/>
      <c r="F576" s="161"/>
      <c r="G576" s="161"/>
      <c r="H576" s="161"/>
      <c r="I576" s="161"/>
      <c r="J576" s="161"/>
      <c r="K576" s="162"/>
      <c r="L576" s="155"/>
      <c r="M576" s="5"/>
      <c r="N576" s="26"/>
      <c r="O576" s="108" t="s">
        <v>80</v>
      </c>
      <c r="P576" s="109">
        <v>26</v>
      </c>
      <c r="Q576" s="110">
        <f>IF(SUM(K565:K572)=0,"",SUM(K565:K572))</f>
        <v>27</v>
      </c>
      <c r="R576" s="111" t="s">
        <v>10</v>
      </c>
      <c r="X576" s="3"/>
      <c r="Y576" s="3"/>
      <c r="AR576" s="3"/>
      <c r="AS576" s="3"/>
    </row>
    <row r="577" spans="1:45" ht="15.75" customHeight="1">
      <c r="A577" s="82">
        <v>2202</v>
      </c>
      <c r="B577" s="161"/>
      <c r="C577" s="161"/>
      <c r="D577" s="161"/>
      <c r="E577" s="161"/>
      <c r="F577" s="161"/>
      <c r="G577" s="161"/>
      <c r="H577" s="161"/>
      <c r="I577" s="161"/>
      <c r="J577" s="161"/>
      <c r="K577" s="162"/>
      <c r="L577" s="155"/>
      <c r="M577" s="5"/>
      <c r="N577" s="26"/>
      <c r="O577" s="112" t="s">
        <v>81</v>
      </c>
      <c r="P577" s="113">
        <f>IF(P576/B562=0,"",P576/B562)</f>
        <v>0.66666666666666663</v>
      </c>
      <c r="Q577" s="114">
        <f>IF(P576/Q576=0,"",P576/Q576)</f>
        <v>0.96296296296296291</v>
      </c>
      <c r="R577" s="115" t="s">
        <v>82</v>
      </c>
      <c r="X577" s="3"/>
      <c r="Y577" s="3"/>
      <c r="AR577" s="3"/>
      <c r="AS577" s="3"/>
    </row>
    <row r="578" spans="1:45" ht="15.75" customHeight="1">
      <c r="A578" s="82">
        <v>2301</v>
      </c>
      <c r="B578" s="161"/>
      <c r="C578" s="161"/>
      <c r="D578" s="161"/>
      <c r="E578" s="161"/>
      <c r="F578" s="161"/>
      <c r="G578" s="161"/>
      <c r="H578" s="161"/>
      <c r="I578" s="161"/>
      <c r="J578" s="161"/>
      <c r="K578" s="162"/>
      <c r="L578" s="166"/>
      <c r="M578" s="119"/>
      <c r="N578" s="120"/>
      <c r="O578" s="119"/>
      <c r="P578" s="120"/>
      <c r="Q578" s="120"/>
      <c r="R578" s="121"/>
      <c r="X578" s="3"/>
      <c r="Y578" s="3"/>
      <c r="AR578" s="3"/>
      <c r="AS578" s="3"/>
    </row>
    <row r="579" spans="1:45" ht="18" customHeight="1">
      <c r="A579" s="34"/>
      <c r="B579" s="26"/>
      <c r="C579" s="26"/>
      <c r="D579" s="231" t="s">
        <v>108</v>
      </c>
      <c r="E579" s="232"/>
      <c r="F579" s="232"/>
      <c r="G579" s="232"/>
      <c r="H579" s="232"/>
      <c r="I579" s="232"/>
      <c r="J579" s="233"/>
      <c r="K579" s="122">
        <f>SUM(K562:K575)</f>
        <v>27</v>
      </c>
      <c r="L579" s="123">
        <f>IF(K570=0,"",K570/B562)</f>
        <v>0.69230769230769229</v>
      </c>
      <c r="M579" s="123">
        <f>IF(K579=0,"",K579/B562)</f>
        <v>0.69230769230769229</v>
      </c>
      <c r="N579" s="123">
        <f>IF(K570=0,"",M579-L579)</f>
        <v>0</v>
      </c>
      <c r="O579" s="5"/>
      <c r="P579" s="26"/>
      <c r="Q579" s="25"/>
      <c r="R579" s="5"/>
      <c r="X579" s="3"/>
      <c r="Y579" s="3"/>
      <c r="AR579" s="3"/>
      <c r="AS579" s="3"/>
    </row>
    <row r="580" spans="1:45" ht="12.75" customHeight="1">
      <c r="L580" s="5"/>
      <c r="M580" s="5"/>
      <c r="O580" s="5"/>
      <c r="P580" s="6"/>
      <c r="Q580" s="6"/>
      <c r="R580" s="5"/>
      <c r="X580" s="3"/>
      <c r="Y580" s="3"/>
      <c r="AR580" s="3"/>
      <c r="AS580" s="3"/>
    </row>
    <row r="581" spans="1:45" ht="12.75" customHeight="1">
      <c r="L581" s="5"/>
      <c r="M581" s="5"/>
      <c r="O581" s="5"/>
      <c r="P581" s="6"/>
      <c r="Q581" s="6"/>
      <c r="R581" s="5"/>
      <c r="X581" s="3"/>
      <c r="Y581" s="3"/>
      <c r="AR581" s="3"/>
      <c r="AS581" s="3"/>
    </row>
    <row r="582" spans="1:45" ht="26.25" customHeight="1">
      <c r="B582" s="250" t="s">
        <v>96</v>
      </c>
      <c r="C582" s="242"/>
      <c r="D582" s="242"/>
      <c r="E582" s="242"/>
      <c r="F582" s="242"/>
      <c r="G582" s="242"/>
      <c r="H582" s="242"/>
      <c r="I582" s="242"/>
      <c r="J582" s="242"/>
      <c r="K582" s="145" t="s">
        <v>91</v>
      </c>
      <c r="L582" s="5"/>
      <c r="M582" s="5"/>
      <c r="N582" s="26"/>
      <c r="O582" s="5"/>
      <c r="P582" s="26"/>
      <c r="Q582" s="26"/>
      <c r="R582" s="26"/>
    </row>
    <row r="583" spans="1:45" ht="20.25" customHeight="1">
      <c r="A583" s="234" t="s">
        <v>9</v>
      </c>
      <c r="B583" s="171" t="s">
        <v>97</v>
      </c>
      <c r="C583" s="172"/>
      <c r="D583" s="172"/>
      <c r="E583" s="172"/>
      <c r="F583" s="172"/>
      <c r="G583" s="172"/>
      <c r="H583" s="172"/>
      <c r="I583" s="172"/>
      <c r="J583" s="173"/>
      <c r="K583" s="182" t="s">
        <v>10</v>
      </c>
      <c r="L583" s="229" t="s">
        <v>2</v>
      </c>
      <c r="M583" s="229" t="s">
        <v>3</v>
      </c>
      <c r="N583" s="237" t="s">
        <v>4</v>
      </c>
      <c r="O583" s="229" t="s">
        <v>5</v>
      </c>
      <c r="P583" s="238" t="s">
        <v>6</v>
      </c>
      <c r="Q583" s="238" t="s">
        <v>7</v>
      </c>
      <c r="R583" s="229" t="s">
        <v>8</v>
      </c>
    </row>
    <row r="584" spans="1:45" ht="18" customHeight="1">
      <c r="A584" s="230"/>
      <c r="B584" s="82" t="s">
        <v>98</v>
      </c>
      <c r="C584" s="82" t="s">
        <v>99</v>
      </c>
      <c r="D584" s="82" t="s">
        <v>100</v>
      </c>
      <c r="E584" s="82" t="s">
        <v>101</v>
      </c>
      <c r="F584" s="82" t="s">
        <v>102</v>
      </c>
      <c r="G584" s="82" t="s">
        <v>103</v>
      </c>
      <c r="H584" s="82" t="s">
        <v>104</v>
      </c>
      <c r="I584" s="82" t="s">
        <v>105</v>
      </c>
      <c r="J584" s="174" t="s">
        <v>106</v>
      </c>
      <c r="K584" s="182"/>
      <c r="L584" s="230"/>
      <c r="M584" s="230"/>
      <c r="N584" s="230"/>
      <c r="O584" s="230"/>
      <c r="P584" s="230"/>
      <c r="Q584" s="230"/>
      <c r="R584" s="230"/>
    </row>
    <row r="585" spans="1:45" ht="15.75" customHeight="1">
      <c r="A585" s="82">
        <v>1502</v>
      </c>
      <c r="B585" s="83">
        <v>68</v>
      </c>
      <c r="C585" s="83"/>
      <c r="D585" s="83"/>
      <c r="E585" s="83"/>
      <c r="F585" s="83"/>
      <c r="G585" s="83"/>
      <c r="H585" s="83"/>
      <c r="I585" s="83"/>
      <c r="J585" s="187"/>
      <c r="K585" s="84"/>
      <c r="L585" s="85"/>
      <c r="M585" s="86"/>
      <c r="N585" s="87"/>
      <c r="O585" s="146"/>
      <c r="P585" s="89">
        <f>B585</f>
        <v>68</v>
      </c>
      <c r="Q585" s="147"/>
      <c r="R585" s="146"/>
    </row>
    <row r="586" spans="1:45" ht="15.75" customHeight="1">
      <c r="A586" s="82">
        <v>1601</v>
      </c>
      <c r="B586" s="83"/>
      <c r="C586" s="83">
        <v>65</v>
      </c>
      <c r="D586" s="83"/>
      <c r="E586" s="83"/>
      <c r="F586" s="83"/>
      <c r="G586" s="83"/>
      <c r="H586" s="83"/>
      <c r="I586" s="83"/>
      <c r="J586" s="187"/>
      <c r="K586" s="84"/>
      <c r="L586" s="91"/>
      <c r="M586" s="92"/>
      <c r="N586" s="93"/>
      <c r="O586" s="94">
        <f>IF(C586=0,"",C586/B585)</f>
        <v>0.95588235294117652</v>
      </c>
      <c r="P586" s="95">
        <v>65</v>
      </c>
      <c r="Q586" s="96">
        <f t="shared" ref="Q586:Q593" si="78">IF(P586=0,"",P586/P585)</f>
        <v>0.95588235294117652</v>
      </c>
      <c r="R586" s="96">
        <f t="shared" ref="R586:R593" si="79">IF(P586=0,"",100%-Q586)</f>
        <v>4.4117647058823484E-2</v>
      </c>
    </row>
    <row r="587" spans="1:45" ht="15.75" customHeight="1">
      <c r="A587" s="82">
        <v>1602</v>
      </c>
      <c r="B587" s="83"/>
      <c r="C587" s="83"/>
      <c r="D587" s="83">
        <v>60</v>
      </c>
      <c r="E587" s="83"/>
      <c r="F587" s="83"/>
      <c r="G587" s="83"/>
      <c r="H587" s="83"/>
      <c r="I587" s="83"/>
      <c r="J587" s="187"/>
      <c r="K587" s="84"/>
      <c r="L587" s="91"/>
      <c r="M587" s="92"/>
      <c r="N587" s="93"/>
      <c r="O587" s="94">
        <f>IF(D587=0,"",D587/C586)</f>
        <v>0.92307692307692313</v>
      </c>
      <c r="P587" s="95">
        <v>60</v>
      </c>
      <c r="Q587" s="96">
        <f t="shared" si="78"/>
        <v>0.92307692307692313</v>
      </c>
      <c r="R587" s="96">
        <f t="shared" si="79"/>
        <v>7.6923076923076872E-2</v>
      </c>
      <c r="S587" s="11">
        <f>P587/P585</f>
        <v>0.88235294117647056</v>
      </c>
    </row>
    <row r="588" spans="1:45" ht="15.75" customHeight="1">
      <c r="A588" s="82">
        <v>1701</v>
      </c>
      <c r="B588" s="83"/>
      <c r="C588" s="83"/>
      <c r="D588" s="83"/>
      <c r="E588" s="83">
        <v>56</v>
      </c>
      <c r="F588" s="83"/>
      <c r="G588" s="83"/>
      <c r="H588" s="83"/>
      <c r="I588" s="83"/>
      <c r="J588" s="187"/>
      <c r="K588" s="84"/>
      <c r="L588" s="91"/>
      <c r="M588" s="92"/>
      <c r="N588" s="93"/>
      <c r="O588" s="94">
        <f>IF(E588=0,"",E588/D587)</f>
        <v>0.93333333333333335</v>
      </c>
      <c r="P588" s="95">
        <v>59</v>
      </c>
      <c r="Q588" s="96">
        <f t="shared" si="78"/>
        <v>0.98333333333333328</v>
      </c>
      <c r="R588" s="96">
        <f t="shared" si="79"/>
        <v>1.6666666666666718E-2</v>
      </c>
    </row>
    <row r="589" spans="1:45" ht="15.75" customHeight="1">
      <c r="A589" s="82">
        <v>1702</v>
      </c>
      <c r="B589" s="83"/>
      <c r="C589" s="83"/>
      <c r="D589" s="83"/>
      <c r="E589" s="83"/>
      <c r="F589" s="83">
        <v>54</v>
      </c>
      <c r="G589" s="83"/>
      <c r="H589" s="83"/>
      <c r="I589" s="83"/>
      <c r="J589" s="187"/>
      <c r="K589" s="84"/>
      <c r="L589" s="91"/>
      <c r="M589" s="92"/>
      <c r="N589" s="93"/>
      <c r="O589" s="94">
        <f>IF(F589=0,"",F589/E588)</f>
        <v>0.9642857142857143</v>
      </c>
      <c r="P589" s="95">
        <v>59</v>
      </c>
      <c r="Q589" s="96">
        <f t="shared" si="78"/>
        <v>1</v>
      </c>
      <c r="R589" s="96">
        <f t="shared" si="79"/>
        <v>0</v>
      </c>
    </row>
    <row r="590" spans="1:45" ht="15.75" customHeight="1">
      <c r="A590" s="82">
        <v>1801</v>
      </c>
      <c r="B590" s="83"/>
      <c r="C590" s="83"/>
      <c r="D590" s="83"/>
      <c r="E590" s="83"/>
      <c r="F590" s="83"/>
      <c r="G590" s="83">
        <v>54</v>
      </c>
      <c r="H590" s="83"/>
      <c r="I590" s="83"/>
      <c r="J590" s="187"/>
      <c r="K590" s="84"/>
      <c r="L590" s="91"/>
      <c r="M590" s="92"/>
      <c r="N590" s="93"/>
      <c r="O590" s="94">
        <f>IF(G590=0,"",G590/F589)</f>
        <v>1</v>
      </c>
      <c r="P590" s="95">
        <v>57</v>
      </c>
      <c r="Q590" s="96">
        <f t="shared" si="78"/>
        <v>0.96610169491525422</v>
      </c>
      <c r="R590" s="96">
        <f t="shared" si="79"/>
        <v>3.3898305084745783E-2</v>
      </c>
    </row>
    <row r="591" spans="1:45" ht="15.75" customHeight="1">
      <c r="A591" s="82">
        <v>1802</v>
      </c>
      <c r="B591" s="83"/>
      <c r="C591" s="83"/>
      <c r="D591" s="83"/>
      <c r="E591" s="83"/>
      <c r="F591" s="83"/>
      <c r="G591" s="83"/>
      <c r="H591" s="83">
        <v>53</v>
      </c>
      <c r="I591" s="83"/>
      <c r="J591" s="187"/>
      <c r="K591" s="84"/>
      <c r="L591" s="91"/>
      <c r="M591" s="92"/>
      <c r="N591" s="93"/>
      <c r="O591" s="94">
        <f>IF(H591=0,"",H591/G590)</f>
        <v>0.98148148148148151</v>
      </c>
      <c r="P591" s="95">
        <v>57</v>
      </c>
      <c r="Q591" s="96">
        <f t="shared" si="78"/>
        <v>1</v>
      </c>
      <c r="R591" s="96">
        <f t="shared" si="79"/>
        <v>0</v>
      </c>
      <c r="U591" s="25">
        <f>AVERAGE(P577,P600)</f>
        <v>0.73039215686274506</v>
      </c>
      <c r="V591" s="25">
        <f t="shared" ref="V591" si="80">AVERAGE(Q577,Q600)</f>
        <v>0.97239057239057236</v>
      </c>
    </row>
    <row r="592" spans="1:45" ht="15.75" customHeight="1">
      <c r="A592" s="82">
        <v>1901</v>
      </c>
      <c r="B592" s="83"/>
      <c r="C592" s="83"/>
      <c r="D592" s="83"/>
      <c r="E592" s="83"/>
      <c r="F592" s="83"/>
      <c r="G592" s="83"/>
      <c r="H592" s="83"/>
      <c r="I592" s="83">
        <v>53</v>
      </c>
      <c r="J592" s="187"/>
      <c r="K592" s="84">
        <v>49</v>
      </c>
      <c r="L592" s="91"/>
      <c r="M592" s="92"/>
      <c r="N592" s="93"/>
      <c r="O592" s="94">
        <f>IF(I592=0,"",I592/H591)</f>
        <v>1</v>
      </c>
      <c r="P592" s="95">
        <v>57</v>
      </c>
      <c r="Q592" s="96">
        <f t="shared" si="78"/>
        <v>1</v>
      </c>
      <c r="R592" s="96">
        <f t="shared" si="79"/>
        <v>0</v>
      </c>
    </row>
    <row r="593" spans="1:18" ht="15.75" customHeight="1">
      <c r="A593" s="82">
        <v>1902</v>
      </c>
      <c r="B593" s="83"/>
      <c r="C593" s="83"/>
      <c r="D593" s="83"/>
      <c r="E593" s="83"/>
      <c r="F593" s="83"/>
      <c r="G593" s="83"/>
      <c r="H593" s="83"/>
      <c r="I593" s="83">
        <v>4</v>
      </c>
      <c r="J593" s="187"/>
      <c r="K593" s="84">
        <v>4</v>
      </c>
      <c r="L593" s="91"/>
      <c r="M593" s="92"/>
      <c r="N593" s="93"/>
      <c r="O593" s="148" t="str">
        <f>IF(J593=0,"",J593/I592)</f>
        <v/>
      </c>
      <c r="P593" s="95">
        <v>7</v>
      </c>
      <c r="Q593" s="149">
        <f t="shared" si="78"/>
        <v>0.12280701754385964</v>
      </c>
      <c r="R593" s="149">
        <f t="shared" si="79"/>
        <v>0.87719298245614041</v>
      </c>
    </row>
    <row r="594" spans="1:18" ht="15.75" customHeight="1">
      <c r="A594" s="82">
        <v>2001</v>
      </c>
      <c r="B594" s="83"/>
      <c r="C594" s="83"/>
      <c r="D594" s="83"/>
      <c r="E594" s="83"/>
      <c r="F594" s="83"/>
      <c r="G594" s="83"/>
      <c r="H594" s="83"/>
      <c r="I594" s="83">
        <v>2</v>
      </c>
      <c r="J594" s="187"/>
      <c r="K594" s="84">
        <v>2</v>
      </c>
      <c r="L594" s="91"/>
      <c r="M594" s="92"/>
      <c r="N594" s="99"/>
      <c r="O594" s="150"/>
      <c r="P594" s="95">
        <v>2</v>
      </c>
      <c r="Q594" s="151"/>
      <c r="R594" s="152"/>
    </row>
    <row r="595" spans="1:18" ht="15.75" customHeight="1">
      <c r="A595" s="82">
        <v>2002</v>
      </c>
      <c r="B595" s="83"/>
      <c r="C595" s="83"/>
      <c r="D595" s="83"/>
      <c r="E595" s="83"/>
      <c r="F595" s="83"/>
      <c r="G595" s="83"/>
      <c r="H595" s="83"/>
      <c r="I595" s="83"/>
      <c r="J595" s="187"/>
      <c r="K595" s="84"/>
      <c r="L595" s="91"/>
      <c r="M595" s="92"/>
      <c r="N595" s="99"/>
      <c r="O595" s="103"/>
      <c r="P595" s="101"/>
      <c r="Q595" s="104"/>
      <c r="R595" s="103"/>
    </row>
    <row r="596" spans="1:18" ht="15.75" customHeight="1">
      <c r="A596" s="82">
        <v>2101</v>
      </c>
      <c r="B596" s="83"/>
      <c r="C596" s="83"/>
      <c r="D596" s="83"/>
      <c r="E596" s="83"/>
      <c r="F596" s="83"/>
      <c r="G596" s="83"/>
      <c r="H596" s="83"/>
      <c r="I596" s="83"/>
      <c r="J596" s="187"/>
      <c r="K596" s="84"/>
      <c r="L596" s="91"/>
      <c r="M596" s="92"/>
      <c r="N596" s="99"/>
      <c r="O596" s="103"/>
      <c r="P596" s="101"/>
      <c r="Q596" s="104"/>
      <c r="R596" s="103"/>
    </row>
    <row r="597" spans="1:18" ht="15.75" customHeight="1">
      <c r="A597" s="82">
        <v>2102</v>
      </c>
      <c r="B597" s="83"/>
      <c r="C597" s="83"/>
      <c r="D597" s="83"/>
      <c r="E597" s="83"/>
      <c r="F597" s="83"/>
      <c r="G597" s="83"/>
      <c r="H597" s="83"/>
      <c r="I597" s="83"/>
      <c r="J597" s="187"/>
      <c r="K597" s="84"/>
      <c r="L597" s="91"/>
      <c r="M597" s="92"/>
      <c r="N597" s="99"/>
      <c r="O597" s="103"/>
      <c r="P597" s="101"/>
      <c r="Q597" s="104"/>
      <c r="R597" s="103"/>
    </row>
    <row r="598" spans="1:18" ht="15.75" customHeight="1">
      <c r="A598" s="82">
        <v>2201</v>
      </c>
      <c r="B598" s="83"/>
      <c r="C598" s="83"/>
      <c r="D598" s="83"/>
      <c r="E598" s="83"/>
      <c r="F598" s="83"/>
      <c r="G598" s="83"/>
      <c r="H598" s="83"/>
      <c r="I598" s="83"/>
      <c r="J598" s="187"/>
      <c r="K598" s="84"/>
      <c r="L598" s="91"/>
      <c r="M598" s="92"/>
      <c r="N598" s="99"/>
      <c r="O598" s="183"/>
      <c r="P598" s="184"/>
      <c r="Q598" s="185"/>
      <c r="R598" s="186"/>
    </row>
    <row r="599" spans="1:18" ht="15.75" customHeight="1">
      <c r="A599" s="82">
        <v>2202</v>
      </c>
      <c r="B599" s="161"/>
      <c r="C599" s="161"/>
      <c r="D599" s="161"/>
      <c r="E599" s="161"/>
      <c r="F599" s="161"/>
      <c r="G599" s="161"/>
      <c r="H599" s="161"/>
      <c r="I599" s="161"/>
      <c r="J599" s="175"/>
      <c r="K599" s="162"/>
      <c r="L599" s="155"/>
      <c r="M599" s="5"/>
      <c r="N599" s="26"/>
      <c r="O599" s="108" t="s">
        <v>80</v>
      </c>
      <c r="P599" s="109">
        <v>54</v>
      </c>
      <c r="Q599" s="110">
        <f>IF(SUM(K588:K595)=0,"",SUM(K588:K595))</f>
        <v>55</v>
      </c>
      <c r="R599" s="111" t="s">
        <v>10</v>
      </c>
    </row>
    <row r="600" spans="1:18" ht="15.75" customHeight="1">
      <c r="A600" s="82">
        <v>2301</v>
      </c>
      <c r="B600" s="161"/>
      <c r="C600" s="161"/>
      <c r="D600" s="161"/>
      <c r="E600" s="161"/>
      <c r="F600" s="161"/>
      <c r="G600" s="161"/>
      <c r="H600" s="161"/>
      <c r="I600" s="161"/>
      <c r="J600" s="175"/>
      <c r="K600" s="162"/>
      <c r="L600" s="155"/>
      <c r="M600" s="5"/>
      <c r="N600" s="26"/>
      <c r="O600" s="112" t="s">
        <v>81</v>
      </c>
      <c r="P600" s="113">
        <f>IF(P599/B585=0,"",P599/B585)</f>
        <v>0.79411764705882348</v>
      </c>
      <c r="Q600" s="114">
        <f>IF(P599/Q599=0,"",P599/Q599)</f>
        <v>0.98181818181818181</v>
      </c>
      <c r="R600" s="115" t="s">
        <v>82</v>
      </c>
    </row>
    <row r="601" spans="1:18" ht="15.75" customHeight="1">
      <c r="A601" s="82">
        <v>2302</v>
      </c>
      <c r="B601" s="161"/>
      <c r="C601" s="161"/>
      <c r="D601" s="161"/>
      <c r="E601" s="161"/>
      <c r="F601" s="161"/>
      <c r="G601" s="161"/>
      <c r="H601" s="161"/>
      <c r="I601" s="161"/>
      <c r="J601" s="175"/>
      <c r="K601" s="162"/>
      <c r="L601" s="166"/>
      <c r="M601" s="119"/>
      <c r="N601" s="120"/>
      <c r="O601" s="119"/>
      <c r="P601" s="120"/>
      <c r="Q601" s="120"/>
      <c r="R601" s="121"/>
    </row>
    <row r="602" spans="1:18" ht="18" customHeight="1">
      <c r="A602" s="34"/>
      <c r="B602" s="26"/>
      <c r="C602" s="26"/>
      <c r="D602" s="188" t="s">
        <v>108</v>
      </c>
      <c r="E602" s="189"/>
      <c r="F602" s="189"/>
      <c r="G602" s="189"/>
      <c r="H602" s="189"/>
      <c r="I602" s="189"/>
      <c r="J602" s="190"/>
      <c r="K602" s="122">
        <f>SUM(K585:K598)</f>
        <v>55</v>
      </c>
      <c r="L602" s="123">
        <f>IF(K592=0,"",K592/B585)</f>
        <v>0.72058823529411764</v>
      </c>
      <c r="M602" s="123">
        <f>IF(K602=0,"",K602/B585)</f>
        <v>0.80882352941176472</v>
      </c>
      <c r="N602" s="123">
        <f>IF(K593=0,"",M602-L602)</f>
        <v>8.8235294117647078E-2</v>
      </c>
      <c r="O602" s="5"/>
      <c r="P602" s="26"/>
      <c r="Q602" s="25"/>
      <c r="R602" s="5"/>
    </row>
    <row r="603" spans="1:18" ht="12.75" customHeight="1">
      <c r="L603" s="5"/>
      <c r="M603" s="5"/>
      <c r="O603" s="5"/>
      <c r="P603" s="6"/>
      <c r="Q603" s="3"/>
      <c r="R603" s="5"/>
    </row>
    <row r="604" spans="1:18" ht="12.75" customHeight="1">
      <c r="L604" s="5"/>
      <c r="M604" s="5"/>
      <c r="O604" s="5"/>
      <c r="P604" s="6"/>
      <c r="Q604" s="3"/>
      <c r="R604" s="5"/>
    </row>
    <row r="605" spans="1:18" ht="26.25" customHeight="1">
      <c r="B605" s="250" t="s">
        <v>96</v>
      </c>
      <c r="C605" s="242"/>
      <c r="D605" s="242"/>
      <c r="E605" s="242"/>
      <c r="F605" s="242"/>
      <c r="G605" s="242"/>
      <c r="H605" s="242"/>
      <c r="I605" s="242"/>
      <c r="J605" s="242"/>
      <c r="K605" s="145" t="s">
        <v>92</v>
      </c>
      <c r="L605" s="5"/>
      <c r="M605" s="5"/>
      <c r="N605" s="26"/>
      <c r="O605" s="5"/>
      <c r="P605" s="26"/>
      <c r="Q605" s="26"/>
      <c r="R605" s="26"/>
    </row>
    <row r="606" spans="1:18" ht="20.25" customHeight="1">
      <c r="A606" s="234" t="s">
        <v>9</v>
      </c>
      <c r="B606" s="235" t="s">
        <v>97</v>
      </c>
      <c r="C606" s="232"/>
      <c r="D606" s="232"/>
      <c r="E606" s="232"/>
      <c r="F606" s="232"/>
      <c r="G606" s="232"/>
      <c r="H606" s="232"/>
      <c r="I606" s="232"/>
      <c r="J606" s="233"/>
      <c r="K606" s="182" t="s">
        <v>10</v>
      </c>
      <c r="L606" s="229" t="s">
        <v>2</v>
      </c>
      <c r="M606" s="229" t="s">
        <v>3</v>
      </c>
      <c r="N606" s="237" t="s">
        <v>4</v>
      </c>
      <c r="O606" s="229" t="s">
        <v>5</v>
      </c>
      <c r="P606" s="238" t="s">
        <v>6</v>
      </c>
      <c r="Q606" s="238" t="s">
        <v>7</v>
      </c>
      <c r="R606" s="229" t="s">
        <v>8</v>
      </c>
    </row>
    <row r="607" spans="1:18" ht="15.75" customHeight="1">
      <c r="A607" s="230"/>
      <c r="B607" s="82" t="s">
        <v>98</v>
      </c>
      <c r="C607" s="82" t="s">
        <v>99</v>
      </c>
      <c r="D607" s="82" t="s">
        <v>100</v>
      </c>
      <c r="E607" s="82" t="s">
        <v>101</v>
      </c>
      <c r="F607" s="82" t="s">
        <v>102</v>
      </c>
      <c r="G607" s="82" t="s">
        <v>103</v>
      </c>
      <c r="H607" s="82" t="s">
        <v>104</v>
      </c>
      <c r="I607" s="82" t="s">
        <v>105</v>
      </c>
      <c r="J607" s="174" t="s">
        <v>106</v>
      </c>
      <c r="K607" s="182"/>
      <c r="L607" s="230"/>
      <c r="M607" s="230"/>
      <c r="N607" s="230"/>
      <c r="O607" s="230"/>
      <c r="P607" s="230"/>
      <c r="Q607" s="230"/>
      <c r="R607" s="230"/>
    </row>
    <row r="608" spans="1:18" ht="15.75" customHeight="1">
      <c r="A608" s="82">
        <v>1601</v>
      </c>
      <c r="B608" s="83">
        <v>39</v>
      </c>
      <c r="C608" s="83"/>
      <c r="D608" s="83"/>
      <c r="E608" s="83"/>
      <c r="F608" s="83"/>
      <c r="G608" s="83"/>
      <c r="H608" s="83"/>
      <c r="I608" s="83"/>
      <c r="J608" s="187"/>
      <c r="K608" s="84"/>
      <c r="L608" s="85"/>
      <c r="M608" s="86"/>
      <c r="N608" s="87"/>
      <c r="O608" s="146"/>
      <c r="P608" s="89">
        <f>B608</f>
        <v>39</v>
      </c>
      <c r="Q608" s="147"/>
      <c r="R608" s="146"/>
    </row>
    <row r="609" spans="1:19" ht="15.75" customHeight="1">
      <c r="A609" s="82">
        <v>1602</v>
      </c>
      <c r="B609" s="83"/>
      <c r="C609" s="83">
        <v>33</v>
      </c>
      <c r="D609" s="83"/>
      <c r="E609" s="83"/>
      <c r="F609" s="83"/>
      <c r="G609" s="83"/>
      <c r="H609" s="83"/>
      <c r="I609" s="83"/>
      <c r="J609" s="187"/>
      <c r="K609" s="84"/>
      <c r="L609" s="91"/>
      <c r="M609" s="92"/>
      <c r="N609" s="93"/>
      <c r="O609" s="94">
        <f>IF(C609=0,"",C609/B608)</f>
        <v>0.84615384615384615</v>
      </c>
      <c r="P609" s="95">
        <v>33</v>
      </c>
      <c r="Q609" s="96">
        <f t="shared" ref="Q609:Q615" si="81">IF(P609=0,"",P609/P608)</f>
        <v>0.84615384615384615</v>
      </c>
      <c r="R609" s="96">
        <f t="shared" ref="R609:R615" si="82">IF(P609=0,"",100%-Q609)</f>
        <v>0.15384615384615385</v>
      </c>
    </row>
    <row r="610" spans="1:19" ht="15.75" customHeight="1">
      <c r="A610" s="82">
        <v>1701</v>
      </c>
      <c r="B610" s="83"/>
      <c r="C610" s="83"/>
      <c r="D610" s="83">
        <v>28</v>
      </c>
      <c r="E610" s="83"/>
      <c r="F610" s="83"/>
      <c r="G610" s="83"/>
      <c r="H610" s="83"/>
      <c r="I610" s="83"/>
      <c r="J610" s="187"/>
      <c r="K610" s="84"/>
      <c r="L610" s="91"/>
      <c r="M610" s="92"/>
      <c r="N610" s="93"/>
      <c r="O610" s="94">
        <f>IF(D610=0,"",D610/C609)</f>
        <v>0.84848484848484851</v>
      </c>
      <c r="P610" s="95">
        <v>29</v>
      </c>
      <c r="Q610" s="96">
        <f t="shared" si="81"/>
        <v>0.87878787878787878</v>
      </c>
      <c r="R610" s="96">
        <f t="shared" si="82"/>
        <v>0.12121212121212122</v>
      </c>
      <c r="S610" s="11">
        <f>P610/P608</f>
        <v>0.74358974358974361</v>
      </c>
    </row>
    <row r="611" spans="1:19" ht="15.75" customHeight="1">
      <c r="A611" s="82">
        <v>1702</v>
      </c>
      <c r="B611" s="83"/>
      <c r="C611" s="83"/>
      <c r="D611" s="83"/>
      <c r="E611" s="83">
        <v>27</v>
      </c>
      <c r="F611" s="83"/>
      <c r="G611" s="83"/>
      <c r="H611" s="83"/>
      <c r="I611" s="83"/>
      <c r="J611" s="187"/>
      <c r="K611" s="84"/>
      <c r="L611" s="91"/>
      <c r="M611" s="92"/>
      <c r="N611" s="93"/>
      <c r="O611" s="94">
        <f>IF(E611=0,"",E611/D610)</f>
        <v>0.9642857142857143</v>
      </c>
      <c r="P611" s="95">
        <v>28</v>
      </c>
      <c r="Q611" s="96">
        <f t="shared" si="81"/>
        <v>0.96551724137931039</v>
      </c>
      <c r="R611" s="96">
        <f t="shared" si="82"/>
        <v>3.4482758620689613E-2</v>
      </c>
    </row>
    <row r="612" spans="1:19" ht="15.75" customHeight="1">
      <c r="A612" s="82">
        <v>1801</v>
      </c>
      <c r="B612" s="83"/>
      <c r="C612" s="83"/>
      <c r="D612" s="83"/>
      <c r="E612" s="83"/>
      <c r="F612" s="83">
        <v>24</v>
      </c>
      <c r="G612" s="83"/>
      <c r="H612" s="83"/>
      <c r="I612" s="83"/>
      <c r="J612" s="187"/>
      <c r="K612" s="84"/>
      <c r="L612" s="91"/>
      <c r="M612" s="92"/>
      <c r="N612" s="93"/>
      <c r="O612" s="94">
        <f>IF(F612=0,"",F612/E611)</f>
        <v>0.88888888888888884</v>
      </c>
      <c r="P612" s="95">
        <v>26</v>
      </c>
      <c r="Q612" s="96">
        <f t="shared" si="81"/>
        <v>0.9285714285714286</v>
      </c>
      <c r="R612" s="96">
        <f t="shared" si="82"/>
        <v>7.1428571428571397E-2</v>
      </c>
    </row>
    <row r="613" spans="1:19" ht="15.75" customHeight="1">
      <c r="A613" s="82">
        <v>1802</v>
      </c>
      <c r="B613" s="83"/>
      <c r="C613" s="83"/>
      <c r="D613" s="83"/>
      <c r="E613" s="83"/>
      <c r="F613" s="83"/>
      <c r="G613" s="83">
        <v>24</v>
      </c>
      <c r="H613" s="83"/>
      <c r="I613" s="83"/>
      <c r="J613" s="187"/>
      <c r="K613" s="84"/>
      <c r="L613" s="91"/>
      <c r="M613" s="92"/>
      <c r="N613" s="93"/>
      <c r="O613" s="94">
        <f>IF(G613=0,"",G613/F612)</f>
        <v>1</v>
      </c>
      <c r="P613" s="95">
        <v>26</v>
      </c>
      <c r="Q613" s="96">
        <f t="shared" si="81"/>
        <v>1</v>
      </c>
      <c r="R613" s="96">
        <f t="shared" si="82"/>
        <v>0</v>
      </c>
    </row>
    <row r="614" spans="1:19" ht="15.75" customHeight="1">
      <c r="A614" s="82">
        <v>1901</v>
      </c>
      <c r="B614" s="83"/>
      <c r="C614" s="83"/>
      <c r="D614" s="83"/>
      <c r="E614" s="83"/>
      <c r="F614" s="83"/>
      <c r="G614" s="83"/>
      <c r="H614" s="83">
        <v>24</v>
      </c>
      <c r="I614" s="83"/>
      <c r="J614" s="187"/>
      <c r="K614" s="84"/>
      <c r="L614" s="91"/>
      <c r="M614" s="92"/>
      <c r="N614" s="93"/>
      <c r="O614" s="94">
        <f>IF(H614=0,"",H614/G613)</f>
        <v>1</v>
      </c>
      <c r="P614" s="95">
        <v>26</v>
      </c>
      <c r="Q614" s="96">
        <f t="shared" si="81"/>
        <v>1</v>
      </c>
      <c r="R614" s="96">
        <f t="shared" si="82"/>
        <v>0</v>
      </c>
    </row>
    <row r="615" spans="1:19" ht="15.75" customHeight="1">
      <c r="A615" s="82">
        <v>1902</v>
      </c>
      <c r="B615" s="83"/>
      <c r="C615" s="83"/>
      <c r="D615" s="83"/>
      <c r="E615" s="83"/>
      <c r="F615" s="83"/>
      <c r="G615" s="83"/>
      <c r="H615" s="83"/>
      <c r="I615" s="83">
        <v>22</v>
      </c>
      <c r="J615" s="187"/>
      <c r="K615" s="84">
        <v>21</v>
      </c>
      <c r="L615" s="91"/>
      <c r="M615" s="92"/>
      <c r="N615" s="93"/>
      <c r="O615" s="94">
        <f>IF(I615=0,"",I615/H614)</f>
        <v>0.91666666666666663</v>
      </c>
      <c r="P615" s="95">
        <v>26</v>
      </c>
      <c r="Q615" s="96">
        <f t="shared" si="81"/>
        <v>1</v>
      </c>
      <c r="R615" s="96">
        <f t="shared" si="82"/>
        <v>0</v>
      </c>
    </row>
    <row r="616" spans="1:19" ht="15.75" customHeight="1">
      <c r="A616" s="82">
        <v>2001</v>
      </c>
      <c r="B616" s="83"/>
      <c r="C616" s="83"/>
      <c r="D616" s="83"/>
      <c r="E616" s="83"/>
      <c r="F616" s="83"/>
      <c r="G616" s="83"/>
      <c r="H616" s="83"/>
      <c r="I616" s="83">
        <v>5</v>
      </c>
      <c r="J616" s="187"/>
      <c r="K616" s="84">
        <v>5</v>
      </c>
      <c r="L616" s="91"/>
      <c r="M616" s="92"/>
      <c r="N616" s="93"/>
      <c r="O616" s="148" t="str">
        <f>IF(J616=0,"",J616/I615)</f>
        <v/>
      </c>
      <c r="P616" s="95">
        <v>5</v>
      </c>
      <c r="Q616" s="149"/>
      <c r="R616" s="149"/>
    </row>
    <row r="617" spans="1:19" ht="15.75" customHeight="1">
      <c r="A617" s="82">
        <v>2002</v>
      </c>
      <c r="B617" s="83"/>
      <c r="C617" s="83"/>
      <c r="D617" s="83"/>
      <c r="E617" s="83"/>
      <c r="F617" s="83"/>
      <c r="G617" s="83"/>
      <c r="H617" s="83"/>
      <c r="I617" s="83"/>
      <c r="J617" s="187"/>
      <c r="K617" s="84"/>
      <c r="L617" s="91"/>
      <c r="M617" s="92"/>
      <c r="N617" s="99"/>
      <c r="O617" s="150"/>
      <c r="P617" s="95"/>
      <c r="Q617" s="151"/>
      <c r="R617" s="152"/>
    </row>
    <row r="618" spans="1:19" ht="15.75" customHeight="1">
      <c r="A618" s="82">
        <v>2101</v>
      </c>
      <c r="B618" s="83"/>
      <c r="C618" s="83"/>
      <c r="D618" s="83"/>
      <c r="E618" s="83"/>
      <c r="F618" s="83"/>
      <c r="G618" s="83"/>
      <c r="H618" s="83"/>
      <c r="I618" s="83"/>
      <c r="J618" s="187"/>
      <c r="K618" s="84"/>
      <c r="L618" s="91"/>
      <c r="M618" s="92"/>
      <c r="N618" s="99"/>
      <c r="O618" s="103"/>
      <c r="P618" s="101"/>
      <c r="Q618" s="104"/>
      <c r="R618" s="103"/>
    </row>
    <row r="619" spans="1:19" ht="15.75" customHeight="1">
      <c r="A619" s="82">
        <v>2102</v>
      </c>
      <c r="B619" s="83"/>
      <c r="C619" s="83"/>
      <c r="D619" s="83"/>
      <c r="E619" s="83"/>
      <c r="F619" s="83"/>
      <c r="G619" s="83"/>
      <c r="H619" s="83"/>
      <c r="I619" s="83"/>
      <c r="J619" s="187"/>
      <c r="K619" s="84"/>
      <c r="L619" s="91"/>
      <c r="M619" s="92"/>
      <c r="N619" s="99"/>
      <c r="O619" s="103"/>
      <c r="P619" s="101"/>
      <c r="Q619" s="104"/>
      <c r="R619" s="103"/>
    </row>
    <row r="620" spans="1:19" ht="15.75" customHeight="1">
      <c r="A620" s="82">
        <v>2201</v>
      </c>
      <c r="B620" s="83"/>
      <c r="C620" s="83"/>
      <c r="D620" s="83"/>
      <c r="E620" s="83"/>
      <c r="F620" s="83"/>
      <c r="G620" s="83"/>
      <c r="H620" s="83"/>
      <c r="I620" s="83"/>
      <c r="J620" s="187"/>
      <c r="K620" s="84"/>
      <c r="L620" s="91"/>
      <c r="M620" s="92"/>
      <c r="N620" s="99"/>
      <c r="O620" s="103"/>
      <c r="P620" s="101"/>
      <c r="Q620" s="104"/>
      <c r="R620" s="103"/>
    </row>
    <row r="621" spans="1:19" ht="15.75" customHeight="1">
      <c r="A621" s="82">
        <v>2202</v>
      </c>
      <c r="B621" s="83"/>
      <c r="C621" s="83"/>
      <c r="D621" s="83"/>
      <c r="E621" s="83"/>
      <c r="F621" s="83"/>
      <c r="G621" s="83"/>
      <c r="H621" s="83"/>
      <c r="I621" s="83"/>
      <c r="J621" s="187"/>
      <c r="K621" s="84"/>
      <c r="L621" s="91"/>
      <c r="M621" s="92"/>
      <c r="N621" s="99"/>
      <c r="O621" s="183"/>
      <c r="P621" s="184"/>
      <c r="Q621" s="185"/>
      <c r="R621" s="186"/>
    </row>
    <row r="622" spans="1:19" ht="15.75" customHeight="1">
      <c r="A622" s="82">
        <v>2301</v>
      </c>
      <c r="B622" s="161"/>
      <c r="C622" s="161"/>
      <c r="D622" s="161"/>
      <c r="E622" s="161"/>
      <c r="F622" s="161"/>
      <c r="G622" s="161"/>
      <c r="H622" s="161"/>
      <c r="I622" s="161"/>
      <c r="J622" s="175"/>
      <c r="K622" s="162"/>
      <c r="L622" s="155"/>
      <c r="M622" s="5"/>
      <c r="N622" s="26"/>
      <c r="O622" s="108" t="s">
        <v>80</v>
      </c>
      <c r="P622" s="109">
        <v>25</v>
      </c>
      <c r="Q622" s="110">
        <f>IF(SUM(K611:K618)=0,"",SUM(K611:K618))</f>
        <v>26</v>
      </c>
      <c r="R622" s="111" t="s">
        <v>10</v>
      </c>
    </row>
    <row r="623" spans="1:19" ht="15.75" customHeight="1">
      <c r="A623" s="82">
        <v>2302</v>
      </c>
      <c r="B623" s="161"/>
      <c r="C623" s="161"/>
      <c r="D623" s="161"/>
      <c r="E623" s="161"/>
      <c r="F623" s="161"/>
      <c r="G623" s="161"/>
      <c r="H623" s="161"/>
      <c r="I623" s="161"/>
      <c r="J623" s="175"/>
      <c r="K623" s="162"/>
      <c r="L623" s="155"/>
      <c r="M623" s="5"/>
      <c r="N623" s="26"/>
      <c r="O623" s="112" t="s">
        <v>81</v>
      </c>
      <c r="P623" s="113">
        <f>IF(P622/B608=0,"",P622/B608)</f>
        <v>0.64102564102564108</v>
      </c>
      <c r="Q623" s="114">
        <f>IF(P622/Q622=0,"",P622/Q622)</f>
        <v>0.96153846153846156</v>
      </c>
      <c r="R623" s="115" t="s">
        <v>82</v>
      </c>
    </row>
    <row r="624" spans="1:19" ht="15.75" customHeight="1">
      <c r="A624" s="82">
        <v>2401</v>
      </c>
      <c r="B624" s="161"/>
      <c r="C624" s="161"/>
      <c r="D624" s="161"/>
      <c r="E624" s="161"/>
      <c r="F624" s="161"/>
      <c r="G624" s="161"/>
      <c r="H624" s="161"/>
      <c r="I624" s="161"/>
      <c r="J624" s="175"/>
      <c r="K624" s="162"/>
      <c r="L624" s="166"/>
      <c r="M624" s="119"/>
      <c r="N624" s="120"/>
      <c r="O624" s="119"/>
      <c r="P624" s="120"/>
      <c r="Q624" s="120"/>
      <c r="R624" s="121"/>
    </row>
    <row r="625" spans="1:45" ht="18" customHeight="1">
      <c r="A625" s="34"/>
      <c r="B625" s="26"/>
      <c r="C625" s="26"/>
      <c r="D625" s="231" t="s">
        <v>108</v>
      </c>
      <c r="E625" s="232"/>
      <c r="F625" s="232"/>
      <c r="G625" s="232"/>
      <c r="H625" s="232"/>
      <c r="I625" s="232"/>
      <c r="J625" s="233"/>
      <c r="K625" s="122">
        <f>SUM(K608:K621)</f>
        <v>26</v>
      </c>
      <c r="L625" s="123">
        <f>K615/B608</f>
        <v>0.53846153846153844</v>
      </c>
      <c r="M625" s="123">
        <f>IF(K625=0,"",K625/B608)</f>
        <v>0.66666666666666663</v>
      </c>
      <c r="N625" s="123">
        <f>M625-L625</f>
        <v>0.12820512820512819</v>
      </c>
      <c r="O625" s="5"/>
      <c r="P625" s="26"/>
      <c r="Q625" s="25"/>
      <c r="R625" s="5"/>
    </row>
    <row r="626" spans="1:45" ht="12.75" customHeight="1">
      <c r="L626" s="5"/>
      <c r="M626" s="5"/>
      <c r="O626" s="5"/>
      <c r="P626" s="6"/>
      <c r="Q626" s="6"/>
      <c r="R626" s="5"/>
      <c r="X626" s="3"/>
      <c r="Y626" s="3"/>
      <c r="AR626" s="3"/>
      <c r="AS626" s="3"/>
    </row>
    <row r="627" spans="1:45" ht="12.75" customHeight="1">
      <c r="L627" s="5"/>
      <c r="M627" s="5"/>
      <c r="O627" s="5"/>
      <c r="P627" s="6"/>
      <c r="Q627" s="6"/>
      <c r="R627" s="5"/>
      <c r="X627" s="3"/>
      <c r="Y627" s="3"/>
      <c r="AR627" s="3"/>
      <c r="AS627" s="3"/>
    </row>
    <row r="628" spans="1:45" ht="26.25" customHeight="1">
      <c r="A628" s="4"/>
      <c r="B628" s="239" t="s">
        <v>11</v>
      </c>
      <c r="C628" s="240"/>
      <c r="D628" s="240"/>
      <c r="E628" s="240"/>
      <c r="F628" s="240"/>
      <c r="G628" s="240"/>
      <c r="H628" s="241" t="s">
        <v>110</v>
      </c>
      <c r="I628" s="242"/>
      <c r="J628" s="242"/>
      <c r="K628" s="26"/>
      <c r="L628" s="5"/>
      <c r="M628" s="5"/>
      <c r="N628" s="26"/>
      <c r="O628" s="5"/>
      <c r="P628" s="26"/>
      <c r="Q628" s="26"/>
      <c r="R628" s="26"/>
    </row>
    <row r="629" spans="1:45" ht="20.25" customHeight="1">
      <c r="A629" s="234" t="s">
        <v>9</v>
      </c>
      <c r="B629" s="235" t="s">
        <v>97</v>
      </c>
      <c r="C629" s="232"/>
      <c r="D629" s="232"/>
      <c r="E629" s="232"/>
      <c r="F629" s="232"/>
      <c r="G629" s="232"/>
      <c r="H629" s="232"/>
      <c r="I629" s="232"/>
      <c r="J629" s="233"/>
      <c r="K629" s="236" t="s">
        <v>10</v>
      </c>
      <c r="L629" s="229" t="s">
        <v>2</v>
      </c>
      <c r="M629" s="229" t="s">
        <v>3</v>
      </c>
      <c r="N629" s="237" t="s">
        <v>4</v>
      </c>
      <c r="O629" s="229" t="s">
        <v>5</v>
      </c>
      <c r="P629" s="238" t="s">
        <v>6</v>
      </c>
      <c r="Q629" s="238" t="s">
        <v>7</v>
      </c>
      <c r="R629" s="229" t="s">
        <v>8</v>
      </c>
    </row>
    <row r="630" spans="1:45" ht="15.75" customHeight="1">
      <c r="A630" s="230"/>
      <c r="B630" s="82" t="s">
        <v>98</v>
      </c>
      <c r="C630" s="82" t="s">
        <v>99</v>
      </c>
      <c r="D630" s="82" t="s">
        <v>100</v>
      </c>
      <c r="E630" s="82" t="s">
        <v>101</v>
      </c>
      <c r="F630" s="82" t="s">
        <v>102</v>
      </c>
      <c r="G630" s="82" t="s">
        <v>103</v>
      </c>
      <c r="H630" s="82" t="s">
        <v>104</v>
      </c>
      <c r="I630" s="82" t="s">
        <v>105</v>
      </c>
      <c r="J630" s="174" t="s">
        <v>106</v>
      </c>
      <c r="K630" s="230"/>
      <c r="L630" s="230"/>
      <c r="M630" s="230"/>
      <c r="N630" s="230"/>
      <c r="O630" s="230"/>
      <c r="P630" s="230"/>
      <c r="Q630" s="230"/>
      <c r="R630" s="230"/>
    </row>
    <row r="631" spans="1:45" ht="15.75" customHeight="1">
      <c r="A631" s="82">
        <v>1602</v>
      </c>
      <c r="B631" s="83">
        <v>72</v>
      </c>
      <c r="C631" s="161"/>
      <c r="D631" s="161"/>
      <c r="E631" s="161"/>
      <c r="F631" s="161"/>
      <c r="G631" s="161"/>
      <c r="H631" s="161"/>
      <c r="I631" s="161"/>
      <c r="J631" s="174"/>
      <c r="K631" s="162"/>
      <c r="L631" s="154"/>
      <c r="M631" s="55"/>
      <c r="N631" s="56"/>
      <c r="O631" s="146"/>
      <c r="P631" s="89">
        <f>B631</f>
        <v>72</v>
      </c>
      <c r="Q631" s="147"/>
      <c r="R631" s="146"/>
    </row>
    <row r="632" spans="1:45" ht="15.75" customHeight="1">
      <c r="A632" s="82">
        <v>1701</v>
      </c>
      <c r="B632" s="161"/>
      <c r="C632" s="161">
        <v>67</v>
      </c>
      <c r="D632" s="161"/>
      <c r="E632" s="161"/>
      <c r="F632" s="161"/>
      <c r="G632" s="161"/>
      <c r="H632" s="161"/>
      <c r="I632" s="161"/>
      <c r="J632" s="187"/>
      <c r="K632" s="162"/>
      <c r="L632" s="155"/>
      <c r="M632" s="5"/>
      <c r="N632" s="156"/>
      <c r="O632" s="94">
        <f>IF(C632=0,"",C632/B631)</f>
        <v>0.93055555555555558</v>
      </c>
      <c r="P632" s="95">
        <v>67</v>
      </c>
      <c r="Q632" s="96">
        <f t="shared" ref="Q632:Q638" si="83">IF(P632=0,"",P632/P631)</f>
        <v>0.93055555555555558</v>
      </c>
      <c r="R632" s="96">
        <f t="shared" ref="R632:R638" si="84">IF(P632=0,"",100%-Q632)</f>
        <v>6.944444444444442E-2</v>
      </c>
    </row>
    <row r="633" spans="1:45" ht="15.75" customHeight="1">
      <c r="A633" s="82">
        <v>1702</v>
      </c>
      <c r="B633" s="161"/>
      <c r="C633" s="161"/>
      <c r="D633" s="161">
        <v>63</v>
      </c>
      <c r="E633" s="161"/>
      <c r="F633" s="161"/>
      <c r="G633" s="161"/>
      <c r="H633" s="161"/>
      <c r="I633" s="161"/>
      <c r="J633" s="187"/>
      <c r="K633" s="162"/>
      <c r="L633" s="155"/>
      <c r="M633" s="5"/>
      <c r="N633" s="156"/>
      <c r="O633" s="94">
        <f>IF(D633=0,"",D633/C632)</f>
        <v>0.94029850746268662</v>
      </c>
      <c r="P633" s="95">
        <v>63</v>
      </c>
      <c r="Q633" s="96">
        <f t="shared" si="83"/>
        <v>0.94029850746268662</v>
      </c>
      <c r="R633" s="96">
        <f t="shared" si="84"/>
        <v>5.9701492537313383E-2</v>
      </c>
      <c r="T633" s="11">
        <f>P633/P631</f>
        <v>0.875</v>
      </c>
    </row>
    <row r="634" spans="1:45" ht="15.75" customHeight="1">
      <c r="A634" s="82">
        <v>1801</v>
      </c>
      <c r="B634" s="161"/>
      <c r="C634" s="161"/>
      <c r="D634" s="161"/>
      <c r="E634" s="161">
        <v>61</v>
      </c>
      <c r="F634" s="161"/>
      <c r="G634" s="161"/>
      <c r="H634" s="161"/>
      <c r="I634" s="161"/>
      <c r="J634" s="187"/>
      <c r="K634" s="162"/>
      <c r="L634" s="155"/>
      <c r="M634" s="5"/>
      <c r="N634" s="156"/>
      <c r="O634" s="94">
        <f>IF(E634=0,"",E634/D633)</f>
        <v>0.96825396825396826</v>
      </c>
      <c r="P634" s="95">
        <v>63</v>
      </c>
      <c r="Q634" s="96">
        <f t="shared" si="83"/>
        <v>1</v>
      </c>
      <c r="R634" s="96">
        <f t="shared" si="84"/>
        <v>0</v>
      </c>
    </row>
    <row r="635" spans="1:45" ht="15.75" customHeight="1">
      <c r="A635" s="82">
        <v>1802</v>
      </c>
      <c r="B635" s="161"/>
      <c r="C635" s="161"/>
      <c r="D635" s="161"/>
      <c r="E635" s="161"/>
      <c r="F635" s="161">
        <v>59</v>
      </c>
      <c r="G635" s="161"/>
      <c r="H635" s="161"/>
      <c r="I635" s="161"/>
      <c r="J635" s="187"/>
      <c r="K635" s="162"/>
      <c r="L635" s="155"/>
      <c r="M635" s="5"/>
      <c r="N635" s="156"/>
      <c r="O635" s="94">
        <f>IF(F635=0,"",F635/E634)</f>
        <v>0.96721311475409832</v>
      </c>
      <c r="P635" s="95">
        <v>61</v>
      </c>
      <c r="Q635" s="96">
        <f t="shared" si="83"/>
        <v>0.96825396825396826</v>
      </c>
      <c r="R635" s="96">
        <f t="shared" si="84"/>
        <v>3.1746031746031744E-2</v>
      </c>
    </row>
    <row r="636" spans="1:45" ht="15.75" customHeight="1">
      <c r="A636" s="82">
        <v>1901</v>
      </c>
      <c r="B636" s="161"/>
      <c r="C636" s="161"/>
      <c r="D636" s="161"/>
      <c r="E636" s="161"/>
      <c r="F636" s="161"/>
      <c r="G636" s="161">
        <v>58</v>
      </c>
      <c r="H636" s="161"/>
      <c r="I636" s="161"/>
      <c r="J636" s="187"/>
      <c r="K636" s="162"/>
      <c r="L636" s="155"/>
      <c r="M636" s="5"/>
      <c r="N636" s="156"/>
      <c r="O636" s="94">
        <f>IF(G636=0,"",G636/F635)</f>
        <v>0.98305084745762716</v>
      </c>
      <c r="P636" s="95">
        <v>59</v>
      </c>
      <c r="Q636" s="96">
        <f t="shared" si="83"/>
        <v>0.96721311475409832</v>
      </c>
      <c r="R636" s="96">
        <f t="shared" si="84"/>
        <v>3.2786885245901676E-2</v>
      </c>
    </row>
    <row r="637" spans="1:45" ht="15.75" customHeight="1">
      <c r="A637" s="82">
        <v>1902</v>
      </c>
      <c r="B637" s="161"/>
      <c r="C637" s="161"/>
      <c r="D637" s="161"/>
      <c r="E637" s="161"/>
      <c r="F637" s="161"/>
      <c r="G637" s="161"/>
      <c r="H637" s="161">
        <v>57</v>
      </c>
      <c r="I637" s="161"/>
      <c r="J637" s="187"/>
      <c r="K637" s="162"/>
      <c r="L637" s="155"/>
      <c r="M637" s="5"/>
      <c r="N637" s="156"/>
      <c r="O637" s="94">
        <f>IF(H637=0,"",H637/G636)</f>
        <v>0.98275862068965514</v>
      </c>
      <c r="P637" s="95">
        <v>59</v>
      </c>
      <c r="Q637" s="96">
        <f t="shared" si="83"/>
        <v>1</v>
      </c>
      <c r="R637" s="96">
        <f t="shared" si="84"/>
        <v>0</v>
      </c>
    </row>
    <row r="638" spans="1:45" ht="15.75" customHeight="1">
      <c r="A638" s="82">
        <v>2001</v>
      </c>
      <c r="B638" s="161"/>
      <c r="C638" s="161"/>
      <c r="D638" s="161"/>
      <c r="E638" s="161"/>
      <c r="F638" s="161"/>
      <c r="G638" s="161"/>
      <c r="H638" s="161"/>
      <c r="I638" s="161">
        <v>57</v>
      </c>
      <c r="J638" s="187"/>
      <c r="K638" s="162">
        <v>56</v>
      </c>
      <c r="L638" s="155"/>
      <c r="M638" s="5"/>
      <c r="N638" s="156"/>
      <c r="O638" s="94">
        <f>IF(I638=0,"",I638/H637)</f>
        <v>1</v>
      </c>
      <c r="P638" s="95">
        <v>59</v>
      </c>
      <c r="Q638" s="96">
        <f t="shared" si="83"/>
        <v>1</v>
      </c>
      <c r="R638" s="96">
        <f t="shared" si="84"/>
        <v>0</v>
      </c>
    </row>
    <row r="639" spans="1:45" ht="15.75" customHeight="1">
      <c r="A639" s="82">
        <v>2002</v>
      </c>
      <c r="B639" s="161"/>
      <c r="C639" s="161"/>
      <c r="D639" s="161"/>
      <c r="E639" s="161"/>
      <c r="F639" s="161"/>
      <c r="G639" s="161"/>
      <c r="H639" s="161"/>
      <c r="I639" s="161">
        <v>3</v>
      </c>
      <c r="J639" s="187"/>
      <c r="K639" s="162">
        <v>2</v>
      </c>
      <c r="L639" s="155"/>
      <c r="M639" s="5"/>
      <c r="N639" s="156"/>
      <c r="O639" s="148" t="str">
        <f>IF(J639=0,"",J639/I638)</f>
        <v/>
      </c>
      <c r="P639" s="95">
        <v>3</v>
      </c>
      <c r="Q639" s="149"/>
      <c r="R639" s="149"/>
    </row>
    <row r="640" spans="1:45" ht="15.75" customHeight="1">
      <c r="A640" s="82">
        <v>2101</v>
      </c>
      <c r="B640" s="161"/>
      <c r="C640" s="161"/>
      <c r="D640" s="161"/>
      <c r="E640" s="161"/>
      <c r="F640" s="161"/>
      <c r="G640" s="161"/>
      <c r="H640" s="161"/>
      <c r="I640" s="161">
        <v>1</v>
      </c>
      <c r="J640" s="187"/>
      <c r="K640" s="162"/>
      <c r="L640" s="155"/>
      <c r="M640" s="5"/>
      <c r="N640" s="26"/>
      <c r="O640" s="157"/>
      <c r="P640" s="158">
        <v>1</v>
      </c>
      <c r="Q640" s="159"/>
      <c r="R640" s="160"/>
    </row>
    <row r="641" spans="1:20" ht="15.75" customHeight="1">
      <c r="A641" s="82">
        <v>2102</v>
      </c>
      <c r="B641" s="161"/>
      <c r="C641" s="161"/>
      <c r="D641" s="161"/>
      <c r="E641" s="161"/>
      <c r="F641" s="161"/>
      <c r="G641" s="161"/>
      <c r="H641" s="161"/>
      <c r="I641" s="161"/>
      <c r="J641" s="187"/>
      <c r="K641" s="162"/>
      <c r="L641" s="155"/>
      <c r="M641" s="5"/>
      <c r="N641" s="26"/>
      <c r="O641" s="140"/>
      <c r="P641" s="163"/>
      <c r="Q641" s="164"/>
      <c r="R641" s="140"/>
    </row>
    <row r="642" spans="1:20" ht="15.75" customHeight="1">
      <c r="A642" s="82">
        <v>2201</v>
      </c>
      <c r="B642" s="161"/>
      <c r="C642" s="161"/>
      <c r="D642" s="161"/>
      <c r="E642" s="161"/>
      <c r="F642" s="161"/>
      <c r="G642" s="161"/>
      <c r="H642" s="161"/>
      <c r="I642" s="161"/>
      <c r="J642" s="187"/>
      <c r="K642" s="162"/>
      <c r="L642" s="155"/>
      <c r="M642" s="5"/>
      <c r="N642" s="26"/>
      <c r="O642" s="140"/>
      <c r="P642" s="163"/>
      <c r="Q642" s="164"/>
      <c r="R642" s="140"/>
    </row>
    <row r="643" spans="1:20" ht="15.75" customHeight="1">
      <c r="A643" s="82">
        <v>2202</v>
      </c>
      <c r="B643" s="161"/>
      <c r="C643" s="161"/>
      <c r="D643" s="161"/>
      <c r="E643" s="161"/>
      <c r="F643" s="161"/>
      <c r="G643" s="161"/>
      <c r="H643" s="161"/>
      <c r="I643" s="161"/>
      <c r="J643" s="187"/>
      <c r="K643" s="162"/>
      <c r="L643" s="155"/>
      <c r="M643" s="5"/>
      <c r="N643" s="26"/>
      <c r="O643" s="140"/>
      <c r="P643" s="163"/>
      <c r="Q643" s="164"/>
      <c r="R643" s="140"/>
    </row>
    <row r="644" spans="1:20" ht="15.75" customHeight="1">
      <c r="A644" s="82">
        <v>2301</v>
      </c>
      <c r="B644" s="161"/>
      <c r="C644" s="161"/>
      <c r="D644" s="161"/>
      <c r="E644" s="161"/>
      <c r="F644" s="161"/>
      <c r="G644" s="161"/>
      <c r="H644" s="161"/>
      <c r="I644" s="161"/>
      <c r="J644" s="187"/>
      <c r="K644" s="162"/>
      <c r="L644" s="155"/>
      <c r="M644" s="5"/>
      <c r="N644" s="26"/>
      <c r="O644" s="105"/>
      <c r="P644" s="124"/>
      <c r="Q644" s="106"/>
      <c r="R644" s="107"/>
    </row>
    <row r="645" spans="1:20" ht="15.75" customHeight="1">
      <c r="A645" s="82">
        <v>2302</v>
      </c>
      <c r="B645" s="161"/>
      <c r="C645" s="161"/>
      <c r="D645" s="161"/>
      <c r="E645" s="161"/>
      <c r="F645" s="161"/>
      <c r="G645" s="161"/>
      <c r="H645" s="161"/>
      <c r="I645" s="161"/>
      <c r="J645" s="187"/>
      <c r="K645" s="162"/>
      <c r="L645" s="155"/>
      <c r="M645" s="5"/>
      <c r="N645" s="26"/>
      <c r="O645" s="108" t="s">
        <v>80</v>
      </c>
      <c r="P645" s="109">
        <v>57</v>
      </c>
      <c r="Q645" s="110">
        <f>IF(SUM(K634:K641)=0,"",SUM(K634:K641))</f>
        <v>58</v>
      </c>
      <c r="R645" s="111" t="s">
        <v>10</v>
      </c>
    </row>
    <row r="646" spans="1:20" ht="15.75" customHeight="1">
      <c r="A646" s="82">
        <v>2401</v>
      </c>
      <c r="B646" s="161"/>
      <c r="C646" s="161"/>
      <c r="D646" s="161"/>
      <c r="E646" s="161"/>
      <c r="F646" s="161"/>
      <c r="G646" s="161"/>
      <c r="H646" s="161"/>
      <c r="I646" s="161"/>
      <c r="J646" s="175"/>
      <c r="K646" s="162"/>
      <c r="L646" s="155"/>
      <c r="M646" s="5"/>
      <c r="N646" s="26"/>
      <c r="O646" s="112" t="s">
        <v>81</v>
      </c>
      <c r="P646" s="113">
        <f>IF(P645/B631=0,"",P645/B631)</f>
        <v>0.79166666666666663</v>
      </c>
      <c r="Q646" s="114">
        <f>IF(P645/Q645=0,"",P645/Q645)</f>
        <v>0.98275862068965514</v>
      </c>
      <c r="R646" s="115" t="s">
        <v>82</v>
      </c>
    </row>
    <row r="647" spans="1:20" ht="15.75" customHeight="1">
      <c r="A647" s="82">
        <v>2402</v>
      </c>
      <c r="B647" s="161"/>
      <c r="C647" s="161"/>
      <c r="D647" s="161"/>
      <c r="E647" s="161"/>
      <c r="F647" s="161"/>
      <c r="G647" s="161"/>
      <c r="H647" s="161"/>
      <c r="I647" s="161"/>
      <c r="J647" s="175"/>
      <c r="K647" s="162"/>
      <c r="L647" s="166"/>
      <c r="M647" s="119"/>
      <c r="N647" s="120"/>
      <c r="O647" s="119"/>
      <c r="P647" s="120"/>
      <c r="Q647" s="120"/>
      <c r="R647" s="121"/>
    </row>
    <row r="648" spans="1:20" ht="18" customHeight="1">
      <c r="A648" s="34"/>
      <c r="B648" s="26"/>
      <c r="C648" s="26"/>
      <c r="D648" s="231" t="s">
        <v>108</v>
      </c>
      <c r="E648" s="232"/>
      <c r="F648" s="232"/>
      <c r="G648" s="232"/>
      <c r="H648" s="232"/>
      <c r="I648" s="232"/>
      <c r="J648" s="233"/>
      <c r="K648" s="122">
        <f>SUM(K631:K644)</f>
        <v>58</v>
      </c>
      <c r="L648" s="123">
        <f>IF(K638=0,"",K638/B631)</f>
        <v>0.77777777777777779</v>
      </c>
      <c r="M648" s="123">
        <f>IF(K648=0,"",K648/B631)</f>
        <v>0.80555555555555558</v>
      </c>
      <c r="N648" s="123">
        <f>IF(K639=0,"",M648-L648)</f>
        <v>2.777777777777779E-2</v>
      </c>
      <c r="O648" s="5"/>
      <c r="P648" s="26"/>
      <c r="Q648" s="25"/>
      <c r="R648" s="5"/>
    </row>
    <row r="649" spans="1:20" ht="18" customHeight="1">
      <c r="A649" s="34"/>
      <c r="B649" s="26"/>
      <c r="C649" s="26"/>
      <c r="D649" s="132"/>
      <c r="E649" s="132"/>
      <c r="F649" s="132"/>
      <c r="G649" s="132"/>
      <c r="H649" s="132"/>
      <c r="I649" s="132"/>
      <c r="J649" s="132"/>
      <c r="K649" s="133"/>
      <c r="L649" s="134"/>
      <c r="M649" s="134"/>
      <c r="N649" s="134"/>
      <c r="O649" s="5"/>
      <c r="P649" s="26"/>
      <c r="Q649" s="25"/>
      <c r="R649" s="5"/>
    </row>
    <row r="650" spans="1:20" ht="12.75" customHeight="1"/>
    <row r="651" spans="1:20" ht="26.25" customHeight="1">
      <c r="A651" s="4"/>
      <c r="B651" s="239" t="s">
        <v>11</v>
      </c>
      <c r="C651" s="240"/>
      <c r="D651" s="240"/>
      <c r="E651" s="240"/>
      <c r="F651" s="240"/>
      <c r="G651" s="240"/>
      <c r="H651" s="241" t="s">
        <v>112</v>
      </c>
      <c r="I651" s="242"/>
      <c r="J651" s="242"/>
      <c r="K651" s="26"/>
      <c r="L651" s="5"/>
      <c r="M651" s="5"/>
      <c r="N651" s="26"/>
      <c r="O651" s="5"/>
      <c r="P651" s="26"/>
      <c r="Q651" s="26"/>
      <c r="R651" s="26"/>
    </row>
    <row r="652" spans="1:20" ht="20.25" customHeight="1">
      <c r="A652" s="234" t="s">
        <v>9</v>
      </c>
      <c r="B652" s="235" t="s">
        <v>97</v>
      </c>
      <c r="C652" s="232"/>
      <c r="D652" s="232"/>
      <c r="E652" s="232"/>
      <c r="F652" s="232"/>
      <c r="G652" s="232"/>
      <c r="H652" s="232"/>
      <c r="I652" s="232"/>
      <c r="J652" s="233"/>
      <c r="K652" s="236" t="s">
        <v>10</v>
      </c>
      <c r="L652" s="229" t="s">
        <v>2</v>
      </c>
      <c r="M652" s="229" t="s">
        <v>3</v>
      </c>
      <c r="N652" s="237" t="s">
        <v>4</v>
      </c>
      <c r="O652" s="229" t="s">
        <v>5</v>
      </c>
      <c r="P652" s="238" t="s">
        <v>6</v>
      </c>
      <c r="Q652" s="238" t="s">
        <v>7</v>
      </c>
      <c r="R652" s="229" t="s">
        <v>8</v>
      </c>
    </row>
    <row r="653" spans="1:20" ht="15.75" customHeight="1">
      <c r="A653" s="230"/>
      <c r="B653" s="82" t="s">
        <v>98</v>
      </c>
      <c r="C653" s="82" t="s">
        <v>99</v>
      </c>
      <c r="D653" s="82" t="s">
        <v>100</v>
      </c>
      <c r="E653" s="82" t="s">
        <v>101</v>
      </c>
      <c r="F653" s="82" t="s">
        <v>102</v>
      </c>
      <c r="G653" s="82" t="s">
        <v>103</v>
      </c>
      <c r="H653" s="82" t="s">
        <v>104</v>
      </c>
      <c r="I653" s="82" t="s">
        <v>105</v>
      </c>
      <c r="J653" s="174" t="s">
        <v>106</v>
      </c>
      <c r="K653" s="230"/>
      <c r="L653" s="230"/>
      <c r="M653" s="230"/>
      <c r="N653" s="230"/>
      <c r="O653" s="230"/>
      <c r="P653" s="230"/>
      <c r="Q653" s="230"/>
      <c r="R653" s="230"/>
    </row>
    <row r="654" spans="1:20" ht="15.75" customHeight="1">
      <c r="A654" s="82">
        <v>1701</v>
      </c>
      <c r="B654" s="83">
        <v>40</v>
      </c>
      <c r="C654" s="161"/>
      <c r="D654" s="161"/>
      <c r="E654" s="161"/>
      <c r="F654" s="161"/>
      <c r="G654" s="161"/>
      <c r="H654" s="161"/>
      <c r="I654" s="161"/>
      <c r="J654" s="175"/>
      <c r="K654" s="162"/>
      <c r="L654" s="154"/>
      <c r="M654" s="55"/>
      <c r="N654" s="56"/>
      <c r="O654" s="146"/>
      <c r="P654" s="89">
        <f>B654</f>
        <v>40</v>
      </c>
      <c r="Q654" s="147"/>
      <c r="R654" s="146"/>
    </row>
    <row r="655" spans="1:20" ht="15.75" customHeight="1">
      <c r="A655" s="82">
        <v>1702</v>
      </c>
      <c r="B655" s="161"/>
      <c r="C655" s="161">
        <v>34</v>
      </c>
      <c r="D655" s="161"/>
      <c r="E655" s="161"/>
      <c r="F655" s="161"/>
      <c r="G655" s="161"/>
      <c r="H655" s="161"/>
      <c r="I655" s="161"/>
      <c r="J655" s="175"/>
      <c r="K655" s="162"/>
      <c r="L655" s="155"/>
      <c r="M655" s="5"/>
      <c r="N655" s="156"/>
      <c r="O655" s="94">
        <f>IF(C655=0,"",C655/B654)</f>
        <v>0.85</v>
      </c>
      <c r="P655" s="95">
        <v>35</v>
      </c>
      <c r="Q655" s="96">
        <f t="shared" ref="Q655:Q661" si="85">IF(P655=0,"",P655/P654)</f>
        <v>0.875</v>
      </c>
      <c r="R655" s="96">
        <f t="shared" ref="R655:R661" si="86">IF(P655=0,"",100%-Q655)</f>
        <v>0.125</v>
      </c>
    </row>
    <row r="656" spans="1:20" ht="15.75" customHeight="1">
      <c r="A656" s="82">
        <v>1801</v>
      </c>
      <c r="B656" s="161"/>
      <c r="C656" s="161"/>
      <c r="D656" s="161">
        <v>33</v>
      </c>
      <c r="E656" s="161"/>
      <c r="F656" s="161"/>
      <c r="G656" s="161"/>
      <c r="H656" s="161"/>
      <c r="I656" s="161"/>
      <c r="J656" s="175"/>
      <c r="K656" s="162"/>
      <c r="L656" s="155"/>
      <c r="M656" s="5"/>
      <c r="N656" s="156"/>
      <c r="O656" s="94">
        <f>IF(D656=0,"",D656/C655)</f>
        <v>0.97058823529411764</v>
      </c>
      <c r="P656" s="95">
        <v>35</v>
      </c>
      <c r="Q656" s="96">
        <f t="shared" si="85"/>
        <v>1</v>
      </c>
      <c r="R656" s="96">
        <f t="shared" si="86"/>
        <v>0</v>
      </c>
      <c r="T656" s="11">
        <f>P656/P654</f>
        <v>0.875</v>
      </c>
    </row>
    <row r="657" spans="1:45" ht="15.75" customHeight="1">
      <c r="A657" s="82">
        <v>1802</v>
      </c>
      <c r="B657" s="161"/>
      <c r="C657" s="161"/>
      <c r="D657" s="161"/>
      <c r="E657" s="161">
        <v>32</v>
      </c>
      <c r="F657" s="161"/>
      <c r="G657" s="161"/>
      <c r="H657" s="161"/>
      <c r="I657" s="161"/>
      <c r="J657" s="175"/>
      <c r="K657" s="162"/>
      <c r="L657" s="155"/>
      <c r="M657" s="5"/>
      <c r="N657" s="156"/>
      <c r="O657" s="94">
        <f>IF(E657=0,"",E657/D656)</f>
        <v>0.96969696969696972</v>
      </c>
      <c r="P657" s="95">
        <v>35</v>
      </c>
      <c r="Q657" s="96">
        <f t="shared" si="85"/>
        <v>1</v>
      </c>
      <c r="R657" s="96">
        <f t="shared" si="86"/>
        <v>0</v>
      </c>
    </row>
    <row r="658" spans="1:45" ht="15.75" customHeight="1">
      <c r="A658" s="82">
        <v>1901</v>
      </c>
      <c r="B658" s="161"/>
      <c r="C658" s="161"/>
      <c r="D658" s="161"/>
      <c r="E658" s="161"/>
      <c r="F658" s="161">
        <v>31</v>
      </c>
      <c r="G658" s="161"/>
      <c r="H658" s="161"/>
      <c r="I658" s="161"/>
      <c r="J658" s="175"/>
      <c r="K658" s="162"/>
      <c r="L658" s="155"/>
      <c r="M658" s="5"/>
      <c r="N658" s="156"/>
      <c r="O658" s="94">
        <f>IF(F658=0,"",F658/E657)</f>
        <v>0.96875</v>
      </c>
      <c r="P658" s="95">
        <v>34</v>
      </c>
      <c r="Q658" s="96">
        <f t="shared" si="85"/>
        <v>0.97142857142857142</v>
      </c>
      <c r="R658" s="96">
        <f t="shared" si="86"/>
        <v>2.8571428571428581E-2</v>
      </c>
    </row>
    <row r="659" spans="1:45" ht="15.75" customHeight="1">
      <c r="A659" s="82">
        <v>1902</v>
      </c>
      <c r="B659" s="161"/>
      <c r="C659" s="161"/>
      <c r="D659" s="161"/>
      <c r="E659" s="161"/>
      <c r="F659" s="161"/>
      <c r="G659" s="161">
        <v>31</v>
      </c>
      <c r="H659" s="161"/>
      <c r="I659" s="161"/>
      <c r="J659" s="175"/>
      <c r="K659" s="162"/>
      <c r="L659" s="155"/>
      <c r="M659" s="5"/>
      <c r="N659" s="156"/>
      <c r="O659" s="94">
        <f>IF(G659=0,"",G659/F658)</f>
        <v>1</v>
      </c>
      <c r="P659" s="95">
        <v>34</v>
      </c>
      <c r="Q659" s="96">
        <f t="shared" si="85"/>
        <v>1</v>
      </c>
      <c r="R659" s="96">
        <f t="shared" si="86"/>
        <v>0</v>
      </c>
    </row>
    <row r="660" spans="1:45" ht="15.75" customHeight="1">
      <c r="A660" s="82">
        <v>2001</v>
      </c>
      <c r="B660" s="161"/>
      <c r="C660" s="161"/>
      <c r="D660" s="161"/>
      <c r="E660" s="161"/>
      <c r="F660" s="161"/>
      <c r="G660" s="161"/>
      <c r="H660" s="161">
        <v>30</v>
      </c>
      <c r="I660" s="161"/>
      <c r="J660" s="175"/>
      <c r="K660" s="162"/>
      <c r="L660" s="155"/>
      <c r="M660" s="5"/>
      <c r="N660" s="156"/>
      <c r="O660" s="94">
        <f>IF(H660=0,"",H660/G659)</f>
        <v>0.967741935483871</v>
      </c>
      <c r="P660" s="95">
        <v>34</v>
      </c>
      <c r="Q660" s="96">
        <f t="shared" si="85"/>
        <v>1</v>
      </c>
      <c r="R660" s="96">
        <f t="shared" si="86"/>
        <v>0</v>
      </c>
    </row>
    <row r="661" spans="1:45" ht="15.75" customHeight="1">
      <c r="A661" s="82">
        <v>2002</v>
      </c>
      <c r="B661" s="161"/>
      <c r="C661" s="161"/>
      <c r="D661" s="161"/>
      <c r="E661" s="161"/>
      <c r="F661" s="161"/>
      <c r="G661" s="161"/>
      <c r="H661" s="161"/>
      <c r="I661" s="161">
        <v>30</v>
      </c>
      <c r="J661" s="175"/>
      <c r="K661" s="162">
        <v>26</v>
      </c>
      <c r="L661" s="155"/>
      <c r="M661" s="5" t="s">
        <v>128</v>
      </c>
      <c r="N661" s="156"/>
      <c r="O661" s="94">
        <f>IF(I661=0,"",I661/H660)</f>
        <v>1</v>
      </c>
      <c r="P661" s="95">
        <v>34</v>
      </c>
      <c r="Q661" s="96">
        <f t="shared" si="85"/>
        <v>1</v>
      </c>
      <c r="R661" s="96">
        <f t="shared" si="86"/>
        <v>0</v>
      </c>
    </row>
    <row r="662" spans="1:45" ht="15.75" customHeight="1">
      <c r="A662" s="82">
        <v>2101</v>
      </c>
      <c r="B662" s="161"/>
      <c r="C662" s="161"/>
      <c r="D662" s="161"/>
      <c r="E662" s="161"/>
      <c r="F662" s="161"/>
      <c r="G662" s="161"/>
      <c r="H662" s="161"/>
      <c r="I662" s="161">
        <v>6</v>
      </c>
      <c r="J662" s="175"/>
      <c r="K662" s="162">
        <v>6</v>
      </c>
      <c r="L662" s="155"/>
      <c r="M662" s="5"/>
      <c r="N662" s="156"/>
      <c r="O662" s="148" t="str">
        <f>IF(J662=0,"",J662/I661)</f>
        <v/>
      </c>
      <c r="P662" s="95">
        <v>8</v>
      </c>
      <c r="Q662" s="149"/>
      <c r="R662" s="149"/>
    </row>
    <row r="663" spans="1:45" ht="15.75" customHeight="1">
      <c r="A663" s="82">
        <v>2102</v>
      </c>
      <c r="B663" s="161"/>
      <c r="C663" s="161"/>
      <c r="D663" s="161"/>
      <c r="E663" s="161"/>
      <c r="F663" s="161"/>
      <c r="G663" s="161"/>
      <c r="H663" s="161"/>
      <c r="I663" s="161">
        <v>1</v>
      </c>
      <c r="J663" s="175"/>
      <c r="K663" s="162">
        <v>1</v>
      </c>
      <c r="L663" s="155"/>
      <c r="M663" s="5"/>
      <c r="N663" s="26"/>
      <c r="O663" s="157"/>
      <c r="P663" s="158">
        <v>1</v>
      </c>
      <c r="Q663" s="159"/>
      <c r="R663" s="160"/>
    </row>
    <row r="664" spans="1:45" ht="15.75" customHeight="1">
      <c r="A664" s="82">
        <v>2201</v>
      </c>
      <c r="B664" s="161"/>
      <c r="C664" s="161"/>
      <c r="D664" s="161"/>
      <c r="E664" s="161"/>
      <c r="F664" s="161"/>
      <c r="G664" s="161"/>
      <c r="H664" s="161"/>
      <c r="I664" s="161"/>
      <c r="J664" s="175"/>
      <c r="K664" s="162"/>
      <c r="L664" s="155"/>
      <c r="M664" s="5"/>
      <c r="N664" s="26"/>
      <c r="O664" s="140"/>
      <c r="P664" s="163"/>
      <c r="Q664" s="164"/>
      <c r="R664" s="140"/>
    </row>
    <row r="665" spans="1:45" ht="15.75" customHeight="1">
      <c r="A665" s="82">
        <v>2202</v>
      </c>
      <c r="B665" s="161"/>
      <c r="C665" s="161"/>
      <c r="D665" s="161"/>
      <c r="E665" s="161"/>
      <c r="F665" s="161"/>
      <c r="G665" s="161"/>
      <c r="H665" s="161"/>
      <c r="I665" s="161"/>
      <c r="J665" s="175"/>
      <c r="K665" s="162"/>
      <c r="L665" s="155"/>
      <c r="M665" s="5"/>
      <c r="N665" s="26"/>
      <c r="O665" s="140"/>
      <c r="P665" s="163"/>
      <c r="Q665" s="164"/>
      <c r="R665" s="140"/>
    </row>
    <row r="666" spans="1:45" ht="15.75" customHeight="1">
      <c r="A666" s="82">
        <v>2301</v>
      </c>
      <c r="B666" s="161"/>
      <c r="C666" s="161"/>
      <c r="D666" s="161"/>
      <c r="E666" s="161"/>
      <c r="F666" s="161"/>
      <c r="G666" s="161"/>
      <c r="H666" s="161"/>
      <c r="I666" s="161"/>
      <c r="J666" s="175"/>
      <c r="K666" s="162"/>
      <c r="L666" s="155"/>
      <c r="M666" s="5"/>
      <c r="N666" s="26"/>
      <c r="O666" s="140"/>
      <c r="P666" s="163"/>
      <c r="Q666" s="164"/>
      <c r="R666" s="140"/>
    </row>
    <row r="667" spans="1:45" ht="15.75" customHeight="1">
      <c r="A667" s="82">
        <v>2302</v>
      </c>
      <c r="B667" s="161"/>
      <c r="C667" s="161"/>
      <c r="D667" s="161"/>
      <c r="E667" s="161"/>
      <c r="F667" s="161"/>
      <c r="G667" s="161"/>
      <c r="H667" s="161"/>
      <c r="I667" s="161"/>
      <c r="J667" s="175"/>
      <c r="K667" s="162"/>
      <c r="L667" s="155"/>
      <c r="M667" s="5"/>
      <c r="N667" s="26"/>
      <c r="O667" s="105"/>
      <c r="P667" s="124"/>
      <c r="Q667" s="106"/>
      <c r="R667" s="107"/>
    </row>
    <row r="668" spans="1:45" ht="15.75" customHeight="1">
      <c r="A668" s="82">
        <v>2401</v>
      </c>
      <c r="B668" s="161"/>
      <c r="C668" s="161"/>
      <c r="D668" s="161"/>
      <c r="E668" s="161"/>
      <c r="F668" s="161"/>
      <c r="G668" s="161"/>
      <c r="H668" s="161"/>
      <c r="I668" s="161"/>
      <c r="J668" s="175"/>
      <c r="K668" s="162"/>
      <c r="L668" s="155"/>
      <c r="M668" s="5"/>
      <c r="N668" s="26"/>
      <c r="O668" s="108" t="s">
        <v>80</v>
      </c>
      <c r="P668" s="109">
        <v>32</v>
      </c>
      <c r="Q668" s="110">
        <f>IF(SUM(K657:K664)=0,"",SUM(K657:K664))</f>
        <v>33</v>
      </c>
      <c r="R668" s="111" t="s">
        <v>10</v>
      </c>
    </row>
    <row r="669" spans="1:45" ht="15.75" customHeight="1">
      <c r="A669" s="82">
        <v>2402</v>
      </c>
      <c r="B669" s="161"/>
      <c r="C669" s="161"/>
      <c r="D669" s="161"/>
      <c r="E669" s="161"/>
      <c r="F669" s="161"/>
      <c r="G669" s="161"/>
      <c r="H669" s="161"/>
      <c r="I669" s="161"/>
      <c r="J669" s="175"/>
      <c r="K669" s="162"/>
      <c r="L669" s="155"/>
      <c r="M669" s="5"/>
      <c r="N669" s="26"/>
      <c r="O669" s="112" t="s">
        <v>81</v>
      </c>
      <c r="P669" s="113">
        <f>IF(P668/B654=0,"",P668/B654)</f>
        <v>0.8</v>
      </c>
      <c r="Q669" s="114">
        <f>IF(P668/Q668=0,"",P668/Q668)</f>
        <v>0.96969696969696972</v>
      </c>
      <c r="R669" s="115" t="s">
        <v>82</v>
      </c>
    </row>
    <row r="670" spans="1:45" ht="15.75" customHeight="1">
      <c r="A670" s="82">
        <v>2501</v>
      </c>
      <c r="B670" s="161"/>
      <c r="C670" s="161"/>
      <c r="D670" s="161"/>
      <c r="E670" s="161"/>
      <c r="F670" s="161"/>
      <c r="G670" s="161"/>
      <c r="H670" s="161"/>
      <c r="I670" s="161"/>
      <c r="J670" s="175"/>
      <c r="K670" s="162"/>
      <c r="L670" s="166"/>
      <c r="M670" s="119"/>
      <c r="N670" s="120"/>
      <c r="O670" s="119"/>
      <c r="P670" s="120"/>
      <c r="Q670" s="120"/>
      <c r="R670" s="121"/>
    </row>
    <row r="671" spans="1:45" ht="18" customHeight="1">
      <c r="A671" s="34"/>
      <c r="B671" s="26"/>
      <c r="C671" s="26"/>
      <c r="D671" s="231" t="s">
        <v>108</v>
      </c>
      <c r="E671" s="232"/>
      <c r="F671" s="232"/>
      <c r="G671" s="232"/>
      <c r="H671" s="232"/>
      <c r="I671" s="232"/>
      <c r="J671" s="233"/>
      <c r="K671" s="122">
        <f>SUM(K654:K667)</f>
        <v>33</v>
      </c>
      <c r="L671" s="123">
        <f>IF(K661=0,"",K661/B654)</f>
        <v>0.65</v>
      </c>
      <c r="M671" s="123">
        <f>IF(K671=0,"",K671/B654)</f>
        <v>0.82499999999999996</v>
      </c>
      <c r="N671" s="123">
        <f>IF(K662=0,"",M671-L671)</f>
        <v>0.17499999999999993</v>
      </c>
      <c r="O671" s="5"/>
      <c r="P671" s="26"/>
      <c r="Q671" s="25"/>
      <c r="R671" s="5"/>
    </row>
    <row r="672" spans="1:45" ht="12.75" customHeight="1">
      <c r="L672" s="5"/>
      <c r="M672" s="5"/>
      <c r="O672" s="5"/>
      <c r="P672" s="6"/>
      <c r="Q672" s="6"/>
      <c r="R672" s="5"/>
      <c r="X672" s="3"/>
      <c r="Y672" s="3"/>
      <c r="AR672" s="3"/>
      <c r="AS672" s="3"/>
    </row>
    <row r="673" spans="1:45" ht="12.75" customHeight="1">
      <c r="L673" s="5"/>
      <c r="M673" s="5"/>
      <c r="O673" s="5"/>
      <c r="P673" s="6"/>
      <c r="Q673" s="6"/>
      <c r="R673" s="5"/>
      <c r="X673" s="3"/>
      <c r="Y673" s="3"/>
      <c r="AR673" s="3"/>
      <c r="AS673" s="3"/>
    </row>
    <row r="674" spans="1:45" ht="26.25" customHeight="1">
      <c r="B674" s="250" t="s">
        <v>96</v>
      </c>
      <c r="C674" s="242"/>
      <c r="D674" s="242"/>
      <c r="E674" s="242"/>
      <c r="F674" s="242"/>
      <c r="G674" s="242"/>
      <c r="H674" s="242"/>
      <c r="I674" s="242"/>
      <c r="J674" s="242"/>
      <c r="K674" s="145" t="s">
        <v>113</v>
      </c>
      <c r="L674" s="5"/>
      <c r="M674" s="5"/>
      <c r="N674" s="26"/>
      <c r="O674" s="5"/>
      <c r="P674" s="26"/>
      <c r="Q674" s="26"/>
      <c r="R674" s="26"/>
    </row>
    <row r="675" spans="1:45" ht="20.25" customHeight="1">
      <c r="A675" s="234" t="s">
        <v>9</v>
      </c>
      <c r="B675" s="235" t="s">
        <v>97</v>
      </c>
      <c r="C675" s="232"/>
      <c r="D675" s="232"/>
      <c r="E675" s="232"/>
      <c r="F675" s="232"/>
      <c r="G675" s="232"/>
      <c r="H675" s="232"/>
      <c r="I675" s="232"/>
      <c r="J675" s="233"/>
      <c r="K675" s="236" t="s">
        <v>10</v>
      </c>
      <c r="L675" s="229" t="s">
        <v>2</v>
      </c>
      <c r="M675" s="229" t="s">
        <v>3</v>
      </c>
      <c r="N675" s="237" t="s">
        <v>4</v>
      </c>
      <c r="O675" s="229" t="s">
        <v>5</v>
      </c>
      <c r="P675" s="238" t="s">
        <v>6</v>
      </c>
      <c r="Q675" s="238" t="s">
        <v>7</v>
      </c>
      <c r="R675" s="229" t="s">
        <v>8</v>
      </c>
    </row>
    <row r="676" spans="1:45" ht="15.75" customHeight="1">
      <c r="A676" s="230"/>
      <c r="B676" s="82" t="s">
        <v>98</v>
      </c>
      <c r="C676" s="82" t="s">
        <v>99</v>
      </c>
      <c r="D676" s="82" t="s">
        <v>100</v>
      </c>
      <c r="E676" s="82" t="s">
        <v>101</v>
      </c>
      <c r="F676" s="82" t="s">
        <v>102</v>
      </c>
      <c r="G676" s="82" t="s">
        <v>103</v>
      </c>
      <c r="H676" s="82" t="s">
        <v>104</v>
      </c>
      <c r="I676" s="82" t="s">
        <v>105</v>
      </c>
      <c r="J676" s="174" t="s">
        <v>106</v>
      </c>
      <c r="K676" s="230"/>
      <c r="L676" s="230"/>
      <c r="M676" s="230"/>
      <c r="N676" s="230"/>
      <c r="O676" s="230"/>
      <c r="P676" s="230"/>
      <c r="Q676" s="230"/>
      <c r="R676" s="230"/>
    </row>
    <row r="677" spans="1:45" ht="15.75" customHeight="1">
      <c r="A677" s="82">
        <v>1702</v>
      </c>
      <c r="B677" s="83">
        <v>69</v>
      </c>
      <c r="C677" s="161"/>
      <c r="D677" s="161"/>
      <c r="E677" s="161"/>
      <c r="F677" s="161"/>
      <c r="G677" s="161"/>
      <c r="H677" s="161"/>
      <c r="I677" s="161"/>
      <c r="J677" s="175"/>
      <c r="K677" s="162"/>
      <c r="L677" s="154"/>
      <c r="M677" s="55"/>
      <c r="N677" s="56"/>
      <c r="O677" s="146"/>
      <c r="P677" s="89">
        <f>B677</f>
        <v>69</v>
      </c>
      <c r="Q677" s="147"/>
      <c r="R677" s="146"/>
    </row>
    <row r="678" spans="1:45" ht="15.75" customHeight="1">
      <c r="A678" s="82">
        <v>1801</v>
      </c>
      <c r="B678" s="161"/>
      <c r="C678" s="161">
        <v>64</v>
      </c>
      <c r="D678" s="161"/>
      <c r="E678" s="161"/>
      <c r="F678" s="161"/>
      <c r="G678" s="161"/>
      <c r="H678" s="161"/>
      <c r="I678" s="161"/>
      <c r="J678" s="175"/>
      <c r="K678" s="162"/>
      <c r="L678" s="155"/>
      <c r="M678" s="5"/>
      <c r="N678" s="156"/>
      <c r="O678" s="94">
        <f>IF(C678=0,"",C678/B677)</f>
        <v>0.92753623188405798</v>
      </c>
      <c r="P678" s="95">
        <v>64</v>
      </c>
      <c r="Q678" s="96">
        <f t="shared" ref="Q678:Q684" si="87">IF(P678=0,"",P678/P677)</f>
        <v>0.92753623188405798</v>
      </c>
      <c r="R678" s="96">
        <f t="shared" ref="R678:R684" si="88">IF(P678=0,"",100%-Q678)</f>
        <v>7.2463768115942018E-2</v>
      </c>
    </row>
    <row r="679" spans="1:45" ht="15.75" customHeight="1">
      <c r="A679" s="82">
        <v>1802</v>
      </c>
      <c r="B679" s="161"/>
      <c r="C679" s="161"/>
      <c r="D679" s="161">
        <v>61</v>
      </c>
      <c r="E679" s="161"/>
      <c r="F679" s="161"/>
      <c r="G679" s="161"/>
      <c r="H679" s="161"/>
      <c r="I679" s="161"/>
      <c r="J679" s="175"/>
      <c r="K679" s="162"/>
      <c r="L679" s="155"/>
      <c r="M679" s="5"/>
      <c r="N679" s="156"/>
      <c r="O679" s="94">
        <f>IF(D679=0,"",D679/C678)</f>
        <v>0.953125</v>
      </c>
      <c r="P679" s="95">
        <v>61</v>
      </c>
      <c r="Q679" s="96">
        <f t="shared" si="87"/>
        <v>0.953125</v>
      </c>
      <c r="R679" s="96">
        <f t="shared" si="88"/>
        <v>4.6875E-2</v>
      </c>
      <c r="S679" s="11">
        <f>P679/P677</f>
        <v>0.88405797101449279</v>
      </c>
    </row>
    <row r="680" spans="1:45" ht="15.75" customHeight="1">
      <c r="A680" s="82">
        <v>1901</v>
      </c>
      <c r="B680" s="161"/>
      <c r="C680" s="161"/>
      <c r="D680" s="161"/>
      <c r="E680" s="161">
        <v>59</v>
      </c>
      <c r="F680" s="161"/>
      <c r="G680" s="161"/>
      <c r="H680" s="161"/>
      <c r="I680" s="161"/>
      <c r="J680" s="175"/>
      <c r="K680" s="162"/>
      <c r="L680" s="155"/>
      <c r="M680" s="5"/>
      <c r="N680" s="156"/>
      <c r="O680" s="94">
        <f>IF(E680=0,"",E680/D679)</f>
        <v>0.96721311475409832</v>
      </c>
      <c r="P680" s="95">
        <v>60</v>
      </c>
      <c r="Q680" s="96">
        <f t="shared" si="87"/>
        <v>0.98360655737704916</v>
      </c>
      <c r="R680" s="96">
        <f t="shared" si="88"/>
        <v>1.6393442622950838E-2</v>
      </c>
    </row>
    <row r="681" spans="1:45" ht="15.75" customHeight="1">
      <c r="A681" s="82">
        <v>1902</v>
      </c>
      <c r="B681" s="161"/>
      <c r="C681" s="161"/>
      <c r="D681" s="161"/>
      <c r="E681" s="161"/>
      <c r="F681" s="161">
        <v>58</v>
      </c>
      <c r="G681" s="161"/>
      <c r="H681" s="161"/>
      <c r="I681" s="161"/>
      <c r="J681" s="175"/>
      <c r="K681" s="162"/>
      <c r="L681" s="155"/>
      <c r="M681" s="5"/>
      <c r="N681" s="156"/>
      <c r="O681" s="94">
        <f>IF(F681=0,"",F681/E680)</f>
        <v>0.98305084745762716</v>
      </c>
      <c r="P681" s="95">
        <v>59</v>
      </c>
      <c r="Q681" s="96">
        <f t="shared" si="87"/>
        <v>0.98333333333333328</v>
      </c>
      <c r="R681" s="96">
        <f t="shared" si="88"/>
        <v>1.6666666666666718E-2</v>
      </c>
    </row>
    <row r="682" spans="1:45" ht="15.75" customHeight="1">
      <c r="A682" s="82">
        <v>2001</v>
      </c>
      <c r="B682" s="161"/>
      <c r="C682" s="161"/>
      <c r="D682" s="161"/>
      <c r="E682" s="161"/>
      <c r="F682" s="161"/>
      <c r="G682" s="161">
        <v>58</v>
      </c>
      <c r="H682" s="161"/>
      <c r="I682" s="161"/>
      <c r="J682" s="175"/>
      <c r="K682" s="162"/>
      <c r="L682" s="155"/>
      <c r="M682" s="5"/>
      <c r="N682" s="156"/>
      <c r="O682" s="94">
        <f>IF(G682=0,"",G682/F681)</f>
        <v>1</v>
      </c>
      <c r="P682" s="95">
        <v>58</v>
      </c>
      <c r="Q682" s="96">
        <f t="shared" si="87"/>
        <v>0.98305084745762716</v>
      </c>
      <c r="R682" s="96">
        <f t="shared" si="88"/>
        <v>1.6949152542372836E-2</v>
      </c>
    </row>
    <row r="683" spans="1:45" ht="15.75" customHeight="1">
      <c r="A683" s="82">
        <v>2002</v>
      </c>
      <c r="B683" s="161"/>
      <c r="C683" s="161"/>
      <c r="D683" s="161"/>
      <c r="E683" s="161"/>
      <c r="F683" s="161"/>
      <c r="G683" s="161"/>
      <c r="H683" s="161">
        <v>58</v>
      </c>
      <c r="I683" s="161"/>
      <c r="J683" s="175"/>
      <c r="K683" s="162"/>
      <c r="L683" s="155"/>
      <c r="M683" s="5"/>
      <c r="N683" s="156"/>
      <c r="O683" s="94">
        <f>IF(H683=0,"",H683/G682)</f>
        <v>1</v>
      </c>
      <c r="P683" s="95">
        <v>58</v>
      </c>
      <c r="Q683" s="96">
        <f t="shared" si="87"/>
        <v>1</v>
      </c>
      <c r="R683" s="96">
        <f t="shared" si="88"/>
        <v>0</v>
      </c>
    </row>
    <row r="684" spans="1:45" ht="15.75" customHeight="1">
      <c r="A684" s="82">
        <v>2101</v>
      </c>
      <c r="B684" s="161"/>
      <c r="C684" s="161"/>
      <c r="D684" s="161"/>
      <c r="E684" s="161"/>
      <c r="F684" s="161"/>
      <c r="G684" s="161"/>
      <c r="H684" s="161"/>
      <c r="I684" s="161">
        <v>58</v>
      </c>
      <c r="J684" s="175"/>
      <c r="K684" s="162">
        <v>57</v>
      </c>
      <c r="L684" s="155"/>
      <c r="M684" s="5"/>
      <c r="N684" s="156"/>
      <c r="O684" s="94">
        <f>IF(I684=0,"",I684/H683)</f>
        <v>1</v>
      </c>
      <c r="P684" s="95">
        <v>58</v>
      </c>
      <c r="Q684" s="96">
        <f t="shared" si="87"/>
        <v>1</v>
      </c>
      <c r="R684" s="96">
        <f t="shared" si="88"/>
        <v>0</v>
      </c>
    </row>
    <row r="685" spans="1:45" ht="15.75" customHeight="1">
      <c r="A685" s="82">
        <v>2102</v>
      </c>
      <c r="B685" s="161"/>
      <c r="C685" s="161"/>
      <c r="D685" s="161"/>
      <c r="E685" s="161"/>
      <c r="F685" s="161"/>
      <c r="G685" s="161"/>
      <c r="H685" s="161"/>
      <c r="I685" s="161">
        <v>1</v>
      </c>
      <c r="J685" s="175"/>
      <c r="K685" s="162"/>
      <c r="L685" s="155"/>
      <c r="M685" s="5"/>
      <c r="N685" s="156"/>
      <c r="O685" s="148" t="str">
        <f>IF(J685=0,"",J685/I684)</f>
        <v/>
      </c>
      <c r="P685" s="95">
        <v>1</v>
      </c>
      <c r="Q685" s="149"/>
      <c r="R685" s="149"/>
    </row>
    <row r="686" spans="1:45" ht="15.75" customHeight="1">
      <c r="A686" s="82">
        <v>2201</v>
      </c>
      <c r="B686" s="161"/>
      <c r="C686" s="161"/>
      <c r="D686" s="161"/>
      <c r="E686" s="161"/>
      <c r="F686" s="161"/>
      <c r="G686" s="161"/>
      <c r="H686" s="161"/>
      <c r="I686" s="161">
        <v>1</v>
      </c>
      <c r="J686" s="175"/>
      <c r="K686" s="162"/>
      <c r="L686" s="155"/>
      <c r="M686" s="5"/>
      <c r="N686" s="26"/>
      <c r="O686" s="157"/>
      <c r="P686" s="158">
        <v>1</v>
      </c>
      <c r="Q686" s="159"/>
      <c r="R686" s="160"/>
    </row>
    <row r="687" spans="1:45" ht="15.75" customHeight="1">
      <c r="A687" s="82">
        <v>2202</v>
      </c>
      <c r="B687" s="161"/>
      <c r="C687" s="161"/>
      <c r="D687" s="161"/>
      <c r="E687" s="161"/>
      <c r="F687" s="161"/>
      <c r="G687" s="161"/>
      <c r="H687" s="161"/>
      <c r="I687" s="161"/>
      <c r="J687" s="175"/>
      <c r="K687" s="162"/>
      <c r="L687" s="155"/>
      <c r="M687" s="5"/>
      <c r="N687" s="26"/>
      <c r="O687" s="140"/>
      <c r="P687" s="163"/>
      <c r="Q687" s="164"/>
      <c r="R687" s="140"/>
    </row>
    <row r="688" spans="1:45" ht="15.75" customHeight="1">
      <c r="A688" s="82">
        <v>2301</v>
      </c>
      <c r="B688" s="161"/>
      <c r="C688" s="161"/>
      <c r="D688" s="161"/>
      <c r="E688" s="161"/>
      <c r="F688" s="161"/>
      <c r="G688" s="161"/>
      <c r="H688" s="161"/>
      <c r="I688" s="161"/>
      <c r="J688" s="175"/>
      <c r="K688" s="162"/>
      <c r="L688" s="155"/>
      <c r="M688" s="5"/>
      <c r="N688" s="26"/>
      <c r="O688" s="140"/>
      <c r="P688" s="163"/>
      <c r="Q688" s="164"/>
      <c r="R688" s="140"/>
    </row>
    <row r="689" spans="1:45" ht="15.75" customHeight="1">
      <c r="A689" s="82">
        <v>2302</v>
      </c>
      <c r="B689" s="161"/>
      <c r="C689" s="161"/>
      <c r="D689" s="161"/>
      <c r="E689" s="161"/>
      <c r="F689" s="161"/>
      <c r="G689" s="161"/>
      <c r="H689" s="161"/>
      <c r="I689" s="161"/>
      <c r="J689" s="175"/>
      <c r="K689" s="162"/>
      <c r="L689" s="155"/>
      <c r="M689" s="5"/>
      <c r="N689" s="26"/>
      <c r="O689" s="140"/>
      <c r="P689" s="163"/>
      <c r="Q689" s="164"/>
      <c r="R689" s="140"/>
    </row>
    <row r="690" spans="1:45" ht="15.75" customHeight="1">
      <c r="A690" s="82">
        <v>2401</v>
      </c>
      <c r="B690" s="161"/>
      <c r="C690" s="161"/>
      <c r="D690" s="161"/>
      <c r="E690" s="161"/>
      <c r="F690" s="161"/>
      <c r="G690" s="161"/>
      <c r="H690" s="161"/>
      <c r="I690" s="161"/>
      <c r="J690" s="175"/>
      <c r="K690" s="162"/>
      <c r="L690" s="155"/>
      <c r="M690" s="5"/>
      <c r="N690" s="26"/>
      <c r="O690" s="105"/>
      <c r="P690" s="124"/>
      <c r="Q690" s="106"/>
      <c r="R690" s="107"/>
    </row>
    <row r="691" spans="1:45" ht="15.75" customHeight="1">
      <c r="A691" s="82">
        <v>2402</v>
      </c>
      <c r="B691" s="161"/>
      <c r="C691" s="161"/>
      <c r="D691" s="161"/>
      <c r="E691" s="161"/>
      <c r="F691" s="161"/>
      <c r="G691" s="161"/>
      <c r="H691" s="161"/>
      <c r="I691" s="161"/>
      <c r="J691" s="175"/>
      <c r="K691" s="162"/>
      <c r="L691" s="155"/>
      <c r="M691" s="5"/>
      <c r="N691" s="26"/>
      <c r="O691" s="108" t="s">
        <v>80</v>
      </c>
      <c r="P691" s="109">
        <v>56</v>
      </c>
      <c r="Q691" s="110">
        <f>IF(SUM(K680:K687)=0,"",SUM(K680:K687))</f>
        <v>57</v>
      </c>
      <c r="R691" s="111" t="s">
        <v>10</v>
      </c>
    </row>
    <row r="692" spans="1:45" ht="15.75" customHeight="1">
      <c r="A692" s="82">
        <v>2501</v>
      </c>
      <c r="B692" s="161"/>
      <c r="C692" s="161"/>
      <c r="D692" s="161"/>
      <c r="E692" s="161"/>
      <c r="F692" s="161"/>
      <c r="G692" s="161"/>
      <c r="H692" s="161"/>
      <c r="I692" s="161"/>
      <c r="J692" s="175"/>
      <c r="K692" s="162"/>
      <c r="L692" s="155"/>
      <c r="M692" s="5"/>
      <c r="N692" s="26"/>
      <c r="O692" s="112" t="s">
        <v>81</v>
      </c>
      <c r="P692" s="113">
        <f>IF(P691/B677=0,"",P691/B677)</f>
        <v>0.81159420289855078</v>
      </c>
      <c r="Q692" s="114">
        <f>IF(P691/Q691=0,"",P691/Q691)</f>
        <v>0.98245614035087714</v>
      </c>
      <c r="R692" s="115" t="s">
        <v>82</v>
      </c>
    </row>
    <row r="693" spans="1:45" ht="15.75" customHeight="1">
      <c r="A693" s="82">
        <v>2502</v>
      </c>
      <c r="B693" s="161"/>
      <c r="C693" s="161"/>
      <c r="D693" s="161"/>
      <c r="E693" s="161"/>
      <c r="F693" s="161"/>
      <c r="G693" s="161"/>
      <c r="H693" s="161"/>
      <c r="I693" s="161"/>
      <c r="J693" s="175"/>
      <c r="K693" s="162"/>
      <c r="L693" s="166"/>
      <c r="M693" s="119"/>
      <c r="N693" s="120"/>
      <c r="O693" s="119"/>
      <c r="P693" s="120"/>
      <c r="Q693" s="120"/>
      <c r="R693" s="121"/>
    </row>
    <row r="694" spans="1:45" ht="18" customHeight="1">
      <c r="A694" s="34"/>
      <c r="B694" s="26"/>
      <c r="C694" s="26"/>
      <c r="D694" s="231" t="s">
        <v>108</v>
      </c>
      <c r="E694" s="232"/>
      <c r="F694" s="232"/>
      <c r="G694" s="232"/>
      <c r="H694" s="232"/>
      <c r="I694" s="232"/>
      <c r="J694" s="233"/>
      <c r="K694" s="122">
        <f>SUM(K677:K690)</f>
        <v>57</v>
      </c>
      <c r="L694" s="123">
        <f>IF(K684=0,"",K684/B677)</f>
        <v>0.82608695652173914</v>
      </c>
      <c r="M694" s="123">
        <f>IF(K694=0,"",K694/B677)</f>
        <v>0.82608695652173914</v>
      </c>
      <c r="N694" s="123">
        <f>M694-L694</f>
        <v>0</v>
      </c>
      <c r="O694" s="5"/>
      <c r="P694" s="26"/>
      <c r="Q694" s="25"/>
      <c r="R694" s="5"/>
    </row>
    <row r="695" spans="1:45" ht="12.75" customHeight="1">
      <c r="L695" s="5"/>
      <c r="M695" s="5"/>
      <c r="O695" s="5"/>
      <c r="P695" s="6"/>
      <c r="Q695" s="6"/>
      <c r="R695" s="5"/>
      <c r="X695" s="3"/>
      <c r="Y695" s="3"/>
      <c r="AR695" s="3"/>
      <c r="AS695" s="3"/>
    </row>
    <row r="696" spans="1:45" ht="12.75" customHeight="1">
      <c r="L696" s="5"/>
      <c r="M696" s="5"/>
      <c r="O696" s="5"/>
      <c r="P696" s="6"/>
      <c r="Q696" s="6"/>
      <c r="R696" s="5"/>
      <c r="X696" s="3"/>
      <c r="Y696" s="3"/>
      <c r="AR696" s="3"/>
      <c r="AS696" s="3"/>
    </row>
    <row r="697" spans="1:45" ht="26.25" customHeight="1">
      <c r="B697" s="250" t="s">
        <v>96</v>
      </c>
      <c r="C697" s="242"/>
      <c r="D697" s="242"/>
      <c r="E697" s="242"/>
      <c r="F697" s="242"/>
      <c r="G697" s="242"/>
      <c r="H697" s="242"/>
      <c r="I697" s="242"/>
      <c r="J697" s="242"/>
      <c r="K697" s="145" t="s">
        <v>114</v>
      </c>
      <c r="L697" s="5"/>
      <c r="M697" s="5"/>
      <c r="N697" s="26"/>
      <c r="O697" s="5"/>
      <c r="P697" s="26"/>
      <c r="Q697" s="26"/>
      <c r="R697" s="26"/>
      <c r="U697" s="208">
        <f>AVERAGE(P692,P715)</f>
        <v>0.78079710144927539</v>
      </c>
      <c r="X697" s="3"/>
      <c r="Y697" s="3"/>
      <c r="AR697" s="3"/>
      <c r="AS697" s="3"/>
    </row>
    <row r="698" spans="1:45" ht="20.25" customHeight="1">
      <c r="A698" s="234" t="s">
        <v>9</v>
      </c>
      <c r="B698" s="235" t="s">
        <v>97</v>
      </c>
      <c r="C698" s="232"/>
      <c r="D698" s="232"/>
      <c r="E698" s="232"/>
      <c r="F698" s="232"/>
      <c r="G698" s="232"/>
      <c r="H698" s="232"/>
      <c r="I698" s="232"/>
      <c r="J698" s="233"/>
      <c r="K698" s="236" t="s">
        <v>10</v>
      </c>
      <c r="L698" s="229" t="s">
        <v>2</v>
      </c>
      <c r="M698" s="229" t="s">
        <v>3</v>
      </c>
      <c r="N698" s="237" t="s">
        <v>4</v>
      </c>
      <c r="O698" s="229" t="s">
        <v>5</v>
      </c>
      <c r="P698" s="238" t="s">
        <v>6</v>
      </c>
      <c r="Q698" s="238" t="s">
        <v>7</v>
      </c>
      <c r="R698" s="229" t="s">
        <v>8</v>
      </c>
      <c r="X698" s="3"/>
      <c r="Y698" s="3"/>
      <c r="AR698" s="3"/>
      <c r="AS698" s="3"/>
    </row>
    <row r="699" spans="1:45" ht="15.75" customHeight="1">
      <c r="A699" s="230"/>
      <c r="B699" s="82" t="s">
        <v>98</v>
      </c>
      <c r="C699" s="82" t="s">
        <v>99</v>
      </c>
      <c r="D699" s="82" t="s">
        <v>100</v>
      </c>
      <c r="E699" s="82" t="s">
        <v>101</v>
      </c>
      <c r="F699" s="82" t="s">
        <v>102</v>
      </c>
      <c r="G699" s="82" t="s">
        <v>103</v>
      </c>
      <c r="H699" s="82" t="s">
        <v>104</v>
      </c>
      <c r="I699" s="82" t="s">
        <v>105</v>
      </c>
      <c r="J699" s="174" t="s">
        <v>106</v>
      </c>
      <c r="K699" s="230"/>
      <c r="L699" s="230"/>
      <c r="M699" s="230"/>
      <c r="N699" s="230"/>
      <c r="O699" s="230"/>
      <c r="P699" s="230"/>
      <c r="Q699" s="230"/>
      <c r="R699" s="230"/>
      <c r="X699" s="3"/>
      <c r="Y699" s="3"/>
      <c r="AR699" s="3"/>
      <c r="AS699" s="3"/>
    </row>
    <row r="700" spans="1:45" ht="15.75" customHeight="1">
      <c r="A700" s="82">
        <v>1801</v>
      </c>
      <c r="B700" s="83">
        <v>40</v>
      </c>
      <c r="C700" s="161"/>
      <c r="D700" s="161"/>
      <c r="E700" s="161"/>
      <c r="F700" s="161"/>
      <c r="G700" s="161"/>
      <c r="H700" s="161"/>
      <c r="I700" s="161"/>
      <c r="J700" s="175"/>
      <c r="K700" s="162"/>
      <c r="L700" s="154"/>
      <c r="M700" s="55"/>
      <c r="N700" s="56"/>
      <c r="O700" s="146"/>
      <c r="P700" s="89">
        <f>B700</f>
        <v>40</v>
      </c>
      <c r="Q700" s="147"/>
      <c r="R700" s="146"/>
      <c r="X700" s="3"/>
      <c r="Y700" s="3"/>
      <c r="AR700" s="3"/>
      <c r="AS700" s="3"/>
    </row>
    <row r="701" spans="1:45" ht="15.75" customHeight="1">
      <c r="A701" s="82">
        <v>1802</v>
      </c>
      <c r="B701" s="161"/>
      <c r="C701" s="161">
        <v>34</v>
      </c>
      <c r="D701" s="161"/>
      <c r="E701" s="161"/>
      <c r="F701" s="161"/>
      <c r="G701" s="161"/>
      <c r="H701" s="161"/>
      <c r="I701" s="161"/>
      <c r="J701" s="175"/>
      <c r="K701" s="162"/>
      <c r="L701" s="155"/>
      <c r="M701" s="5"/>
      <c r="N701" s="156"/>
      <c r="O701" s="94">
        <f>IF(C701=0,"",C701/B700)</f>
        <v>0.85</v>
      </c>
      <c r="P701" s="95">
        <v>34</v>
      </c>
      <c r="Q701" s="96">
        <f t="shared" ref="Q701:Q707" si="89">IF(P701=0,"",P701/P700)</f>
        <v>0.85</v>
      </c>
      <c r="R701" s="96">
        <f t="shared" ref="R701:R707" si="90">IF(P701=0,"",100%-Q701)</f>
        <v>0.15000000000000002</v>
      </c>
      <c r="X701" s="3"/>
      <c r="Y701" s="3"/>
      <c r="AR701" s="3"/>
      <c r="AS701" s="3"/>
    </row>
    <row r="702" spans="1:45" ht="15.75" customHeight="1">
      <c r="A702" s="82">
        <v>1901</v>
      </c>
      <c r="B702" s="161"/>
      <c r="C702" s="161"/>
      <c r="D702" s="161">
        <v>33</v>
      </c>
      <c r="E702" s="161"/>
      <c r="F702" s="161"/>
      <c r="G702" s="161"/>
      <c r="H702" s="161"/>
      <c r="I702" s="161"/>
      <c r="J702" s="175"/>
      <c r="K702" s="162"/>
      <c r="L702" s="155"/>
      <c r="M702" s="5"/>
      <c r="N702" s="156"/>
      <c r="O702" s="94">
        <f>IF(D702=0,"",D702/C701)</f>
        <v>0.97058823529411764</v>
      </c>
      <c r="P702" s="95">
        <v>33</v>
      </c>
      <c r="Q702" s="96">
        <f t="shared" si="89"/>
        <v>0.97058823529411764</v>
      </c>
      <c r="R702" s="96">
        <f t="shared" si="90"/>
        <v>2.9411764705882359E-2</v>
      </c>
      <c r="S702" s="131">
        <f>P702/P700</f>
        <v>0.82499999999999996</v>
      </c>
      <c r="X702" s="3"/>
      <c r="Y702" s="3"/>
      <c r="AR702" s="3"/>
      <c r="AS702" s="3"/>
    </row>
    <row r="703" spans="1:45" ht="15.75" customHeight="1">
      <c r="A703" s="82">
        <v>1902</v>
      </c>
      <c r="B703" s="161"/>
      <c r="C703" s="161"/>
      <c r="D703" s="161"/>
      <c r="E703" s="161">
        <v>30</v>
      </c>
      <c r="F703" s="161"/>
      <c r="G703" s="161"/>
      <c r="H703" s="161"/>
      <c r="I703" s="161"/>
      <c r="J703" s="175"/>
      <c r="K703" s="162"/>
      <c r="L703" s="155"/>
      <c r="M703" s="5"/>
      <c r="N703" s="156"/>
      <c r="O703" s="94">
        <f>IF(E703=0,"",E703/D702)</f>
        <v>0.90909090909090906</v>
      </c>
      <c r="P703" s="95">
        <v>32</v>
      </c>
      <c r="Q703" s="96">
        <f t="shared" si="89"/>
        <v>0.96969696969696972</v>
      </c>
      <c r="R703" s="96">
        <f t="shared" si="90"/>
        <v>3.0303030303030276E-2</v>
      </c>
      <c r="X703" s="3"/>
      <c r="Y703" s="3"/>
      <c r="AR703" s="3"/>
      <c r="AS703" s="3"/>
    </row>
    <row r="704" spans="1:45" ht="15.75" customHeight="1">
      <c r="A704" s="82">
        <v>2001</v>
      </c>
      <c r="B704" s="161"/>
      <c r="C704" s="161"/>
      <c r="D704" s="161"/>
      <c r="E704" s="161"/>
      <c r="F704" s="161">
        <v>29</v>
      </c>
      <c r="G704" s="161"/>
      <c r="H704" s="161"/>
      <c r="I704" s="161"/>
      <c r="J704" s="175"/>
      <c r="K704" s="162"/>
      <c r="L704" s="155"/>
      <c r="M704" s="5"/>
      <c r="N704" s="156"/>
      <c r="O704" s="94">
        <f>IF(F704=0,"",F704/E703)</f>
        <v>0.96666666666666667</v>
      </c>
      <c r="P704" s="95">
        <v>32</v>
      </c>
      <c r="Q704" s="96">
        <f t="shared" si="89"/>
        <v>1</v>
      </c>
      <c r="R704" s="96">
        <f t="shared" si="90"/>
        <v>0</v>
      </c>
      <c r="X704" s="3"/>
      <c r="Y704" s="3"/>
      <c r="AR704" s="3"/>
      <c r="AS704" s="3"/>
    </row>
    <row r="705" spans="1:45" ht="15.75" customHeight="1">
      <c r="A705" s="82">
        <v>2002</v>
      </c>
      <c r="B705" s="161"/>
      <c r="C705" s="161"/>
      <c r="D705" s="161"/>
      <c r="E705" s="161"/>
      <c r="F705" s="161"/>
      <c r="G705" s="161">
        <v>29</v>
      </c>
      <c r="H705" s="161"/>
      <c r="I705" s="161"/>
      <c r="J705" s="175"/>
      <c r="K705" s="162"/>
      <c r="L705" s="155"/>
      <c r="M705" s="5"/>
      <c r="N705" s="156"/>
      <c r="O705" s="94">
        <f>IF(G705=0,"",G705/F704)</f>
        <v>1</v>
      </c>
      <c r="P705" s="95">
        <v>32</v>
      </c>
      <c r="Q705" s="96">
        <f t="shared" si="89"/>
        <v>1</v>
      </c>
      <c r="R705" s="96">
        <f t="shared" si="90"/>
        <v>0</v>
      </c>
      <c r="X705" s="3"/>
      <c r="Y705" s="3"/>
      <c r="AR705" s="3"/>
      <c r="AS705" s="3"/>
    </row>
    <row r="706" spans="1:45" ht="15.75" customHeight="1">
      <c r="A706" s="82">
        <v>2101</v>
      </c>
      <c r="B706" s="161"/>
      <c r="C706" s="161"/>
      <c r="D706" s="161"/>
      <c r="E706" s="161"/>
      <c r="F706" s="161"/>
      <c r="G706" s="161"/>
      <c r="H706" s="161">
        <v>29</v>
      </c>
      <c r="I706" s="161"/>
      <c r="J706" s="175"/>
      <c r="K706" s="162"/>
      <c r="L706" s="155"/>
      <c r="M706" s="5"/>
      <c r="N706" s="156"/>
      <c r="O706" s="94">
        <f>IF(H706=0,"",H706/G705)</f>
        <v>1</v>
      </c>
      <c r="P706" s="95">
        <v>32</v>
      </c>
      <c r="Q706" s="96">
        <f t="shared" si="89"/>
        <v>1</v>
      </c>
      <c r="R706" s="96">
        <f t="shared" si="90"/>
        <v>0</v>
      </c>
      <c r="X706" s="3"/>
      <c r="Y706" s="3"/>
      <c r="AR706" s="3"/>
      <c r="AS706" s="3"/>
    </row>
    <row r="707" spans="1:45" ht="15.75" customHeight="1">
      <c r="A707" s="82">
        <v>2102</v>
      </c>
      <c r="B707" s="161"/>
      <c r="C707" s="161"/>
      <c r="D707" s="161"/>
      <c r="E707" s="161"/>
      <c r="F707" s="161"/>
      <c r="G707" s="161"/>
      <c r="H707" s="161"/>
      <c r="I707" s="161">
        <v>29</v>
      </c>
      <c r="J707" s="175"/>
      <c r="K707" s="162">
        <v>26</v>
      </c>
      <c r="L707" s="155"/>
      <c r="M707" s="5"/>
      <c r="N707" s="156"/>
      <c r="O707" s="94">
        <f>IF(I707=0,"",I707/H706)</f>
        <v>1</v>
      </c>
      <c r="P707" s="95">
        <v>32</v>
      </c>
      <c r="Q707" s="96">
        <f t="shared" si="89"/>
        <v>1</v>
      </c>
      <c r="R707" s="96">
        <f t="shared" si="90"/>
        <v>0</v>
      </c>
      <c r="X707" s="3"/>
      <c r="Y707" s="3"/>
      <c r="AR707" s="3"/>
      <c r="AS707" s="3"/>
    </row>
    <row r="708" spans="1:45" ht="15.75" customHeight="1">
      <c r="A708" s="82">
        <v>2201</v>
      </c>
      <c r="B708" s="161"/>
      <c r="C708" s="161"/>
      <c r="D708" s="161"/>
      <c r="E708" s="161"/>
      <c r="F708" s="161"/>
      <c r="G708" s="161"/>
      <c r="H708" s="161"/>
      <c r="I708" s="161">
        <v>4</v>
      </c>
      <c r="J708" s="175"/>
      <c r="K708" s="162">
        <v>2</v>
      </c>
      <c r="L708" s="155"/>
      <c r="M708" s="5"/>
      <c r="N708" s="156"/>
      <c r="O708" s="148" t="str">
        <f>IF(J708=0,"",J708/I707)</f>
        <v/>
      </c>
      <c r="P708" s="95">
        <v>8</v>
      </c>
      <c r="Q708" s="149"/>
      <c r="R708" s="149"/>
      <c r="X708" s="3"/>
      <c r="Y708" s="3"/>
      <c r="AR708" s="3"/>
      <c r="AS708" s="3"/>
    </row>
    <row r="709" spans="1:45" ht="15.75" customHeight="1">
      <c r="A709" s="82">
        <v>2202</v>
      </c>
      <c r="B709" s="161"/>
      <c r="C709" s="161"/>
      <c r="D709" s="161"/>
      <c r="E709" s="161"/>
      <c r="F709" s="161"/>
      <c r="G709" s="161"/>
      <c r="H709" s="161"/>
      <c r="I709" s="161">
        <v>2</v>
      </c>
      <c r="J709" s="175"/>
      <c r="K709" s="167">
        <v>2</v>
      </c>
      <c r="L709" s="155"/>
      <c r="M709" s="5"/>
      <c r="N709" s="26"/>
      <c r="O709" s="157"/>
      <c r="P709" s="158">
        <v>4</v>
      </c>
      <c r="Q709" s="159"/>
      <c r="R709" s="160"/>
      <c r="X709" s="3"/>
      <c r="Y709" s="3"/>
      <c r="AR709" s="3"/>
      <c r="AS709" s="3"/>
    </row>
    <row r="710" spans="1:45" ht="15.75" customHeight="1">
      <c r="A710" s="82">
        <v>2301</v>
      </c>
      <c r="B710" s="161"/>
      <c r="C710" s="161"/>
      <c r="D710" s="161"/>
      <c r="E710" s="161"/>
      <c r="F710" s="161"/>
      <c r="G710" s="161"/>
      <c r="H710" s="161"/>
      <c r="I710" s="161">
        <v>1</v>
      </c>
      <c r="J710" s="175"/>
      <c r="K710" s="162"/>
      <c r="L710" s="155"/>
      <c r="M710" s="5"/>
      <c r="N710" s="26"/>
      <c r="O710" s="140"/>
      <c r="P710" s="163">
        <v>1</v>
      </c>
      <c r="Q710" s="164"/>
      <c r="R710" s="140"/>
      <c r="X710" s="3"/>
      <c r="Y710" s="3"/>
      <c r="AR710" s="3"/>
      <c r="AS710" s="3"/>
    </row>
    <row r="711" spans="1:45" ht="15.75" customHeight="1">
      <c r="A711" s="82">
        <v>2302</v>
      </c>
      <c r="B711" s="161"/>
      <c r="C711" s="161"/>
      <c r="D711" s="161"/>
      <c r="E711" s="161"/>
      <c r="F711" s="161"/>
      <c r="G711" s="161"/>
      <c r="H711" s="161"/>
      <c r="I711" s="161">
        <v>1</v>
      </c>
      <c r="J711" s="175"/>
      <c r="K711" s="162"/>
      <c r="L711" s="155"/>
      <c r="M711" s="5"/>
      <c r="N711" s="26"/>
      <c r="O711" s="140"/>
      <c r="P711" s="163">
        <v>1</v>
      </c>
      <c r="Q711" s="164"/>
      <c r="R711" s="140"/>
      <c r="X711" s="3"/>
      <c r="Y711" s="3"/>
      <c r="AR711" s="3"/>
      <c r="AS711" s="3"/>
    </row>
    <row r="712" spans="1:45" ht="15.75" customHeight="1">
      <c r="A712" s="82">
        <v>2401</v>
      </c>
      <c r="B712" s="161"/>
      <c r="C712" s="161"/>
      <c r="D712" s="161"/>
      <c r="E712" s="161"/>
      <c r="F712" s="161"/>
      <c r="G712" s="161"/>
      <c r="H712" s="161"/>
      <c r="I712" s="161"/>
      <c r="J712" s="175"/>
      <c r="K712" s="162"/>
      <c r="L712" s="155"/>
      <c r="M712" s="5"/>
      <c r="N712" s="26"/>
      <c r="O712" s="140"/>
      <c r="P712" s="163"/>
      <c r="Q712" s="164"/>
      <c r="R712" s="140"/>
      <c r="X712" s="3"/>
      <c r="Y712" s="3"/>
      <c r="AR712" s="3"/>
      <c r="AS712" s="3"/>
    </row>
    <row r="713" spans="1:45" ht="15.75" customHeight="1">
      <c r="A713" s="82">
        <v>2402</v>
      </c>
      <c r="B713" s="161"/>
      <c r="C713" s="161"/>
      <c r="D713" s="161"/>
      <c r="E713" s="161"/>
      <c r="F713" s="161"/>
      <c r="G713" s="161"/>
      <c r="H713" s="161"/>
      <c r="I713" s="161"/>
      <c r="J713" s="175"/>
      <c r="K713" s="162"/>
      <c r="L713" s="155"/>
      <c r="M713" s="5"/>
      <c r="N713" s="26"/>
      <c r="O713" s="105"/>
      <c r="P713" s="124"/>
      <c r="Q713" s="106"/>
      <c r="R713" s="107"/>
      <c r="X713" s="3"/>
      <c r="Y713" s="3"/>
      <c r="AR713" s="3"/>
      <c r="AS713" s="3"/>
    </row>
    <row r="714" spans="1:45" ht="15.75" customHeight="1">
      <c r="A714" s="82">
        <v>2501</v>
      </c>
      <c r="B714" s="161"/>
      <c r="C714" s="161"/>
      <c r="D714" s="161"/>
      <c r="E714" s="161"/>
      <c r="F714" s="161"/>
      <c r="G714" s="161"/>
      <c r="H714" s="161"/>
      <c r="I714" s="161"/>
      <c r="J714" s="175"/>
      <c r="K714" s="162"/>
      <c r="L714" s="155"/>
      <c r="M714" s="5"/>
      <c r="N714" s="26"/>
      <c r="O714" s="108" t="s">
        <v>80</v>
      </c>
      <c r="P714" s="109">
        <v>30</v>
      </c>
      <c r="Q714" s="110">
        <f>IF(SUM(K703:K710)=0,"",SUM(K703:K710))</f>
        <v>30</v>
      </c>
      <c r="R714" s="111" t="s">
        <v>10</v>
      </c>
      <c r="X714" s="3"/>
      <c r="Y714" s="3"/>
      <c r="AR714" s="3"/>
      <c r="AS714" s="3"/>
    </row>
    <row r="715" spans="1:45" ht="15.75" customHeight="1">
      <c r="A715" s="82">
        <v>2502</v>
      </c>
      <c r="B715" s="161"/>
      <c r="C715" s="161"/>
      <c r="D715" s="161"/>
      <c r="E715" s="161"/>
      <c r="F715" s="161"/>
      <c r="G715" s="161"/>
      <c r="H715" s="161"/>
      <c r="I715" s="161"/>
      <c r="J715" s="175"/>
      <c r="K715" s="162"/>
      <c r="L715" s="155"/>
      <c r="M715" s="5"/>
      <c r="N715" s="26"/>
      <c r="O715" s="112" t="s">
        <v>81</v>
      </c>
      <c r="P715" s="113">
        <f>IF(P714/B700=0,"",P714/B700)</f>
        <v>0.75</v>
      </c>
      <c r="Q715" s="114">
        <f>IF(P714/Q714=0,"",P714/Q714)</f>
        <v>1</v>
      </c>
      <c r="R715" s="115" t="s">
        <v>82</v>
      </c>
      <c r="X715" s="3"/>
      <c r="Y715" s="3"/>
      <c r="AR715" s="3"/>
      <c r="AS715" s="3"/>
    </row>
    <row r="716" spans="1:45" ht="15.75" customHeight="1">
      <c r="A716" s="82">
        <v>2601</v>
      </c>
      <c r="B716" s="161"/>
      <c r="C716" s="161"/>
      <c r="D716" s="161"/>
      <c r="E716" s="161"/>
      <c r="F716" s="161"/>
      <c r="G716" s="161"/>
      <c r="H716" s="161"/>
      <c r="I716" s="161"/>
      <c r="J716" s="175"/>
      <c r="K716" s="162"/>
      <c r="L716" s="166"/>
      <c r="M716" s="119"/>
      <c r="N716" s="120"/>
      <c r="O716" s="119"/>
      <c r="P716" s="120"/>
      <c r="Q716" s="120"/>
      <c r="R716" s="121"/>
      <c r="X716" s="3"/>
      <c r="Y716" s="3"/>
      <c r="AR716" s="3"/>
      <c r="AS716" s="3"/>
    </row>
    <row r="717" spans="1:45" ht="18" customHeight="1">
      <c r="A717" s="34"/>
      <c r="B717" s="26"/>
      <c r="C717" s="26"/>
      <c r="D717" s="231" t="s">
        <v>108</v>
      </c>
      <c r="E717" s="232"/>
      <c r="F717" s="232"/>
      <c r="G717" s="232"/>
      <c r="H717" s="232"/>
      <c r="I717" s="232"/>
      <c r="J717" s="233"/>
      <c r="K717" s="122">
        <f>SUM(K700:K713)</f>
        <v>30</v>
      </c>
      <c r="L717" s="123">
        <f>IF(K707=0,"",K707/B700)</f>
        <v>0.65</v>
      </c>
      <c r="M717" s="123">
        <f>IF(K717=0,"",K717/B700)</f>
        <v>0.75</v>
      </c>
      <c r="N717" s="123">
        <f>IF(K708=0,"",M717-L717)</f>
        <v>9.9999999999999978E-2</v>
      </c>
      <c r="O717" s="5"/>
      <c r="P717" s="26"/>
      <c r="Q717" s="25"/>
      <c r="R717" s="5"/>
      <c r="X717" s="3"/>
      <c r="Y717" s="3"/>
      <c r="AR717" s="3"/>
      <c r="AS717" s="3"/>
    </row>
    <row r="718" spans="1:45" ht="12.75" customHeight="1">
      <c r="L718" s="5"/>
      <c r="M718" s="5"/>
      <c r="O718" s="5"/>
      <c r="P718" s="6"/>
      <c r="Q718" s="6"/>
      <c r="R718" s="5"/>
      <c r="X718" s="3"/>
      <c r="Y718" s="3"/>
      <c r="AR718" s="3"/>
      <c r="AS718" s="3"/>
    </row>
    <row r="719" spans="1:45" ht="12.75" customHeight="1">
      <c r="L719" s="5"/>
      <c r="M719" s="5"/>
      <c r="O719" s="5"/>
      <c r="P719" s="6"/>
      <c r="Q719" s="6"/>
      <c r="R719" s="5"/>
      <c r="X719" s="3"/>
      <c r="Y719" s="3"/>
      <c r="AR719" s="3"/>
      <c r="AS719" s="3"/>
    </row>
    <row r="720" spans="1:45" ht="26.25" customHeight="1">
      <c r="B720" s="250" t="s">
        <v>96</v>
      </c>
      <c r="C720" s="242"/>
      <c r="D720" s="242"/>
      <c r="E720" s="242"/>
      <c r="F720" s="242"/>
      <c r="G720" s="242"/>
      <c r="H720" s="242"/>
      <c r="I720" s="242"/>
      <c r="J720" s="242"/>
      <c r="K720" s="145" t="s">
        <v>115</v>
      </c>
      <c r="L720" s="5"/>
      <c r="M720" s="5"/>
      <c r="N720" s="26"/>
      <c r="O720" s="5"/>
      <c r="P720" s="26"/>
      <c r="Q720" s="26"/>
      <c r="R720" s="26"/>
      <c r="X720" s="3"/>
      <c r="Y720" s="3"/>
      <c r="AR720" s="3"/>
      <c r="AS720" s="3"/>
    </row>
    <row r="721" spans="1:45" ht="20.25" customHeight="1">
      <c r="A721" s="234" t="s">
        <v>9</v>
      </c>
      <c r="B721" s="235" t="s">
        <v>97</v>
      </c>
      <c r="C721" s="232"/>
      <c r="D721" s="232"/>
      <c r="E721" s="232"/>
      <c r="F721" s="232"/>
      <c r="G721" s="232"/>
      <c r="H721" s="232"/>
      <c r="I721" s="232"/>
      <c r="J721" s="233"/>
      <c r="K721" s="236" t="s">
        <v>10</v>
      </c>
      <c r="L721" s="229" t="s">
        <v>2</v>
      </c>
      <c r="M721" s="229" t="s">
        <v>3</v>
      </c>
      <c r="N721" s="237" t="s">
        <v>4</v>
      </c>
      <c r="O721" s="229" t="s">
        <v>5</v>
      </c>
      <c r="P721" s="238" t="s">
        <v>6</v>
      </c>
      <c r="Q721" s="238" t="s">
        <v>7</v>
      </c>
      <c r="R721" s="229" t="s">
        <v>8</v>
      </c>
      <c r="X721" s="3"/>
      <c r="Y721" s="3"/>
      <c r="AR721" s="3"/>
      <c r="AS721" s="3"/>
    </row>
    <row r="722" spans="1:45" ht="15.75" customHeight="1">
      <c r="A722" s="230"/>
      <c r="B722" s="82" t="s">
        <v>98</v>
      </c>
      <c r="C722" s="82" t="s">
        <v>99</v>
      </c>
      <c r="D722" s="82" t="s">
        <v>100</v>
      </c>
      <c r="E722" s="82" t="s">
        <v>101</v>
      </c>
      <c r="F722" s="82" t="s">
        <v>102</v>
      </c>
      <c r="G722" s="82" t="s">
        <v>103</v>
      </c>
      <c r="H722" s="82" t="s">
        <v>104</v>
      </c>
      <c r="I722" s="82" t="s">
        <v>105</v>
      </c>
      <c r="J722" s="174" t="s">
        <v>106</v>
      </c>
      <c r="K722" s="230"/>
      <c r="L722" s="230"/>
      <c r="M722" s="230"/>
      <c r="N722" s="230"/>
      <c r="O722" s="230"/>
      <c r="P722" s="230"/>
      <c r="Q722" s="230"/>
      <c r="R722" s="230"/>
      <c r="X722" s="3"/>
      <c r="Y722" s="3"/>
      <c r="AR722" s="3"/>
      <c r="AS722" s="3"/>
    </row>
    <row r="723" spans="1:45" ht="15.75" customHeight="1">
      <c r="A723" s="82">
        <v>1802</v>
      </c>
      <c r="B723" s="83">
        <v>72</v>
      </c>
      <c r="C723" s="161"/>
      <c r="D723" s="161"/>
      <c r="E723" s="161"/>
      <c r="F723" s="161"/>
      <c r="G723" s="161"/>
      <c r="H723" s="161"/>
      <c r="I723" s="161"/>
      <c r="J723" s="175"/>
      <c r="K723" s="162"/>
      <c r="L723" s="154"/>
      <c r="M723" s="55"/>
      <c r="N723" s="56"/>
      <c r="O723" s="146"/>
      <c r="P723" s="89">
        <f>B723</f>
        <v>72</v>
      </c>
      <c r="Q723" s="147"/>
      <c r="R723" s="146"/>
      <c r="X723" s="3"/>
      <c r="Y723" s="3"/>
      <c r="AR723" s="3"/>
      <c r="AS723" s="3"/>
    </row>
    <row r="724" spans="1:45" ht="15.75" customHeight="1">
      <c r="A724" s="82">
        <v>1901</v>
      </c>
      <c r="B724" s="161"/>
      <c r="C724" s="161">
        <v>64</v>
      </c>
      <c r="D724" s="161"/>
      <c r="E724" s="161"/>
      <c r="F724" s="161"/>
      <c r="G724" s="161"/>
      <c r="H724" s="161"/>
      <c r="I724" s="161"/>
      <c r="J724" s="175"/>
      <c r="K724" s="162"/>
      <c r="L724" s="155"/>
      <c r="M724" s="5"/>
      <c r="N724" s="156"/>
      <c r="O724" s="94">
        <f>IF(C724=0,"",C724/B723)</f>
        <v>0.88888888888888884</v>
      </c>
      <c r="P724" s="95">
        <v>64</v>
      </c>
      <c r="Q724" s="96">
        <f t="shared" ref="Q724:Q731" si="91">IF(P724=0,"",P724/P723)</f>
        <v>0.88888888888888884</v>
      </c>
      <c r="R724" s="96">
        <f t="shared" ref="R724:R731" si="92">IF(P724=0,"",100%-Q724)</f>
        <v>0.11111111111111116</v>
      </c>
      <c r="X724" s="3"/>
      <c r="Y724" s="3"/>
      <c r="AR724" s="3"/>
      <c r="AS724" s="3"/>
    </row>
    <row r="725" spans="1:45" ht="15.75" customHeight="1">
      <c r="A725" s="82">
        <v>1902</v>
      </c>
      <c r="B725" s="161"/>
      <c r="C725" s="161"/>
      <c r="D725" s="161">
        <v>59</v>
      </c>
      <c r="E725" s="161"/>
      <c r="F725" s="161"/>
      <c r="G725" s="161"/>
      <c r="H725" s="161"/>
      <c r="I725" s="161"/>
      <c r="J725" s="175"/>
      <c r="K725" s="162"/>
      <c r="L725" s="155"/>
      <c r="M725" s="5"/>
      <c r="N725" s="156"/>
      <c r="O725" s="94">
        <f>IF(D725=0,"",D725/C724)</f>
        <v>0.921875</v>
      </c>
      <c r="P725" s="95">
        <v>61</v>
      </c>
      <c r="Q725" s="96">
        <f t="shared" si="91"/>
        <v>0.953125</v>
      </c>
      <c r="R725" s="96">
        <f t="shared" si="92"/>
        <v>4.6875E-2</v>
      </c>
      <c r="S725" s="97">
        <f>P725/P723</f>
        <v>0.84722222222222221</v>
      </c>
      <c r="X725" s="3"/>
      <c r="Y725" s="3"/>
      <c r="AR725" s="3"/>
      <c r="AS725" s="3"/>
    </row>
    <row r="726" spans="1:45" ht="15.75" customHeight="1">
      <c r="A726" s="82">
        <v>2001</v>
      </c>
      <c r="B726" s="161"/>
      <c r="C726" s="161"/>
      <c r="D726" s="161"/>
      <c r="E726" s="161">
        <v>55</v>
      </c>
      <c r="F726" s="161"/>
      <c r="G726" s="161"/>
      <c r="H726" s="161"/>
      <c r="I726" s="161"/>
      <c r="J726" s="175"/>
      <c r="K726" s="162"/>
      <c r="L726" s="155"/>
      <c r="M726" s="5"/>
      <c r="N726" s="156"/>
      <c r="O726" s="94">
        <f>IF(E726=0,"",E726/D725)</f>
        <v>0.93220338983050843</v>
      </c>
      <c r="P726" s="95">
        <v>59</v>
      </c>
      <c r="Q726" s="96">
        <f t="shared" si="91"/>
        <v>0.96721311475409832</v>
      </c>
      <c r="R726" s="96">
        <f t="shared" si="92"/>
        <v>3.2786885245901676E-2</v>
      </c>
      <c r="X726" s="3"/>
      <c r="Y726" s="3"/>
      <c r="AR726" s="3"/>
      <c r="AS726" s="3"/>
    </row>
    <row r="727" spans="1:45" ht="15.75" customHeight="1">
      <c r="A727" s="82">
        <v>2002</v>
      </c>
      <c r="B727" s="161"/>
      <c r="C727" s="161"/>
      <c r="D727" s="161"/>
      <c r="E727" s="161"/>
      <c r="F727" s="161">
        <v>55</v>
      </c>
      <c r="G727" s="161"/>
      <c r="H727" s="161"/>
      <c r="I727" s="161"/>
      <c r="J727" s="175"/>
      <c r="K727" s="162"/>
      <c r="L727" s="155"/>
      <c r="M727" s="5"/>
      <c r="N727" s="156"/>
      <c r="O727" s="94">
        <f>IF(F727=0,"",F727/E726)</f>
        <v>1</v>
      </c>
      <c r="P727" s="95">
        <v>58</v>
      </c>
      <c r="Q727" s="96">
        <f t="shared" si="91"/>
        <v>0.98305084745762716</v>
      </c>
      <c r="R727" s="96">
        <f t="shared" si="92"/>
        <v>1.6949152542372836E-2</v>
      </c>
      <c r="X727" s="3"/>
      <c r="Y727" s="3"/>
      <c r="AR727" s="3"/>
      <c r="AS727" s="3"/>
    </row>
    <row r="728" spans="1:45" ht="15.75" customHeight="1">
      <c r="A728" s="82">
        <v>2101</v>
      </c>
      <c r="B728" s="161"/>
      <c r="C728" s="161"/>
      <c r="D728" s="161"/>
      <c r="E728" s="161"/>
      <c r="F728" s="161"/>
      <c r="G728" s="161">
        <v>55</v>
      </c>
      <c r="H728" s="161"/>
      <c r="I728" s="161"/>
      <c r="J728" s="175"/>
      <c r="K728" s="162"/>
      <c r="L728" s="155"/>
      <c r="M728" s="5"/>
      <c r="N728" s="156"/>
      <c r="O728" s="94">
        <f>IF(G728=0,"",G728/F727)</f>
        <v>1</v>
      </c>
      <c r="P728" s="95">
        <v>58</v>
      </c>
      <c r="Q728" s="96">
        <f t="shared" si="91"/>
        <v>1</v>
      </c>
      <c r="R728" s="96">
        <f t="shared" si="92"/>
        <v>0</v>
      </c>
      <c r="X728" s="3"/>
      <c r="Y728" s="3"/>
      <c r="AR728" s="3"/>
      <c r="AS728" s="3"/>
    </row>
    <row r="729" spans="1:45" ht="15.75" customHeight="1">
      <c r="A729" s="82">
        <v>2102</v>
      </c>
      <c r="B729" s="161"/>
      <c r="C729" s="161"/>
      <c r="D729" s="161"/>
      <c r="E729" s="161"/>
      <c r="F729" s="161"/>
      <c r="G729" s="161"/>
      <c r="H729" s="161">
        <v>53</v>
      </c>
      <c r="I729" s="161"/>
      <c r="J729" s="175"/>
      <c r="K729" s="162"/>
      <c r="L729" s="155"/>
      <c r="M729" s="5"/>
      <c r="N729" s="156"/>
      <c r="O729" s="94">
        <f>IF(H729=0,"",H729/G728)</f>
        <v>0.96363636363636362</v>
      </c>
      <c r="P729" s="95">
        <v>55</v>
      </c>
      <c r="Q729" s="96">
        <f t="shared" si="91"/>
        <v>0.94827586206896552</v>
      </c>
      <c r="R729" s="96">
        <f t="shared" si="92"/>
        <v>5.1724137931034475E-2</v>
      </c>
      <c r="X729" s="3"/>
      <c r="Y729" s="3"/>
      <c r="AR729" s="3"/>
      <c r="AS729" s="3"/>
    </row>
    <row r="730" spans="1:45" ht="15.75" customHeight="1">
      <c r="A730" s="82">
        <v>2201</v>
      </c>
      <c r="B730" s="161"/>
      <c r="C730" s="161"/>
      <c r="D730" s="161"/>
      <c r="E730" s="161"/>
      <c r="F730" s="161"/>
      <c r="G730" s="161"/>
      <c r="H730" s="161"/>
      <c r="I730" s="161">
        <v>52</v>
      </c>
      <c r="J730" s="175"/>
      <c r="K730" s="162">
        <v>48</v>
      </c>
      <c r="L730" s="155"/>
      <c r="M730" s="5"/>
      <c r="N730" s="156"/>
      <c r="O730" s="94">
        <f>IF(I730=0,"",I730/H729)</f>
        <v>0.98113207547169812</v>
      </c>
      <c r="P730" s="95">
        <v>53</v>
      </c>
      <c r="Q730" s="96">
        <f t="shared" si="91"/>
        <v>0.96363636363636362</v>
      </c>
      <c r="R730" s="96">
        <f t="shared" si="92"/>
        <v>3.6363636363636376E-2</v>
      </c>
      <c r="X730" s="3"/>
      <c r="Y730" s="3"/>
      <c r="AR730" s="3"/>
      <c r="AS730" s="3"/>
    </row>
    <row r="731" spans="1:45" ht="15.75" customHeight="1">
      <c r="A731" s="82">
        <v>2202</v>
      </c>
      <c r="B731" s="161"/>
      <c r="C731" s="161"/>
      <c r="D731" s="161"/>
      <c r="E731" s="161"/>
      <c r="F731" s="161"/>
      <c r="G731" s="161"/>
      <c r="H731" s="161"/>
      <c r="I731" s="161">
        <v>3</v>
      </c>
      <c r="J731" s="175"/>
      <c r="K731" s="167">
        <v>3</v>
      </c>
      <c r="L731" s="155"/>
      <c r="M731" s="5"/>
      <c r="N731" s="156"/>
      <c r="O731" s="148" t="str">
        <f>IF(J731=0,"",J731/I730)</f>
        <v/>
      </c>
      <c r="P731" s="95">
        <v>6</v>
      </c>
      <c r="Q731" s="149">
        <f t="shared" si="91"/>
        <v>0.11320754716981132</v>
      </c>
      <c r="R731" s="149">
        <f t="shared" si="92"/>
        <v>0.8867924528301887</v>
      </c>
      <c r="X731" s="3"/>
      <c r="Y731" s="3"/>
      <c r="AR731" s="3"/>
      <c r="AS731" s="3"/>
    </row>
    <row r="732" spans="1:45" ht="15.75" customHeight="1">
      <c r="A732" s="82">
        <v>2301</v>
      </c>
      <c r="B732" s="161"/>
      <c r="C732" s="161"/>
      <c r="D732" s="161"/>
      <c r="E732" s="161"/>
      <c r="F732" s="161"/>
      <c r="G732" s="161"/>
      <c r="H732" s="161"/>
      <c r="I732" s="161">
        <v>2</v>
      </c>
      <c r="J732" s="175"/>
      <c r="K732" s="162"/>
      <c r="L732" s="155"/>
      <c r="M732" s="5"/>
      <c r="N732" s="26"/>
      <c r="O732" s="157"/>
      <c r="P732" s="158">
        <v>3</v>
      </c>
      <c r="Q732" s="159"/>
      <c r="R732" s="160"/>
      <c r="X732" s="3"/>
      <c r="Y732" s="3"/>
      <c r="AR732" s="3"/>
      <c r="AS732" s="3"/>
    </row>
    <row r="733" spans="1:45" ht="15.75" customHeight="1">
      <c r="A733" s="82">
        <v>2302</v>
      </c>
      <c r="B733" s="161"/>
      <c r="C733" s="161"/>
      <c r="D733" s="161"/>
      <c r="E733" s="161"/>
      <c r="F733" s="161"/>
      <c r="G733" s="161"/>
      <c r="H733" s="161"/>
      <c r="I733" s="161">
        <v>1</v>
      </c>
      <c r="J733" s="175"/>
      <c r="K733" s="162"/>
      <c r="L733" s="155"/>
      <c r="M733" s="5"/>
      <c r="N733" s="26"/>
      <c r="O733" s="140"/>
      <c r="P733" s="163">
        <v>2</v>
      </c>
      <c r="Q733" s="164"/>
      <c r="R733" s="140"/>
      <c r="X733" s="3"/>
      <c r="Y733" s="3"/>
      <c r="AR733" s="3"/>
      <c r="AS733" s="3"/>
    </row>
    <row r="734" spans="1:45" ht="15.75" customHeight="1">
      <c r="A734" s="82">
        <v>2401</v>
      </c>
      <c r="B734" s="161"/>
      <c r="C734" s="161"/>
      <c r="D734" s="161"/>
      <c r="E734" s="161"/>
      <c r="F734" s="161"/>
      <c r="G734" s="161"/>
      <c r="H734" s="161"/>
      <c r="I734" s="161">
        <v>1</v>
      </c>
      <c r="J734" s="175"/>
      <c r="K734" s="162">
        <v>1</v>
      </c>
      <c r="L734" s="155"/>
      <c r="M734" s="5"/>
      <c r="N734" s="26"/>
      <c r="O734" s="140"/>
      <c r="P734" s="163">
        <v>1</v>
      </c>
      <c r="Q734" s="164"/>
      <c r="R734" s="140"/>
      <c r="X734" s="3"/>
      <c r="Y734" s="3"/>
      <c r="AR734" s="3"/>
      <c r="AS734" s="3"/>
    </row>
    <row r="735" spans="1:45" ht="15.75" customHeight="1">
      <c r="A735" s="82">
        <v>2402</v>
      </c>
      <c r="B735" s="161"/>
      <c r="C735" s="161"/>
      <c r="D735" s="161"/>
      <c r="E735" s="161"/>
      <c r="F735" s="161"/>
      <c r="G735" s="161"/>
      <c r="H735" s="161"/>
      <c r="I735" s="161"/>
      <c r="J735" s="175"/>
      <c r="K735" s="162"/>
      <c r="L735" s="155"/>
      <c r="M735" s="5"/>
      <c r="N735" s="26"/>
      <c r="O735" s="105"/>
      <c r="P735" s="124"/>
      <c r="Q735" s="106"/>
      <c r="R735" s="107"/>
      <c r="X735" s="3"/>
      <c r="Y735" s="3"/>
      <c r="AR735" s="3"/>
      <c r="AS735" s="3"/>
    </row>
    <row r="736" spans="1:45" ht="15.75" customHeight="1">
      <c r="A736" s="82">
        <v>2501</v>
      </c>
      <c r="B736" s="161"/>
      <c r="C736" s="161"/>
      <c r="D736" s="161"/>
      <c r="E736" s="161"/>
      <c r="F736" s="161"/>
      <c r="G736" s="161"/>
      <c r="H736" s="161"/>
      <c r="I736" s="161"/>
      <c r="J736" s="175"/>
      <c r="K736" s="162"/>
      <c r="L736" s="155"/>
      <c r="M736" s="5"/>
      <c r="N736" s="26"/>
      <c r="O736" s="108" t="s">
        <v>80</v>
      </c>
      <c r="P736" s="109">
        <v>52</v>
      </c>
      <c r="Q736" s="110">
        <f>K739</f>
        <v>52</v>
      </c>
      <c r="R736" s="111" t="s">
        <v>10</v>
      </c>
      <c r="X736" s="3"/>
      <c r="Y736" s="3"/>
      <c r="AR736" s="3"/>
      <c r="AS736" s="3"/>
    </row>
    <row r="737" spans="1:45" ht="15.75" customHeight="1">
      <c r="A737" s="82">
        <v>2502</v>
      </c>
      <c r="B737" s="161"/>
      <c r="C737" s="161"/>
      <c r="D737" s="161"/>
      <c r="E737" s="161"/>
      <c r="F737" s="161"/>
      <c r="G737" s="161"/>
      <c r="H737" s="161"/>
      <c r="I737" s="161"/>
      <c r="J737" s="175"/>
      <c r="K737" s="162"/>
      <c r="L737" s="155"/>
      <c r="M737" s="5"/>
      <c r="N737" s="26"/>
      <c r="O737" s="112" t="s">
        <v>81</v>
      </c>
      <c r="P737" s="113">
        <f>IF(P736/B723=0,"",P736/B723)</f>
        <v>0.72222222222222221</v>
      </c>
      <c r="Q737" s="114">
        <f>IF(P736/Q736=0,"",P736/Q736)</f>
        <v>1</v>
      </c>
      <c r="R737" s="115" t="s">
        <v>82</v>
      </c>
      <c r="X737" s="3"/>
      <c r="Y737" s="3"/>
      <c r="AR737" s="3"/>
      <c r="AS737" s="3"/>
    </row>
    <row r="738" spans="1:45" ht="15.75" customHeight="1">
      <c r="A738" s="82">
        <v>2601</v>
      </c>
      <c r="B738" s="161"/>
      <c r="C738" s="161"/>
      <c r="D738" s="161"/>
      <c r="E738" s="161"/>
      <c r="F738" s="161"/>
      <c r="G738" s="161"/>
      <c r="H738" s="161"/>
      <c r="I738" s="161"/>
      <c r="J738" s="175"/>
      <c r="K738" s="162"/>
      <c r="L738" s="166"/>
      <c r="M738" s="119"/>
      <c r="N738" s="120"/>
      <c r="O738" s="119"/>
      <c r="P738" s="120"/>
      <c r="Q738" s="120"/>
      <c r="R738" s="121"/>
      <c r="X738" s="3"/>
      <c r="Y738" s="3"/>
      <c r="AR738" s="3"/>
      <c r="AS738" s="3"/>
    </row>
    <row r="739" spans="1:45" ht="18" customHeight="1">
      <c r="A739" s="34"/>
      <c r="B739" s="26"/>
      <c r="C739" s="26"/>
      <c r="D739" s="231" t="s">
        <v>108</v>
      </c>
      <c r="E739" s="232"/>
      <c r="F739" s="232"/>
      <c r="G739" s="232"/>
      <c r="H739" s="232"/>
      <c r="I739" s="232"/>
      <c r="J739" s="233"/>
      <c r="K739" s="122">
        <f>SUM(K723:K735)</f>
        <v>52</v>
      </c>
      <c r="L739" s="123">
        <f>IF(K730=0,"",K730/B723)</f>
        <v>0.66666666666666663</v>
      </c>
      <c r="M739" s="123">
        <f>IF(K739=0,"",K739/B723)</f>
        <v>0.72222222222222221</v>
      </c>
      <c r="N739" s="123">
        <f>IF(K731=0,"",M739-L739)</f>
        <v>5.555555555555558E-2</v>
      </c>
      <c r="O739" s="5"/>
      <c r="P739" s="26"/>
      <c r="Q739" s="25"/>
      <c r="R739" s="5"/>
      <c r="X739" s="3"/>
      <c r="Y739" s="3"/>
      <c r="AR739" s="3"/>
      <c r="AS739" s="3"/>
    </row>
    <row r="740" spans="1:45" ht="12.75" customHeight="1">
      <c r="L740" s="5"/>
      <c r="M740" s="5"/>
      <c r="O740" s="5"/>
      <c r="P740" s="6"/>
      <c r="Q740" s="6"/>
      <c r="R740" s="5"/>
      <c r="X740" s="3"/>
      <c r="Y740" s="3"/>
      <c r="AR740" s="3"/>
      <c r="AS740" s="3"/>
    </row>
    <row r="741" spans="1:45" ht="12.75" customHeight="1">
      <c r="L741" s="5"/>
      <c r="M741" s="5"/>
      <c r="O741" s="5"/>
      <c r="P741" s="6"/>
      <c r="Q741" s="6"/>
      <c r="R741" s="5"/>
      <c r="X741" s="3"/>
      <c r="Y741" s="3"/>
      <c r="AR741" s="3"/>
      <c r="AS741" s="3"/>
    </row>
    <row r="742" spans="1:45" ht="26.25" customHeight="1">
      <c r="B742" s="250" t="s">
        <v>96</v>
      </c>
      <c r="C742" s="242"/>
      <c r="D742" s="242"/>
      <c r="E742" s="242"/>
      <c r="F742" s="242"/>
      <c r="G742" s="242"/>
      <c r="H742" s="242"/>
      <c r="I742" s="242"/>
      <c r="J742" s="242"/>
      <c r="K742" s="145" t="s">
        <v>116</v>
      </c>
      <c r="L742" s="5"/>
      <c r="M742" s="5"/>
      <c r="N742" s="26"/>
      <c r="O742" s="5"/>
      <c r="P742" s="26"/>
      <c r="Q742" s="26"/>
      <c r="R742" s="26"/>
      <c r="V742" s="209">
        <f>AVERAGE(L739,L761)</f>
        <v>0.68859649122807021</v>
      </c>
      <c r="X742" s="3"/>
      <c r="Y742" s="3"/>
      <c r="AR742" s="3"/>
      <c r="AS742" s="3"/>
    </row>
    <row r="743" spans="1:45" ht="20.25" customHeight="1">
      <c r="A743" s="234" t="s">
        <v>9</v>
      </c>
      <c r="B743" s="235" t="s">
        <v>97</v>
      </c>
      <c r="C743" s="232"/>
      <c r="D743" s="232"/>
      <c r="E743" s="232"/>
      <c r="F743" s="232"/>
      <c r="G743" s="232"/>
      <c r="H743" s="232"/>
      <c r="I743" s="232"/>
      <c r="J743" s="233"/>
      <c r="K743" s="236" t="s">
        <v>10</v>
      </c>
      <c r="L743" s="229" t="s">
        <v>2</v>
      </c>
      <c r="M743" s="229" t="s">
        <v>3</v>
      </c>
      <c r="N743" s="237" t="s">
        <v>4</v>
      </c>
      <c r="O743" s="229" t="s">
        <v>5</v>
      </c>
      <c r="P743" s="238" t="s">
        <v>6</v>
      </c>
      <c r="Q743" s="238" t="s">
        <v>7</v>
      </c>
      <c r="R743" s="229" t="s">
        <v>8</v>
      </c>
      <c r="X743" s="3"/>
      <c r="Y743" s="3"/>
      <c r="AR743" s="3"/>
      <c r="AS743" s="3"/>
    </row>
    <row r="744" spans="1:45" ht="15.75" customHeight="1">
      <c r="A744" s="230"/>
      <c r="B744" s="82" t="s">
        <v>98</v>
      </c>
      <c r="C744" s="82" t="s">
        <v>99</v>
      </c>
      <c r="D744" s="82" t="s">
        <v>100</v>
      </c>
      <c r="E744" s="82" t="s">
        <v>101</v>
      </c>
      <c r="F744" s="82" t="s">
        <v>102</v>
      </c>
      <c r="G744" s="82" t="s">
        <v>103</v>
      </c>
      <c r="H744" s="82" t="s">
        <v>104</v>
      </c>
      <c r="I744" s="82" t="s">
        <v>105</v>
      </c>
      <c r="J744" s="174" t="s">
        <v>106</v>
      </c>
      <c r="K744" s="230"/>
      <c r="L744" s="230"/>
      <c r="M744" s="230"/>
      <c r="N744" s="230"/>
      <c r="O744" s="230"/>
      <c r="P744" s="230"/>
      <c r="Q744" s="230"/>
      <c r="R744" s="230"/>
      <c r="X744" s="3"/>
      <c r="Y744" s="3"/>
      <c r="AR744" s="3"/>
      <c r="AS744" s="3"/>
    </row>
    <row r="745" spans="1:45" ht="15.75" customHeight="1">
      <c r="A745" s="82">
        <v>1901</v>
      </c>
      <c r="B745" s="83">
        <v>38</v>
      </c>
      <c r="C745" s="161"/>
      <c r="D745" s="161"/>
      <c r="E745" s="161"/>
      <c r="F745" s="161"/>
      <c r="G745" s="161"/>
      <c r="H745" s="161"/>
      <c r="I745" s="161"/>
      <c r="J745" s="175"/>
      <c r="K745" s="162"/>
      <c r="L745" s="154"/>
      <c r="M745" s="55"/>
      <c r="N745" s="56"/>
      <c r="O745" s="146"/>
      <c r="P745" s="89">
        <f>B745</f>
        <v>38</v>
      </c>
      <c r="Q745" s="147"/>
      <c r="R745" s="146"/>
      <c r="X745" s="3"/>
      <c r="Y745" s="3"/>
      <c r="AR745" s="3"/>
      <c r="AS745" s="3"/>
    </row>
    <row r="746" spans="1:45" ht="15.75" customHeight="1">
      <c r="A746" s="82">
        <v>1902</v>
      </c>
      <c r="B746" s="161"/>
      <c r="C746" s="161">
        <v>34</v>
      </c>
      <c r="D746" s="161"/>
      <c r="E746" s="161"/>
      <c r="F746" s="161"/>
      <c r="G746" s="161"/>
      <c r="H746" s="161"/>
      <c r="I746" s="161"/>
      <c r="J746" s="175"/>
      <c r="K746" s="162"/>
      <c r="L746" s="155"/>
      <c r="M746" s="5"/>
      <c r="N746" s="156"/>
      <c r="O746" s="94">
        <f>IF(C746=0,"",C746/B745)</f>
        <v>0.89473684210526316</v>
      </c>
      <c r="P746" s="95">
        <v>34</v>
      </c>
      <c r="Q746" s="96">
        <f t="shared" ref="Q746:Q752" si="93">IF(P746=0,"",P746/P745)</f>
        <v>0.89473684210526316</v>
      </c>
      <c r="R746" s="96">
        <f t="shared" ref="R746:R752" si="94">IF(P746=0,"",100%-Q746)</f>
        <v>0.10526315789473684</v>
      </c>
      <c r="X746" s="3"/>
      <c r="Y746" s="3"/>
      <c r="AR746" s="3"/>
      <c r="AS746" s="3"/>
    </row>
    <row r="747" spans="1:45" ht="15.75" customHeight="1">
      <c r="A747" s="82">
        <v>2001</v>
      </c>
      <c r="B747" s="161"/>
      <c r="C747" s="161"/>
      <c r="D747" s="161">
        <v>33</v>
      </c>
      <c r="E747" s="161"/>
      <c r="F747" s="161"/>
      <c r="G747" s="161"/>
      <c r="H747" s="161"/>
      <c r="I747" s="161"/>
      <c r="J747" s="175"/>
      <c r="K747" s="162"/>
      <c r="L747" s="155"/>
      <c r="M747" s="5"/>
      <c r="N747" s="156"/>
      <c r="O747" s="94">
        <f>IF(D747=0,"",D747/C746)</f>
        <v>0.97058823529411764</v>
      </c>
      <c r="P747" s="95">
        <v>33</v>
      </c>
      <c r="Q747" s="96">
        <f t="shared" si="93"/>
        <v>0.97058823529411764</v>
      </c>
      <c r="R747" s="96">
        <f t="shared" si="94"/>
        <v>2.9411764705882359E-2</v>
      </c>
      <c r="S747" s="97">
        <f>P747/P745</f>
        <v>0.86842105263157898</v>
      </c>
      <c r="X747" s="3"/>
      <c r="Y747" s="3"/>
      <c r="AR747" s="3"/>
      <c r="AS747" s="3"/>
    </row>
    <row r="748" spans="1:45" ht="15.75" customHeight="1">
      <c r="A748" s="82">
        <v>2002</v>
      </c>
      <c r="B748" s="161"/>
      <c r="C748" s="161"/>
      <c r="D748" s="161"/>
      <c r="E748" s="161">
        <v>30</v>
      </c>
      <c r="F748" s="161"/>
      <c r="G748" s="161"/>
      <c r="H748" s="161"/>
      <c r="I748" s="161"/>
      <c r="J748" s="175"/>
      <c r="K748" s="162"/>
      <c r="L748" s="155"/>
      <c r="M748" s="5"/>
      <c r="N748" s="156"/>
      <c r="O748" s="94">
        <f>IF(E748=0,"",E748/D747)</f>
        <v>0.90909090909090906</v>
      </c>
      <c r="P748" s="95">
        <v>30</v>
      </c>
      <c r="Q748" s="96">
        <f t="shared" si="93"/>
        <v>0.90909090909090906</v>
      </c>
      <c r="R748" s="96">
        <f t="shared" si="94"/>
        <v>9.0909090909090939E-2</v>
      </c>
      <c r="X748" s="3"/>
      <c r="Y748" s="3"/>
      <c r="AR748" s="3"/>
      <c r="AS748" s="3"/>
    </row>
    <row r="749" spans="1:45" ht="15.75" customHeight="1">
      <c r="A749" s="82">
        <v>2101</v>
      </c>
      <c r="B749" s="161"/>
      <c r="C749" s="161"/>
      <c r="D749" s="161"/>
      <c r="E749" s="161"/>
      <c r="F749" s="161">
        <v>30</v>
      </c>
      <c r="G749" s="161"/>
      <c r="H749" s="161"/>
      <c r="I749" s="161"/>
      <c r="J749" s="175"/>
      <c r="K749" s="162"/>
      <c r="L749" s="155"/>
      <c r="M749" s="5"/>
      <c r="N749" s="156"/>
      <c r="O749" s="94">
        <f>IF(F749=0,"",F749/E748)</f>
        <v>1</v>
      </c>
      <c r="P749" s="95">
        <v>30</v>
      </c>
      <c r="Q749" s="96">
        <f t="shared" si="93"/>
        <v>1</v>
      </c>
      <c r="R749" s="96">
        <f t="shared" si="94"/>
        <v>0</v>
      </c>
      <c r="X749" s="3"/>
      <c r="Y749" s="3"/>
      <c r="AR749" s="3"/>
      <c r="AS749" s="3"/>
    </row>
    <row r="750" spans="1:45" ht="15.75" customHeight="1">
      <c r="A750" s="82">
        <v>2102</v>
      </c>
      <c r="B750" s="161"/>
      <c r="C750" s="161"/>
      <c r="D750" s="161"/>
      <c r="E750" s="161"/>
      <c r="F750" s="161"/>
      <c r="G750" s="161">
        <v>29</v>
      </c>
      <c r="H750" s="161"/>
      <c r="I750" s="161"/>
      <c r="J750" s="175"/>
      <c r="K750" s="162"/>
      <c r="L750" s="155"/>
      <c r="M750" s="5"/>
      <c r="N750" s="156"/>
      <c r="O750" s="94">
        <f>IF(G750=0,"",G750/F749)</f>
        <v>0.96666666666666667</v>
      </c>
      <c r="P750" s="95">
        <v>30</v>
      </c>
      <c r="Q750" s="96">
        <f t="shared" si="93"/>
        <v>1</v>
      </c>
      <c r="R750" s="96">
        <f t="shared" si="94"/>
        <v>0</v>
      </c>
      <c r="X750" s="3"/>
      <c r="Y750" s="3"/>
      <c r="AR750" s="3"/>
      <c r="AS750" s="3"/>
    </row>
    <row r="751" spans="1:45" ht="15.75" customHeight="1">
      <c r="A751" s="82">
        <v>2201</v>
      </c>
      <c r="B751" s="161"/>
      <c r="C751" s="161"/>
      <c r="D751" s="161"/>
      <c r="E751" s="161"/>
      <c r="F751" s="161"/>
      <c r="G751" s="161"/>
      <c r="H751" s="161">
        <v>28</v>
      </c>
      <c r="I751" s="161"/>
      <c r="J751" s="175"/>
      <c r="K751" s="162"/>
      <c r="L751" s="155"/>
      <c r="M751" s="5"/>
      <c r="N751" s="156"/>
      <c r="O751" s="94">
        <f>IF(H751=0,"",H751/G750)</f>
        <v>0.96551724137931039</v>
      </c>
      <c r="P751" s="95">
        <v>30</v>
      </c>
      <c r="Q751" s="96">
        <f t="shared" si="93"/>
        <v>1</v>
      </c>
      <c r="R751" s="96">
        <f t="shared" si="94"/>
        <v>0</v>
      </c>
      <c r="X751" s="3"/>
      <c r="Y751" s="3"/>
      <c r="AR751" s="3"/>
      <c r="AS751" s="3"/>
    </row>
    <row r="752" spans="1:45" ht="15.75" customHeight="1">
      <c r="A752" s="82">
        <v>2202</v>
      </c>
      <c r="B752" s="161"/>
      <c r="C752" s="161"/>
      <c r="D752" s="161"/>
      <c r="E752" s="161"/>
      <c r="F752" s="161"/>
      <c r="G752" s="161"/>
      <c r="H752" s="161"/>
      <c r="I752" s="161">
        <v>30</v>
      </c>
      <c r="J752" s="175"/>
      <c r="K752" s="167">
        <v>27</v>
      </c>
      <c r="L752" s="155"/>
      <c r="M752" s="5"/>
      <c r="N752" s="156"/>
      <c r="O752" s="94">
        <f>IF(I752=0,"",I752/H751)</f>
        <v>1.0714285714285714</v>
      </c>
      <c r="P752" s="95">
        <v>30</v>
      </c>
      <c r="Q752" s="96">
        <f t="shared" si="93"/>
        <v>1</v>
      </c>
      <c r="R752" s="96">
        <f t="shared" si="94"/>
        <v>0</v>
      </c>
      <c r="X752" s="3"/>
      <c r="Y752" s="3"/>
      <c r="AR752" s="3"/>
      <c r="AS752" s="3"/>
    </row>
    <row r="753" spans="1:45" ht="15.75" customHeight="1">
      <c r="A753" s="82">
        <v>2301</v>
      </c>
      <c r="B753" s="161"/>
      <c r="C753" s="161"/>
      <c r="D753" s="161"/>
      <c r="E753" s="161"/>
      <c r="F753" s="161"/>
      <c r="G753" s="161"/>
      <c r="H753" s="161"/>
      <c r="I753" s="161">
        <v>2</v>
      </c>
      <c r="J753" s="175"/>
      <c r="K753" s="162">
        <v>2</v>
      </c>
      <c r="L753" s="155"/>
      <c r="M753" s="5"/>
      <c r="N753" s="156"/>
      <c r="O753" s="148" t="str">
        <f>IF(J753=0,"",J753/I752)</f>
        <v/>
      </c>
      <c r="P753" s="95">
        <v>3</v>
      </c>
      <c r="Q753" s="149"/>
      <c r="R753" s="149"/>
      <c r="X753" s="3"/>
      <c r="Y753" s="3"/>
      <c r="AR753" s="3"/>
      <c r="AS753" s="3"/>
    </row>
    <row r="754" spans="1:45" ht="15.75" customHeight="1">
      <c r="A754" s="82">
        <v>2302</v>
      </c>
      <c r="B754" s="161"/>
      <c r="C754" s="161"/>
      <c r="D754" s="161"/>
      <c r="E754" s="161"/>
      <c r="F754" s="161"/>
      <c r="G754" s="161"/>
      <c r="H754" s="161"/>
      <c r="I754" s="161">
        <v>1</v>
      </c>
      <c r="J754" s="175"/>
      <c r="K754" s="162">
        <v>1</v>
      </c>
      <c r="L754" s="155"/>
      <c r="M754" s="5"/>
      <c r="N754" s="26"/>
      <c r="O754" s="157"/>
      <c r="P754" s="158">
        <v>1</v>
      </c>
      <c r="Q754" s="159"/>
      <c r="R754" s="160"/>
      <c r="X754" s="3"/>
      <c r="Y754" s="3"/>
      <c r="AR754" s="3"/>
      <c r="AS754" s="3"/>
    </row>
    <row r="755" spans="1:45" ht="15.75" customHeight="1">
      <c r="A755" s="82">
        <v>2401</v>
      </c>
      <c r="B755" s="161"/>
      <c r="C755" s="161"/>
      <c r="D755" s="161"/>
      <c r="E755" s="161"/>
      <c r="F755" s="161"/>
      <c r="G755" s="161"/>
      <c r="H755" s="161"/>
      <c r="I755" s="161"/>
      <c r="J755" s="175"/>
      <c r="K755" s="162"/>
      <c r="L755" s="155"/>
      <c r="M755" s="5"/>
      <c r="N755" s="26"/>
      <c r="O755" s="140"/>
      <c r="P755" s="163"/>
      <c r="Q755" s="164"/>
      <c r="R755" s="140"/>
      <c r="X755" s="3"/>
      <c r="Y755" s="3"/>
      <c r="AR755" s="3"/>
      <c r="AS755" s="3"/>
    </row>
    <row r="756" spans="1:45" ht="15.75" customHeight="1">
      <c r="A756" s="82">
        <v>2402</v>
      </c>
      <c r="B756" s="161"/>
      <c r="C756" s="161"/>
      <c r="D756" s="161"/>
      <c r="E756" s="161"/>
      <c r="F756" s="161"/>
      <c r="G756" s="161"/>
      <c r="H756" s="161"/>
      <c r="I756" s="161"/>
      <c r="J756" s="175"/>
      <c r="K756" s="162"/>
      <c r="L756" s="155"/>
      <c r="M756" s="5"/>
      <c r="N756" s="26"/>
      <c r="O756" s="140"/>
      <c r="P756" s="163"/>
      <c r="Q756" s="164"/>
      <c r="R756" s="140"/>
      <c r="X756" s="3"/>
      <c r="Y756" s="3"/>
      <c r="AR756" s="3"/>
      <c r="AS756" s="3"/>
    </row>
    <row r="757" spans="1:45" ht="15.75" customHeight="1">
      <c r="A757" s="82">
        <v>2501</v>
      </c>
      <c r="B757" s="161"/>
      <c r="C757" s="161"/>
      <c r="D757" s="161"/>
      <c r="E757" s="161"/>
      <c r="F757" s="161"/>
      <c r="G757" s="161"/>
      <c r="H757" s="161"/>
      <c r="I757" s="161"/>
      <c r="J757" s="175"/>
      <c r="K757" s="162"/>
      <c r="L757" s="155"/>
      <c r="M757" s="5"/>
      <c r="N757" s="26"/>
      <c r="O757" s="105"/>
      <c r="P757" s="124"/>
      <c r="Q757" s="106"/>
      <c r="R757" s="107"/>
      <c r="X757" s="3"/>
      <c r="Y757" s="3"/>
      <c r="AR757" s="3"/>
      <c r="AS757" s="3"/>
    </row>
    <row r="758" spans="1:45" ht="15.75" customHeight="1">
      <c r="A758" s="82">
        <v>2502</v>
      </c>
      <c r="B758" s="161"/>
      <c r="C758" s="161"/>
      <c r="D758" s="161"/>
      <c r="E758" s="161"/>
      <c r="F758" s="161"/>
      <c r="G758" s="161"/>
      <c r="H758" s="161"/>
      <c r="I758" s="161"/>
      <c r="J758" s="175"/>
      <c r="K758" s="162"/>
      <c r="L758" s="155"/>
      <c r="M758" s="5"/>
      <c r="N758" s="26"/>
      <c r="O758" s="108" t="s">
        <v>80</v>
      </c>
      <c r="P758" s="109">
        <v>29</v>
      </c>
      <c r="Q758" s="110">
        <f>IF(SUM(K748:K754)=0,"",SUM(K748:K754))</f>
        <v>30</v>
      </c>
      <c r="R758" s="111" t="s">
        <v>10</v>
      </c>
      <c r="X758" s="3"/>
      <c r="Y758" s="3"/>
      <c r="AR758" s="3"/>
      <c r="AS758" s="3"/>
    </row>
    <row r="759" spans="1:45" ht="15.75" customHeight="1">
      <c r="A759" s="82">
        <v>2601</v>
      </c>
      <c r="B759" s="161"/>
      <c r="C759" s="161"/>
      <c r="D759" s="161"/>
      <c r="E759" s="161"/>
      <c r="F759" s="161"/>
      <c r="G759" s="161"/>
      <c r="H759" s="161"/>
      <c r="I759" s="161"/>
      <c r="J759" s="175"/>
      <c r="K759" s="162"/>
      <c r="L759" s="155"/>
      <c r="M759" s="5"/>
      <c r="N759" s="26"/>
      <c r="O759" s="112" t="s">
        <v>81</v>
      </c>
      <c r="P759" s="113">
        <f>IF(P758/B745=0,"",P758/B745)</f>
        <v>0.76315789473684215</v>
      </c>
      <c r="Q759" s="114">
        <f>IF(P758/Q758=0,"",P758/Q758)</f>
        <v>0.96666666666666667</v>
      </c>
      <c r="R759" s="115" t="s">
        <v>82</v>
      </c>
      <c r="X759" s="3"/>
      <c r="Y759" s="3"/>
      <c r="AR759" s="3"/>
      <c r="AS759" s="3"/>
    </row>
    <row r="760" spans="1:45" ht="15.75" customHeight="1">
      <c r="A760" s="82">
        <v>2602</v>
      </c>
      <c r="B760" s="161"/>
      <c r="C760" s="161"/>
      <c r="D760" s="161"/>
      <c r="E760" s="161"/>
      <c r="F760" s="161"/>
      <c r="G760" s="161"/>
      <c r="H760" s="161"/>
      <c r="I760" s="161"/>
      <c r="J760" s="175"/>
      <c r="K760" s="162"/>
      <c r="L760" s="166"/>
      <c r="M760" s="119"/>
      <c r="N760" s="120"/>
      <c r="O760" s="119"/>
      <c r="P760" s="120"/>
      <c r="Q760" s="120"/>
      <c r="R760" s="121"/>
      <c r="X760" s="3"/>
      <c r="Y760" s="3"/>
      <c r="AR760" s="3"/>
      <c r="AS760" s="3"/>
    </row>
    <row r="761" spans="1:45" ht="18" customHeight="1">
      <c r="A761" s="34"/>
      <c r="B761" s="26"/>
      <c r="C761" s="26"/>
      <c r="D761" s="231" t="s">
        <v>108</v>
      </c>
      <c r="E761" s="232"/>
      <c r="F761" s="232"/>
      <c r="G761" s="232"/>
      <c r="H761" s="232"/>
      <c r="I761" s="232"/>
      <c r="J761" s="233"/>
      <c r="K761" s="122">
        <f>SUM(K745:K757)</f>
        <v>30</v>
      </c>
      <c r="L761" s="123">
        <f>IF(K752=0,"",K752/B745)</f>
        <v>0.71052631578947367</v>
      </c>
      <c r="M761" s="123">
        <f>IF(K761=0,"",K761/B745)</f>
        <v>0.78947368421052633</v>
      </c>
      <c r="N761" s="123">
        <f>IF(K752=0,"",M761-L761)</f>
        <v>7.8947368421052655E-2</v>
      </c>
      <c r="O761" s="5"/>
      <c r="P761" s="26"/>
      <c r="Q761" s="25"/>
      <c r="R761" s="5"/>
      <c r="X761" s="3"/>
      <c r="Y761" s="3"/>
      <c r="AR761" s="3"/>
      <c r="AS761" s="3"/>
    </row>
    <row r="762" spans="1:45" ht="12.75" customHeight="1">
      <c r="L762" s="5"/>
      <c r="M762" s="5"/>
      <c r="O762" s="5"/>
      <c r="P762" s="6"/>
      <c r="Q762" s="6"/>
      <c r="R762" s="5"/>
      <c r="X762" s="3"/>
      <c r="Y762" s="3"/>
      <c r="AR762" s="3"/>
      <c r="AS762" s="3"/>
    </row>
    <row r="763" spans="1:45" ht="12.75" customHeight="1">
      <c r="L763" s="5"/>
      <c r="M763" s="5"/>
      <c r="O763" s="5"/>
      <c r="P763" s="6"/>
      <c r="Q763" s="6"/>
      <c r="R763" s="5"/>
      <c r="X763" s="3"/>
      <c r="Y763" s="3"/>
      <c r="AR763" s="3"/>
      <c r="AS763" s="3"/>
    </row>
    <row r="764" spans="1:45" ht="26.25" customHeight="1">
      <c r="B764" s="250" t="s">
        <v>96</v>
      </c>
      <c r="C764" s="242"/>
      <c r="D764" s="242"/>
      <c r="E764" s="242"/>
      <c r="F764" s="242"/>
      <c r="G764" s="242"/>
      <c r="H764" s="242"/>
      <c r="I764" s="242"/>
      <c r="J764" s="242"/>
      <c r="K764" s="145" t="s">
        <v>117</v>
      </c>
      <c r="L764" s="5"/>
      <c r="M764" s="5"/>
      <c r="N764" s="26"/>
      <c r="O764" s="5"/>
      <c r="P764" s="26"/>
      <c r="Q764" s="26"/>
      <c r="R764" s="26"/>
      <c r="X764" s="3"/>
      <c r="Y764" s="3"/>
      <c r="AR764" s="3"/>
      <c r="AS764" s="3"/>
    </row>
    <row r="765" spans="1:45" ht="20.25" customHeight="1">
      <c r="A765" s="234" t="s">
        <v>9</v>
      </c>
      <c r="B765" s="235" t="s">
        <v>97</v>
      </c>
      <c r="C765" s="232"/>
      <c r="D765" s="232"/>
      <c r="E765" s="232"/>
      <c r="F765" s="232"/>
      <c r="G765" s="232"/>
      <c r="H765" s="232"/>
      <c r="I765" s="232"/>
      <c r="J765" s="233"/>
      <c r="K765" s="236" t="s">
        <v>10</v>
      </c>
      <c r="L765" s="229" t="s">
        <v>2</v>
      </c>
      <c r="M765" s="229" t="s">
        <v>3</v>
      </c>
      <c r="N765" s="237" t="s">
        <v>4</v>
      </c>
      <c r="O765" s="229" t="s">
        <v>5</v>
      </c>
      <c r="P765" s="238" t="s">
        <v>6</v>
      </c>
      <c r="Q765" s="238" t="s">
        <v>7</v>
      </c>
      <c r="R765" s="229" t="s">
        <v>8</v>
      </c>
      <c r="X765" s="3"/>
      <c r="Y765" s="3"/>
      <c r="AR765" s="3"/>
      <c r="AS765" s="3"/>
    </row>
    <row r="766" spans="1:45" ht="15.75" customHeight="1">
      <c r="A766" s="230"/>
      <c r="B766" s="82" t="s">
        <v>98</v>
      </c>
      <c r="C766" s="82" t="s">
        <v>99</v>
      </c>
      <c r="D766" s="82" t="s">
        <v>100</v>
      </c>
      <c r="E766" s="82" t="s">
        <v>101</v>
      </c>
      <c r="F766" s="82" t="s">
        <v>102</v>
      </c>
      <c r="G766" s="82" t="s">
        <v>103</v>
      </c>
      <c r="H766" s="82" t="s">
        <v>104</v>
      </c>
      <c r="I766" s="82" t="s">
        <v>105</v>
      </c>
      <c r="J766" s="174" t="s">
        <v>106</v>
      </c>
      <c r="K766" s="230"/>
      <c r="L766" s="230"/>
      <c r="M766" s="230"/>
      <c r="N766" s="230"/>
      <c r="O766" s="230"/>
      <c r="P766" s="230"/>
      <c r="Q766" s="230"/>
      <c r="R766" s="230"/>
      <c r="X766" s="3"/>
      <c r="Y766" s="3"/>
      <c r="AR766" s="3"/>
      <c r="AS766" s="3"/>
    </row>
    <row r="767" spans="1:45" ht="15.75" customHeight="1">
      <c r="A767" s="82">
        <v>1902</v>
      </c>
      <c r="B767" s="83">
        <v>70</v>
      </c>
      <c r="C767" s="161"/>
      <c r="D767" s="161"/>
      <c r="E767" s="161"/>
      <c r="F767" s="161"/>
      <c r="G767" s="161"/>
      <c r="H767" s="161"/>
      <c r="I767" s="161"/>
      <c r="J767" s="175"/>
      <c r="K767" s="162"/>
      <c r="L767" s="154"/>
      <c r="M767" s="55"/>
      <c r="N767" s="56"/>
      <c r="O767" s="146"/>
      <c r="P767" s="89">
        <f>B767</f>
        <v>70</v>
      </c>
      <c r="Q767" s="147"/>
      <c r="R767" s="146"/>
      <c r="X767" s="3"/>
      <c r="Y767" s="3"/>
      <c r="AR767" s="3"/>
      <c r="AS767" s="3"/>
    </row>
    <row r="768" spans="1:45" ht="15.75" customHeight="1">
      <c r="A768" s="82">
        <v>2001</v>
      </c>
      <c r="B768" s="161"/>
      <c r="C768" s="161">
        <v>67</v>
      </c>
      <c r="D768" s="161"/>
      <c r="E768" s="161"/>
      <c r="F768" s="161"/>
      <c r="G768" s="161"/>
      <c r="H768" s="161"/>
      <c r="I768" s="161"/>
      <c r="J768" s="175"/>
      <c r="K768" s="162"/>
      <c r="L768" s="155"/>
      <c r="M768" s="5"/>
      <c r="N768" s="156"/>
      <c r="O768" s="94">
        <f>IF(C768=0,"",C768/B767)</f>
        <v>0.95714285714285718</v>
      </c>
      <c r="P768" s="95">
        <v>67</v>
      </c>
      <c r="Q768" s="96">
        <f t="shared" ref="Q768:Q774" si="95">IF(P768=0,"",P768/P767)</f>
        <v>0.95714285714285718</v>
      </c>
      <c r="R768" s="96">
        <f t="shared" ref="R768:R774" si="96">IF(P768=0,"",100%-Q768)</f>
        <v>4.2857142857142816E-2</v>
      </c>
      <c r="X768" s="3"/>
      <c r="Y768" s="3"/>
      <c r="AR768" s="3"/>
      <c r="AS768" s="3"/>
    </row>
    <row r="769" spans="1:45" ht="15.75" customHeight="1">
      <c r="A769" s="82">
        <v>2002</v>
      </c>
      <c r="B769" s="161"/>
      <c r="C769" s="161"/>
      <c r="D769" s="161">
        <v>62</v>
      </c>
      <c r="E769" s="161"/>
      <c r="F769" s="161"/>
      <c r="G769" s="161"/>
      <c r="H769" s="161"/>
      <c r="I769" s="161"/>
      <c r="J769" s="175"/>
      <c r="K769" s="162"/>
      <c r="L769" s="155"/>
      <c r="M769" s="5"/>
      <c r="N769" s="156"/>
      <c r="O769" s="94">
        <f>IF(D769=0,"",D769/C768)</f>
        <v>0.92537313432835822</v>
      </c>
      <c r="P769" s="95">
        <v>64</v>
      </c>
      <c r="Q769" s="96">
        <f t="shared" si="95"/>
        <v>0.95522388059701491</v>
      </c>
      <c r="R769" s="96">
        <f t="shared" si="96"/>
        <v>4.4776119402985093E-2</v>
      </c>
      <c r="S769" s="97">
        <f>P769/P767</f>
        <v>0.91428571428571426</v>
      </c>
      <c r="X769" s="3"/>
      <c r="Y769" s="3"/>
      <c r="AR769" s="3"/>
      <c r="AS769" s="3"/>
    </row>
    <row r="770" spans="1:45" ht="15.75" customHeight="1">
      <c r="A770" s="82">
        <v>2101</v>
      </c>
      <c r="B770" s="161"/>
      <c r="C770" s="161"/>
      <c r="D770" s="161"/>
      <c r="E770" s="161">
        <v>60</v>
      </c>
      <c r="F770" s="161"/>
      <c r="G770" s="161"/>
      <c r="H770" s="161"/>
      <c r="I770" s="161"/>
      <c r="J770" s="175"/>
      <c r="K770" s="162"/>
      <c r="L770" s="155"/>
      <c r="M770" s="5"/>
      <c r="N770" s="156"/>
      <c r="O770" s="94">
        <f>IF(E770=0,"",E770/D769)</f>
        <v>0.967741935483871</v>
      </c>
      <c r="P770" s="95">
        <v>64</v>
      </c>
      <c r="Q770" s="96">
        <f t="shared" si="95"/>
        <v>1</v>
      </c>
      <c r="R770" s="96">
        <f t="shared" si="96"/>
        <v>0</v>
      </c>
      <c r="X770" s="3"/>
      <c r="Y770" s="3"/>
      <c r="AR770" s="3"/>
      <c r="AS770" s="3"/>
    </row>
    <row r="771" spans="1:45" ht="15.75" customHeight="1">
      <c r="A771" s="82">
        <v>2102</v>
      </c>
      <c r="B771" s="161"/>
      <c r="C771" s="161"/>
      <c r="D771" s="161"/>
      <c r="E771" s="161"/>
      <c r="F771" s="161">
        <v>60</v>
      </c>
      <c r="G771" s="161"/>
      <c r="H771" s="161"/>
      <c r="I771" s="161"/>
      <c r="J771" s="175"/>
      <c r="K771" s="162"/>
      <c r="L771" s="155"/>
      <c r="M771" s="5"/>
      <c r="N771" s="156"/>
      <c r="O771" s="94">
        <f>IF(F771=0,"",F771/E770)</f>
        <v>1</v>
      </c>
      <c r="P771" s="95">
        <v>63</v>
      </c>
      <c r="Q771" s="96">
        <f t="shared" si="95"/>
        <v>0.984375</v>
      </c>
      <c r="R771" s="96">
        <f t="shared" si="96"/>
        <v>1.5625E-2</v>
      </c>
      <c r="X771" s="3"/>
      <c r="Y771" s="3"/>
      <c r="AR771" s="3"/>
      <c r="AS771" s="3"/>
    </row>
    <row r="772" spans="1:45" ht="15.75" customHeight="1">
      <c r="A772" s="82">
        <v>2201</v>
      </c>
      <c r="B772" s="161"/>
      <c r="C772" s="161"/>
      <c r="D772" s="161"/>
      <c r="E772" s="161"/>
      <c r="F772" s="161"/>
      <c r="G772" s="161">
        <v>60</v>
      </c>
      <c r="H772" s="161"/>
      <c r="I772" s="161"/>
      <c r="J772" s="175"/>
      <c r="K772" s="162"/>
      <c r="L772" s="155"/>
      <c r="M772" s="5"/>
      <c r="N772" s="156"/>
      <c r="O772" s="94">
        <f>IF(G772=0,"",G772/F771)</f>
        <v>1</v>
      </c>
      <c r="P772" s="95">
        <v>63</v>
      </c>
      <c r="Q772" s="96">
        <f t="shared" si="95"/>
        <v>1</v>
      </c>
      <c r="R772" s="96">
        <f t="shared" si="96"/>
        <v>0</v>
      </c>
      <c r="X772" s="3"/>
      <c r="Y772" s="3"/>
      <c r="AR772" s="3"/>
      <c r="AS772" s="3"/>
    </row>
    <row r="773" spans="1:45" ht="15.75" customHeight="1">
      <c r="A773" s="82">
        <v>2202</v>
      </c>
      <c r="B773" s="161"/>
      <c r="C773" s="161"/>
      <c r="D773" s="161"/>
      <c r="E773" s="161"/>
      <c r="F773" s="161"/>
      <c r="G773" s="161"/>
      <c r="H773" s="161">
        <v>60</v>
      </c>
      <c r="I773" s="161"/>
      <c r="J773" s="175"/>
      <c r="K773" s="162">
        <v>1</v>
      </c>
      <c r="L773" s="155"/>
      <c r="M773" s="5"/>
      <c r="N773" s="156"/>
      <c r="O773" s="94">
        <f>IF(H773=0,"",H773/G772)</f>
        <v>1</v>
      </c>
      <c r="P773" s="95">
        <v>63</v>
      </c>
      <c r="Q773" s="96">
        <f t="shared" si="95"/>
        <v>1</v>
      </c>
      <c r="R773" s="96">
        <f t="shared" si="96"/>
        <v>0</v>
      </c>
      <c r="X773" s="3"/>
      <c r="Y773" s="3"/>
      <c r="AR773" s="3"/>
      <c r="AS773" s="3"/>
    </row>
    <row r="774" spans="1:45" ht="15.75" customHeight="1">
      <c r="A774" s="82">
        <v>2301</v>
      </c>
      <c r="B774" s="161"/>
      <c r="C774" s="161"/>
      <c r="D774" s="161"/>
      <c r="E774" s="161"/>
      <c r="F774" s="161"/>
      <c r="G774" s="161"/>
      <c r="H774" s="161"/>
      <c r="I774" s="161">
        <v>60</v>
      </c>
      <c r="J774" s="175"/>
      <c r="K774" s="162">
        <v>55</v>
      </c>
      <c r="L774" s="155"/>
      <c r="M774" s="5"/>
      <c r="N774" s="156"/>
      <c r="O774" s="94">
        <f>IF(I774=0,"",I774/H773)</f>
        <v>1</v>
      </c>
      <c r="P774" s="95">
        <v>63</v>
      </c>
      <c r="Q774" s="96">
        <f t="shared" si="95"/>
        <v>1</v>
      </c>
      <c r="R774" s="96">
        <f t="shared" si="96"/>
        <v>0</v>
      </c>
      <c r="X774" s="3"/>
      <c r="Y774" s="3"/>
      <c r="AR774" s="3"/>
      <c r="AS774" s="3"/>
    </row>
    <row r="775" spans="1:45" ht="15.75" customHeight="1">
      <c r="A775" s="82">
        <v>2302</v>
      </c>
      <c r="B775" s="161"/>
      <c r="C775" s="161"/>
      <c r="D775" s="161"/>
      <c r="E775" s="161"/>
      <c r="F775" s="161"/>
      <c r="G775" s="161"/>
      <c r="H775" s="161"/>
      <c r="I775" s="161">
        <v>6</v>
      </c>
      <c r="J775" s="175"/>
      <c r="K775" s="162">
        <v>5</v>
      </c>
      <c r="L775" s="155"/>
      <c r="M775" s="5"/>
      <c r="N775" s="156"/>
      <c r="O775" s="148" t="str">
        <f>IF(J775=0,"",J775/I774)</f>
        <v/>
      </c>
      <c r="P775" s="95">
        <v>8</v>
      </c>
      <c r="Q775" s="149"/>
      <c r="R775" s="149"/>
      <c r="X775" s="3"/>
      <c r="Y775" s="3"/>
      <c r="AR775" s="3"/>
      <c r="AS775" s="3"/>
    </row>
    <row r="776" spans="1:45" ht="15.75" customHeight="1">
      <c r="A776" s="82">
        <v>2401</v>
      </c>
      <c r="B776" s="161"/>
      <c r="C776" s="161"/>
      <c r="D776" s="161"/>
      <c r="E776" s="161"/>
      <c r="F776" s="161"/>
      <c r="G776" s="161"/>
      <c r="H776" s="161"/>
      <c r="I776" s="161">
        <v>2</v>
      </c>
      <c r="J776" s="175"/>
      <c r="K776" s="162">
        <v>1</v>
      </c>
      <c r="L776" s="155"/>
      <c r="M776" s="5"/>
      <c r="N776" s="26"/>
      <c r="O776" s="157"/>
      <c r="P776" s="158">
        <v>3</v>
      </c>
      <c r="Q776" s="159"/>
      <c r="R776" s="160"/>
      <c r="X776" s="3"/>
      <c r="Y776" s="3"/>
      <c r="AR776" s="3"/>
      <c r="AS776" s="3"/>
    </row>
    <row r="777" spans="1:45" ht="15.75" customHeight="1">
      <c r="A777" s="82">
        <v>2402</v>
      </c>
      <c r="B777" s="161"/>
      <c r="C777" s="161"/>
      <c r="D777" s="161"/>
      <c r="E777" s="161"/>
      <c r="F777" s="161"/>
      <c r="G777" s="161"/>
      <c r="H777" s="161"/>
      <c r="I777" s="161">
        <v>1</v>
      </c>
      <c r="J777" s="175"/>
      <c r="K777" s="162">
        <v>1</v>
      </c>
      <c r="L777" s="155"/>
      <c r="M777" s="5"/>
      <c r="N777" s="26"/>
      <c r="O777" s="140"/>
      <c r="P777" s="163">
        <v>1</v>
      </c>
      <c r="Q777" s="164"/>
      <c r="R777" s="140"/>
      <c r="X777" s="3"/>
      <c r="Y777" s="3"/>
      <c r="AR777" s="3"/>
      <c r="AS777" s="3"/>
    </row>
    <row r="778" spans="1:45" ht="15.75" customHeight="1">
      <c r="A778" s="82">
        <v>2501</v>
      </c>
      <c r="B778" s="161"/>
      <c r="C778" s="161"/>
      <c r="D778" s="161"/>
      <c r="E778" s="161"/>
      <c r="F778" s="161"/>
      <c r="G778" s="161"/>
      <c r="H778" s="161"/>
      <c r="I778" s="161"/>
      <c r="J778" s="175"/>
      <c r="K778" s="162"/>
      <c r="L778" s="155"/>
      <c r="M778" s="5"/>
      <c r="N778" s="26"/>
      <c r="O778" s="140"/>
      <c r="P778" s="163"/>
      <c r="Q778" s="164"/>
      <c r="R778" s="140"/>
      <c r="X778" s="3"/>
      <c r="Y778" s="3"/>
      <c r="AR778" s="3"/>
      <c r="AS778" s="3"/>
    </row>
    <row r="779" spans="1:45" ht="15.75" customHeight="1">
      <c r="A779" s="82">
        <v>2502</v>
      </c>
      <c r="B779" s="161"/>
      <c r="C779" s="161"/>
      <c r="D779" s="161"/>
      <c r="E779" s="161"/>
      <c r="F779" s="161"/>
      <c r="G779" s="161"/>
      <c r="H779" s="161"/>
      <c r="I779" s="161"/>
      <c r="J779" s="175"/>
      <c r="K779" s="162"/>
      <c r="L779" s="155"/>
      <c r="M779" s="5"/>
      <c r="N779" s="26"/>
      <c r="O779" s="105"/>
      <c r="P779" s="124"/>
      <c r="Q779" s="106"/>
      <c r="R779" s="107"/>
      <c r="X779" s="3"/>
      <c r="Y779" s="3"/>
      <c r="AR779" s="3"/>
      <c r="AS779" s="3"/>
    </row>
    <row r="780" spans="1:45" ht="15.75" customHeight="1">
      <c r="A780" s="82">
        <v>2601</v>
      </c>
      <c r="B780" s="161"/>
      <c r="C780" s="161"/>
      <c r="D780" s="161"/>
      <c r="E780" s="161"/>
      <c r="F780" s="161"/>
      <c r="G780" s="161"/>
      <c r="H780" s="161"/>
      <c r="I780" s="161"/>
      <c r="J780" s="175"/>
      <c r="K780" s="162"/>
      <c r="L780" s="155"/>
      <c r="M780" s="5"/>
      <c r="N780" s="26"/>
      <c r="O780" s="108" t="s">
        <v>80</v>
      </c>
      <c r="P780" s="109">
        <v>35</v>
      </c>
      <c r="Q780" s="110">
        <f>K783</f>
        <v>63</v>
      </c>
      <c r="R780" s="111" t="s">
        <v>10</v>
      </c>
      <c r="X780" s="3"/>
      <c r="Y780" s="3"/>
      <c r="AR780" s="3"/>
      <c r="AS780" s="3"/>
    </row>
    <row r="781" spans="1:45" ht="15.75" customHeight="1">
      <c r="A781" s="82">
        <v>2602</v>
      </c>
      <c r="B781" s="161"/>
      <c r="C781" s="161"/>
      <c r="D781" s="161"/>
      <c r="E781" s="161"/>
      <c r="F781" s="161"/>
      <c r="G781" s="161"/>
      <c r="H781" s="161"/>
      <c r="I781" s="161"/>
      <c r="J781" s="175"/>
      <c r="K781" s="162"/>
      <c r="L781" s="155"/>
      <c r="M781" s="5"/>
      <c r="N781" s="26"/>
      <c r="O781" s="112" t="s">
        <v>81</v>
      </c>
      <c r="P781" s="113">
        <f>IF(P780/B767=0,"",P780/B767)</f>
        <v>0.5</v>
      </c>
      <c r="Q781" s="114">
        <f>IF(P780/Q780=0,"",P780/Q780)</f>
        <v>0.55555555555555558</v>
      </c>
      <c r="R781" s="115" t="s">
        <v>82</v>
      </c>
      <c r="X781" s="3"/>
      <c r="Y781" s="3"/>
      <c r="AR781" s="3"/>
      <c r="AS781" s="3"/>
    </row>
    <row r="782" spans="1:45" ht="15.75" customHeight="1">
      <c r="A782" s="82">
        <v>2701</v>
      </c>
      <c r="B782" s="161"/>
      <c r="C782" s="161"/>
      <c r="D782" s="161"/>
      <c r="E782" s="161"/>
      <c r="F782" s="161"/>
      <c r="G782" s="161"/>
      <c r="H782" s="161"/>
      <c r="I782" s="161"/>
      <c r="J782" s="175"/>
      <c r="K782" s="162"/>
      <c r="L782" s="166"/>
      <c r="M782" s="119"/>
      <c r="N782" s="120"/>
      <c r="O782" s="119"/>
      <c r="P782" s="120"/>
      <c r="Q782" s="120"/>
      <c r="R782" s="121"/>
      <c r="X782" s="3"/>
      <c r="Y782" s="3"/>
      <c r="AR782" s="3"/>
      <c r="AS782" s="3"/>
    </row>
    <row r="783" spans="1:45" ht="18" customHeight="1">
      <c r="A783" s="34"/>
      <c r="B783" s="26"/>
      <c r="C783" s="26"/>
      <c r="D783" s="231" t="s">
        <v>108</v>
      </c>
      <c r="E783" s="232"/>
      <c r="F783" s="232"/>
      <c r="G783" s="232"/>
      <c r="H783" s="232"/>
      <c r="I783" s="232"/>
      <c r="J783" s="233"/>
      <c r="K783" s="122">
        <f>SUM(K767:K779)</f>
        <v>63</v>
      </c>
      <c r="L783" s="123">
        <f>((SUM(K773:K774))/B767)</f>
        <v>0.8</v>
      </c>
      <c r="M783" s="123">
        <f>IF(K783=0,"",K783/B767)</f>
        <v>0.9</v>
      </c>
      <c r="N783" s="123">
        <f>M783-L783</f>
        <v>9.9999999999999978E-2</v>
      </c>
      <c r="O783" s="5"/>
      <c r="P783" s="26"/>
      <c r="Q783" s="25"/>
      <c r="R783" s="5"/>
      <c r="X783" s="3"/>
      <c r="Y783" s="3"/>
      <c r="AR783" s="3"/>
      <c r="AS783" s="3"/>
    </row>
    <row r="784" spans="1:45" ht="12.75" customHeight="1">
      <c r="L784" s="5"/>
      <c r="M784" s="5"/>
      <c r="O784" s="5"/>
      <c r="P784" s="6"/>
      <c r="Q784" s="6"/>
      <c r="R784" s="5"/>
      <c r="X784" s="3"/>
      <c r="Y784" s="3"/>
      <c r="AR784" s="3"/>
      <c r="AS784" s="3"/>
    </row>
    <row r="785" spans="1:45" ht="12.75" customHeight="1">
      <c r="L785" s="5"/>
      <c r="M785" s="5"/>
      <c r="O785" s="5"/>
      <c r="P785" s="6"/>
      <c r="Q785" s="6"/>
      <c r="R785" s="5"/>
      <c r="X785" s="3"/>
      <c r="Y785" s="3"/>
      <c r="AR785" s="3"/>
      <c r="AS785" s="3"/>
    </row>
    <row r="786" spans="1:45" ht="26.25" customHeight="1">
      <c r="B786" s="250" t="s">
        <v>96</v>
      </c>
      <c r="C786" s="242"/>
      <c r="D786" s="242"/>
      <c r="E786" s="242"/>
      <c r="F786" s="242"/>
      <c r="G786" s="242"/>
      <c r="H786" s="242"/>
      <c r="I786" s="242"/>
      <c r="J786" s="242"/>
      <c r="K786" s="145" t="s">
        <v>118</v>
      </c>
      <c r="L786" s="5"/>
      <c r="M786" s="5"/>
      <c r="N786" s="26"/>
      <c r="O786" s="5"/>
      <c r="P786" s="26"/>
      <c r="Q786" s="26"/>
      <c r="R786" s="26"/>
      <c r="X786" s="3"/>
      <c r="Y786" s="3"/>
      <c r="AR786" s="3"/>
      <c r="AS786" s="3"/>
    </row>
    <row r="787" spans="1:45" ht="20.25" customHeight="1">
      <c r="A787" s="234" t="s">
        <v>9</v>
      </c>
      <c r="B787" s="235" t="s">
        <v>97</v>
      </c>
      <c r="C787" s="232"/>
      <c r="D787" s="232"/>
      <c r="E787" s="232"/>
      <c r="F787" s="232"/>
      <c r="G787" s="232"/>
      <c r="H787" s="232"/>
      <c r="I787" s="232"/>
      <c r="J787" s="233"/>
      <c r="K787" s="236" t="s">
        <v>10</v>
      </c>
      <c r="L787" s="229" t="s">
        <v>2</v>
      </c>
      <c r="M787" s="229" t="s">
        <v>3</v>
      </c>
      <c r="N787" s="237" t="s">
        <v>4</v>
      </c>
      <c r="O787" s="229" t="s">
        <v>5</v>
      </c>
      <c r="P787" s="238" t="s">
        <v>6</v>
      </c>
      <c r="Q787" s="238" t="s">
        <v>7</v>
      </c>
      <c r="R787" s="229" t="s">
        <v>8</v>
      </c>
      <c r="X787" s="3"/>
      <c r="Y787" s="3"/>
      <c r="AR787" s="3"/>
      <c r="AS787" s="3"/>
    </row>
    <row r="788" spans="1:45" ht="15.75" customHeight="1">
      <c r="A788" s="230"/>
      <c r="B788" s="82" t="s">
        <v>98</v>
      </c>
      <c r="C788" s="82" t="s">
        <v>99</v>
      </c>
      <c r="D788" s="82" t="s">
        <v>100</v>
      </c>
      <c r="E788" s="82" t="s">
        <v>101</v>
      </c>
      <c r="F788" s="82" t="s">
        <v>102</v>
      </c>
      <c r="G788" s="82" t="s">
        <v>103</v>
      </c>
      <c r="H788" s="82" t="s">
        <v>104</v>
      </c>
      <c r="I788" s="82" t="s">
        <v>105</v>
      </c>
      <c r="J788" s="174" t="s">
        <v>106</v>
      </c>
      <c r="K788" s="230"/>
      <c r="L788" s="230"/>
      <c r="M788" s="230"/>
      <c r="N788" s="230"/>
      <c r="O788" s="230"/>
      <c r="P788" s="230"/>
      <c r="Q788" s="230"/>
      <c r="R788" s="230"/>
      <c r="X788" s="3"/>
      <c r="Y788" s="3"/>
      <c r="AR788" s="3"/>
      <c r="AS788" s="3"/>
    </row>
    <row r="789" spans="1:45" ht="15.75" customHeight="1">
      <c r="A789" s="82">
        <v>2001</v>
      </c>
      <c r="B789" s="83">
        <v>39</v>
      </c>
      <c r="C789" s="161"/>
      <c r="D789" s="161"/>
      <c r="E789" s="161"/>
      <c r="F789" s="161"/>
      <c r="G789" s="161"/>
      <c r="H789" s="161"/>
      <c r="I789" s="161"/>
      <c r="J789" s="175"/>
      <c r="K789" s="162"/>
      <c r="L789" s="154"/>
      <c r="M789" s="55"/>
      <c r="N789" s="56"/>
      <c r="O789" s="146"/>
      <c r="P789" s="89">
        <f>B789</f>
        <v>39</v>
      </c>
      <c r="Q789" s="147"/>
      <c r="R789" s="146"/>
      <c r="X789" s="3"/>
      <c r="Y789" s="3"/>
      <c r="AR789" s="3"/>
      <c r="AS789" s="3"/>
    </row>
    <row r="790" spans="1:45" ht="15.75" customHeight="1">
      <c r="A790" s="82">
        <v>2002</v>
      </c>
      <c r="B790" s="161"/>
      <c r="C790" s="161">
        <v>38</v>
      </c>
      <c r="D790" s="161"/>
      <c r="E790" s="161"/>
      <c r="F790" s="161"/>
      <c r="G790" s="161"/>
      <c r="H790" s="161"/>
      <c r="I790" s="161"/>
      <c r="J790" s="175"/>
      <c r="K790" s="162"/>
      <c r="L790" s="155"/>
      <c r="M790" s="5"/>
      <c r="N790" s="156"/>
      <c r="O790" s="94">
        <f>IF(C790=0,"",C790/B789)</f>
        <v>0.97435897435897434</v>
      </c>
      <c r="P790" s="95">
        <v>38</v>
      </c>
      <c r="Q790" s="96">
        <f t="shared" ref="Q790:Q796" si="97">IF(P790=0,"",P790/P789)</f>
        <v>0.97435897435897434</v>
      </c>
      <c r="R790" s="96">
        <f t="shared" ref="R790:R796" si="98">IF(P790=0,"",100%-Q790)</f>
        <v>2.5641025641025661E-2</v>
      </c>
      <c r="X790" s="3"/>
      <c r="Y790" s="3"/>
      <c r="AR790" s="3"/>
      <c r="AS790" s="3"/>
    </row>
    <row r="791" spans="1:45" ht="15.75" customHeight="1">
      <c r="A791" s="82">
        <v>2101</v>
      </c>
      <c r="B791" s="161"/>
      <c r="C791" s="161"/>
      <c r="D791" s="161">
        <v>33</v>
      </c>
      <c r="E791" s="161"/>
      <c r="F791" s="161"/>
      <c r="G791" s="161"/>
      <c r="H791" s="161"/>
      <c r="I791" s="161"/>
      <c r="J791" s="175"/>
      <c r="K791" s="162"/>
      <c r="L791" s="155"/>
      <c r="M791" s="5"/>
      <c r="N791" s="156"/>
      <c r="O791" s="94">
        <f>IF(D791=0,"",D791/C790)</f>
        <v>0.86842105263157898</v>
      </c>
      <c r="P791" s="95">
        <v>35</v>
      </c>
      <c r="Q791" s="96">
        <f t="shared" si="97"/>
        <v>0.92105263157894735</v>
      </c>
      <c r="R791" s="96">
        <f t="shared" si="98"/>
        <v>7.8947368421052655E-2</v>
      </c>
      <c r="S791" s="97">
        <f>P791/P789</f>
        <v>0.89743589743589747</v>
      </c>
      <c r="X791" s="3"/>
      <c r="Y791" s="3"/>
      <c r="AR791" s="3"/>
      <c r="AS791" s="3"/>
    </row>
    <row r="792" spans="1:45" ht="15.75" customHeight="1">
      <c r="A792" s="82">
        <v>2102</v>
      </c>
      <c r="B792" s="161"/>
      <c r="C792" s="161"/>
      <c r="D792" s="161"/>
      <c r="E792" s="161">
        <v>31</v>
      </c>
      <c r="F792" s="161"/>
      <c r="G792" s="161"/>
      <c r="H792" s="161"/>
      <c r="I792" s="161"/>
      <c r="J792" s="175"/>
      <c r="K792" s="162"/>
      <c r="L792" s="155"/>
      <c r="M792" s="5"/>
      <c r="N792" s="156"/>
      <c r="O792" s="94">
        <f>IF(E792=0,"",E792/D791)</f>
        <v>0.93939393939393945</v>
      </c>
      <c r="P792" s="95">
        <v>35</v>
      </c>
      <c r="Q792" s="96">
        <f t="shared" si="97"/>
        <v>1</v>
      </c>
      <c r="R792" s="96">
        <f t="shared" si="98"/>
        <v>0</v>
      </c>
      <c r="X792" s="3"/>
      <c r="Y792" s="3"/>
      <c r="AR792" s="3"/>
      <c r="AS792" s="3"/>
    </row>
    <row r="793" spans="1:45" ht="15.75" customHeight="1">
      <c r="A793" s="82">
        <v>2201</v>
      </c>
      <c r="B793" s="161"/>
      <c r="C793" s="161"/>
      <c r="D793" s="161"/>
      <c r="E793" s="161"/>
      <c r="F793" s="161">
        <v>30</v>
      </c>
      <c r="G793" s="161"/>
      <c r="H793" s="161"/>
      <c r="I793" s="161"/>
      <c r="J793" s="175"/>
      <c r="K793" s="162"/>
      <c r="L793" s="155"/>
      <c r="M793" s="5"/>
      <c r="N793" s="156"/>
      <c r="O793" s="94">
        <f>IF(F793=0,"",F793/E792)</f>
        <v>0.967741935483871</v>
      </c>
      <c r="P793" s="95">
        <v>34</v>
      </c>
      <c r="Q793" s="96">
        <f t="shared" si="97"/>
        <v>0.97142857142857142</v>
      </c>
      <c r="R793" s="96">
        <f t="shared" si="98"/>
        <v>2.8571428571428581E-2</v>
      </c>
      <c r="X793" s="3"/>
      <c r="Y793" s="3"/>
      <c r="AR793" s="3"/>
      <c r="AS793" s="3"/>
    </row>
    <row r="794" spans="1:45" ht="15.75" customHeight="1">
      <c r="A794" s="82">
        <v>2202</v>
      </c>
      <c r="B794" s="161"/>
      <c r="C794" s="161"/>
      <c r="D794" s="161"/>
      <c r="E794" s="161"/>
      <c r="F794" s="161"/>
      <c r="G794" s="161">
        <v>30</v>
      </c>
      <c r="H794" s="161"/>
      <c r="I794" s="161"/>
      <c r="J794" s="175"/>
      <c r="K794" s="162"/>
      <c r="L794" s="155"/>
      <c r="M794" s="5"/>
      <c r="N794" s="156"/>
      <c r="O794" s="94">
        <f>IF(G794=0,"",G794/F793)</f>
        <v>1</v>
      </c>
      <c r="P794" s="95">
        <v>33</v>
      </c>
      <c r="Q794" s="96">
        <f t="shared" si="97"/>
        <v>0.97058823529411764</v>
      </c>
      <c r="R794" s="96">
        <f t="shared" si="98"/>
        <v>2.9411764705882359E-2</v>
      </c>
      <c r="X794" s="3"/>
      <c r="Y794" s="3"/>
      <c r="AR794" s="3"/>
      <c r="AS794" s="3"/>
    </row>
    <row r="795" spans="1:45" ht="15.75" customHeight="1">
      <c r="A795" s="82">
        <v>2301</v>
      </c>
      <c r="B795" s="161"/>
      <c r="C795" s="161"/>
      <c r="D795" s="161"/>
      <c r="E795" s="161"/>
      <c r="F795" s="161"/>
      <c r="G795" s="161"/>
      <c r="H795" s="161">
        <v>30</v>
      </c>
      <c r="I795" s="161"/>
      <c r="J795" s="175"/>
      <c r="K795" s="162"/>
      <c r="L795" s="155"/>
      <c r="M795" s="5"/>
      <c r="N795" s="156"/>
      <c r="O795" s="94">
        <f>IF(H795=0,"",H795/G794)</f>
        <v>1</v>
      </c>
      <c r="P795" s="95">
        <v>32</v>
      </c>
      <c r="Q795" s="96">
        <f t="shared" si="97"/>
        <v>0.96969696969696972</v>
      </c>
      <c r="R795" s="96">
        <f t="shared" si="98"/>
        <v>3.0303030303030276E-2</v>
      </c>
      <c r="X795" s="3"/>
      <c r="Y795" s="3"/>
      <c r="AR795" s="3"/>
      <c r="AS795" s="3"/>
    </row>
    <row r="796" spans="1:45" ht="15.75" customHeight="1">
      <c r="A796" s="82">
        <v>2302</v>
      </c>
      <c r="B796" s="161"/>
      <c r="C796" s="161"/>
      <c r="D796" s="161"/>
      <c r="E796" s="161"/>
      <c r="F796" s="161"/>
      <c r="G796" s="161"/>
      <c r="H796" s="161"/>
      <c r="I796" s="161">
        <v>30</v>
      </c>
      <c r="J796" s="175"/>
      <c r="K796" s="162">
        <v>21</v>
      </c>
      <c r="L796" s="155"/>
      <c r="M796" s="5"/>
      <c r="N796" s="156"/>
      <c r="O796" s="94">
        <f>IF(I796=0,"",I796/H795)</f>
        <v>1</v>
      </c>
      <c r="P796" s="95">
        <v>31</v>
      </c>
      <c r="Q796" s="96">
        <f t="shared" si="97"/>
        <v>0.96875</v>
      </c>
      <c r="R796" s="96">
        <f t="shared" si="98"/>
        <v>3.125E-2</v>
      </c>
      <c r="X796" s="3"/>
      <c r="Y796" s="3"/>
      <c r="AR796" s="3"/>
      <c r="AS796" s="3"/>
    </row>
    <row r="797" spans="1:45" ht="15.75" customHeight="1">
      <c r="A797" s="82">
        <v>2401</v>
      </c>
      <c r="B797" s="161"/>
      <c r="C797" s="161"/>
      <c r="D797" s="161"/>
      <c r="E797" s="161"/>
      <c r="F797" s="161"/>
      <c r="G797" s="161"/>
      <c r="H797" s="161"/>
      <c r="I797" s="161">
        <v>5</v>
      </c>
      <c r="J797" s="175"/>
      <c r="K797" s="162">
        <v>4</v>
      </c>
      <c r="L797" s="155"/>
      <c r="M797" s="5"/>
      <c r="N797" s="156"/>
      <c r="O797" s="148" t="str">
        <f>IF(J797=0,"",J797/I796)</f>
        <v/>
      </c>
      <c r="P797" s="95">
        <v>9</v>
      </c>
      <c r="Q797" s="149"/>
      <c r="R797" s="149"/>
      <c r="X797" s="3"/>
      <c r="Y797" s="3"/>
      <c r="AR797" s="3"/>
      <c r="AS797" s="3"/>
    </row>
    <row r="798" spans="1:45" ht="15.75" customHeight="1">
      <c r="A798" s="82">
        <v>2402</v>
      </c>
      <c r="B798" s="161"/>
      <c r="C798" s="161"/>
      <c r="D798" s="161"/>
      <c r="E798" s="161"/>
      <c r="F798" s="161"/>
      <c r="G798" s="161"/>
      <c r="H798" s="161"/>
      <c r="I798" s="161">
        <v>3</v>
      </c>
      <c r="J798" s="175"/>
      <c r="K798" s="162">
        <v>3</v>
      </c>
      <c r="L798" s="155"/>
      <c r="M798" s="5"/>
      <c r="N798" s="26"/>
      <c r="O798" s="157"/>
      <c r="P798" s="158">
        <v>6</v>
      </c>
      <c r="Q798" s="159"/>
      <c r="R798" s="160"/>
      <c r="X798" s="3"/>
      <c r="Y798" s="3"/>
      <c r="AR798" s="3"/>
      <c r="AS798" s="3"/>
    </row>
    <row r="799" spans="1:45" ht="15.75" customHeight="1">
      <c r="A799" s="82">
        <v>2501</v>
      </c>
      <c r="B799" s="161"/>
      <c r="C799" s="161"/>
      <c r="D799" s="161"/>
      <c r="E799" s="161"/>
      <c r="F799" s="161"/>
      <c r="G799" s="161"/>
      <c r="H799" s="161"/>
      <c r="I799" s="161"/>
      <c r="J799" s="175"/>
      <c r="K799" s="162"/>
      <c r="L799" s="155"/>
      <c r="M799" s="5"/>
      <c r="N799" s="26"/>
      <c r="O799" s="140"/>
      <c r="P799" s="163"/>
      <c r="Q799" s="164"/>
      <c r="R799" s="140"/>
      <c r="X799" s="3"/>
      <c r="Y799" s="3"/>
      <c r="AR799" s="3"/>
      <c r="AS799" s="3"/>
    </row>
    <row r="800" spans="1:45" ht="15.75" customHeight="1">
      <c r="A800" s="82">
        <v>2502</v>
      </c>
      <c r="B800" s="161"/>
      <c r="C800" s="161"/>
      <c r="D800" s="161"/>
      <c r="E800" s="161"/>
      <c r="F800" s="161"/>
      <c r="G800" s="161"/>
      <c r="H800" s="161"/>
      <c r="I800" s="161"/>
      <c r="J800" s="175"/>
      <c r="K800" s="162"/>
      <c r="L800" s="155"/>
      <c r="M800" s="5"/>
      <c r="N800" s="26"/>
      <c r="O800" s="140"/>
      <c r="P800" s="163"/>
      <c r="Q800" s="164"/>
      <c r="R800" s="140"/>
      <c r="X800" s="3"/>
      <c r="Y800" s="3"/>
      <c r="AR800" s="3"/>
      <c r="AS800" s="3"/>
    </row>
    <row r="801" spans="1:45" ht="15.75" customHeight="1">
      <c r="A801" s="82">
        <v>2601</v>
      </c>
      <c r="B801" s="161"/>
      <c r="C801" s="161"/>
      <c r="D801" s="161"/>
      <c r="E801" s="161"/>
      <c r="F801" s="161"/>
      <c r="G801" s="161"/>
      <c r="H801" s="161"/>
      <c r="I801" s="161"/>
      <c r="J801" s="175"/>
      <c r="K801" s="162"/>
      <c r="L801" s="155"/>
      <c r="M801" s="5"/>
      <c r="N801" s="26"/>
      <c r="O801" s="105"/>
      <c r="P801" s="124"/>
      <c r="Q801" s="106"/>
      <c r="R801" s="107"/>
      <c r="X801" s="3"/>
      <c r="Y801" s="3"/>
      <c r="AR801" s="3"/>
      <c r="AS801" s="3"/>
    </row>
    <row r="802" spans="1:45" ht="15.75" customHeight="1">
      <c r="A802" s="82">
        <v>2602</v>
      </c>
      <c r="B802" s="161"/>
      <c r="C802" s="161"/>
      <c r="D802" s="161"/>
      <c r="E802" s="161"/>
      <c r="F802" s="161"/>
      <c r="G802" s="161"/>
      <c r="H802" s="161"/>
      <c r="I802" s="161"/>
      <c r="J802" s="175"/>
      <c r="K802" s="162"/>
      <c r="L802" s="155"/>
      <c r="M802" s="5"/>
      <c r="N802" s="26"/>
      <c r="O802" s="108" t="s">
        <v>80</v>
      </c>
      <c r="P802" s="109">
        <v>3</v>
      </c>
      <c r="Q802" s="110">
        <f>IF(SUM(K792:K798)=0,"",SUM(K792:K798))</f>
        <v>28</v>
      </c>
      <c r="R802" s="111" t="s">
        <v>10</v>
      </c>
      <c r="X802" s="3"/>
      <c r="Y802" s="3"/>
      <c r="AR802" s="3"/>
      <c r="AS802" s="3"/>
    </row>
    <row r="803" spans="1:45" ht="15.75" customHeight="1">
      <c r="A803" s="82">
        <v>2701</v>
      </c>
      <c r="B803" s="161"/>
      <c r="C803" s="161"/>
      <c r="D803" s="161"/>
      <c r="E803" s="161"/>
      <c r="F803" s="161"/>
      <c r="G803" s="161"/>
      <c r="H803" s="161"/>
      <c r="I803" s="161"/>
      <c r="J803" s="175"/>
      <c r="K803" s="162"/>
      <c r="L803" s="155"/>
      <c r="M803" s="5"/>
      <c r="N803" s="26"/>
      <c r="O803" s="112" t="s">
        <v>81</v>
      </c>
      <c r="P803" s="113">
        <f>IF(P802/B789=0,"",P802/B789)</f>
        <v>7.6923076923076927E-2</v>
      </c>
      <c r="Q803" s="114">
        <f>IF(P802/Q802=0,"",P802/Q802)</f>
        <v>0.10714285714285714</v>
      </c>
      <c r="R803" s="115" t="s">
        <v>82</v>
      </c>
      <c r="X803" s="3"/>
      <c r="Y803" s="3"/>
      <c r="AR803" s="3"/>
      <c r="AS803" s="3"/>
    </row>
    <row r="804" spans="1:45" ht="15.75" customHeight="1">
      <c r="A804" s="82">
        <v>2702</v>
      </c>
      <c r="B804" s="161"/>
      <c r="C804" s="161"/>
      <c r="D804" s="161"/>
      <c r="E804" s="161"/>
      <c r="F804" s="161"/>
      <c r="G804" s="161"/>
      <c r="H804" s="161"/>
      <c r="I804" s="161"/>
      <c r="J804" s="175"/>
      <c r="K804" s="162"/>
      <c r="L804" s="166"/>
      <c r="M804" s="119"/>
      <c r="N804" s="120"/>
      <c r="O804" s="119"/>
      <c r="P804" s="120"/>
      <c r="Q804" s="120"/>
      <c r="R804" s="121"/>
      <c r="X804" s="3"/>
      <c r="Y804" s="3"/>
      <c r="AR804" s="3"/>
      <c r="AS804" s="3"/>
    </row>
    <row r="805" spans="1:45" ht="18" customHeight="1">
      <c r="A805" s="34"/>
      <c r="B805" s="26"/>
      <c r="C805" s="26"/>
      <c r="D805" s="231" t="s">
        <v>108</v>
      </c>
      <c r="E805" s="232"/>
      <c r="F805" s="232"/>
      <c r="G805" s="232"/>
      <c r="H805" s="232"/>
      <c r="I805" s="232"/>
      <c r="J805" s="233"/>
      <c r="K805" s="122">
        <f>SUM(K789:K801)</f>
        <v>28</v>
      </c>
      <c r="L805" s="123">
        <f>IF(K796=0,"",K796/B789)</f>
        <v>0.53846153846153844</v>
      </c>
      <c r="M805" s="123">
        <f>IF(K805=0,"",K805/B789)</f>
        <v>0.71794871794871795</v>
      </c>
      <c r="N805" s="123">
        <f>IF(K796=0,"",M805-L805)</f>
        <v>0.17948717948717952</v>
      </c>
      <c r="O805" s="5"/>
      <c r="P805" s="26"/>
      <c r="Q805" s="25"/>
      <c r="R805" s="5"/>
      <c r="X805" s="3"/>
      <c r="Y805" s="3"/>
      <c r="AR805" s="3"/>
      <c r="AS805" s="3"/>
    </row>
    <row r="806" spans="1:45" ht="12.75" customHeight="1">
      <c r="L806" s="5"/>
      <c r="M806" s="5"/>
      <c r="O806" s="5"/>
      <c r="P806" s="6"/>
      <c r="Q806" s="6"/>
      <c r="R806" s="5"/>
      <c r="X806" s="3"/>
      <c r="Y806" s="3"/>
      <c r="AR806" s="3"/>
      <c r="AS806" s="3"/>
    </row>
    <row r="807" spans="1:45" ht="12.75" customHeight="1">
      <c r="L807" s="5"/>
      <c r="M807" s="5"/>
      <c r="O807" s="5"/>
      <c r="P807" s="6"/>
      <c r="Q807" s="6"/>
      <c r="R807" s="5"/>
      <c r="X807" s="3"/>
      <c r="Y807" s="3"/>
      <c r="AR807" s="3"/>
      <c r="AS807" s="3"/>
    </row>
    <row r="808" spans="1:45" ht="26.25" customHeight="1">
      <c r="B808" s="250" t="s">
        <v>96</v>
      </c>
      <c r="C808" s="242"/>
      <c r="D808" s="242"/>
      <c r="E808" s="242"/>
      <c r="F808" s="242"/>
      <c r="G808" s="242"/>
      <c r="H808" s="242"/>
      <c r="I808" s="242"/>
      <c r="J808" s="242"/>
      <c r="K808" s="145" t="s">
        <v>119</v>
      </c>
      <c r="L808" s="5"/>
      <c r="M808" s="5"/>
      <c r="N808" s="26"/>
      <c r="O808" s="5"/>
      <c r="P808" s="26"/>
      <c r="Q808" s="26"/>
      <c r="R808" s="26"/>
      <c r="X808" s="3"/>
      <c r="Y808" s="3"/>
      <c r="AR808" s="3"/>
      <c r="AS808" s="3"/>
    </row>
    <row r="809" spans="1:45" ht="20.25" customHeight="1">
      <c r="A809" s="234" t="s">
        <v>9</v>
      </c>
      <c r="B809" s="235" t="s">
        <v>97</v>
      </c>
      <c r="C809" s="232"/>
      <c r="D809" s="232"/>
      <c r="E809" s="232"/>
      <c r="F809" s="232"/>
      <c r="G809" s="232"/>
      <c r="H809" s="232"/>
      <c r="I809" s="232"/>
      <c r="J809" s="233"/>
      <c r="K809" s="236" t="s">
        <v>10</v>
      </c>
      <c r="L809" s="229" t="s">
        <v>2</v>
      </c>
      <c r="M809" s="229" t="s">
        <v>3</v>
      </c>
      <c r="N809" s="237" t="s">
        <v>4</v>
      </c>
      <c r="O809" s="229" t="s">
        <v>5</v>
      </c>
      <c r="P809" s="238" t="s">
        <v>6</v>
      </c>
      <c r="Q809" s="238" t="s">
        <v>7</v>
      </c>
      <c r="R809" s="229" t="s">
        <v>8</v>
      </c>
      <c r="X809" s="3"/>
      <c r="Y809" s="3"/>
      <c r="AR809" s="3"/>
      <c r="AS809" s="3"/>
    </row>
    <row r="810" spans="1:45" ht="15.75" customHeight="1">
      <c r="A810" s="230"/>
      <c r="B810" s="82" t="s">
        <v>98</v>
      </c>
      <c r="C810" s="82" t="s">
        <v>99</v>
      </c>
      <c r="D810" s="82" t="s">
        <v>100</v>
      </c>
      <c r="E810" s="82" t="s">
        <v>101</v>
      </c>
      <c r="F810" s="82" t="s">
        <v>102</v>
      </c>
      <c r="G810" s="82" t="s">
        <v>103</v>
      </c>
      <c r="H810" s="82" t="s">
        <v>104</v>
      </c>
      <c r="I810" s="82" t="s">
        <v>105</v>
      </c>
      <c r="J810" s="174" t="s">
        <v>106</v>
      </c>
      <c r="K810" s="230"/>
      <c r="L810" s="230"/>
      <c r="M810" s="230"/>
      <c r="N810" s="230"/>
      <c r="O810" s="230"/>
      <c r="P810" s="230"/>
      <c r="Q810" s="230"/>
      <c r="R810" s="230"/>
      <c r="X810" s="3"/>
      <c r="Y810" s="3"/>
      <c r="AR810" s="3"/>
      <c r="AS810" s="3"/>
    </row>
    <row r="811" spans="1:45" ht="15.75" customHeight="1">
      <c r="A811" s="82">
        <v>2002</v>
      </c>
      <c r="B811" s="83">
        <v>74</v>
      </c>
      <c r="C811" s="161"/>
      <c r="D811" s="161"/>
      <c r="E811" s="161"/>
      <c r="F811" s="161"/>
      <c r="G811" s="161"/>
      <c r="H811" s="161"/>
      <c r="I811" s="161"/>
      <c r="J811" s="175"/>
      <c r="K811" s="162"/>
      <c r="L811" s="154"/>
      <c r="M811" s="55"/>
      <c r="N811" s="56"/>
      <c r="O811" s="146"/>
      <c r="P811" s="89">
        <f>B811</f>
        <v>74</v>
      </c>
      <c r="Q811" s="147"/>
      <c r="R811" s="146"/>
      <c r="X811" s="3"/>
      <c r="Y811" s="3"/>
      <c r="AR811" s="3"/>
      <c r="AS811" s="3"/>
    </row>
    <row r="812" spans="1:45" ht="15.75" customHeight="1">
      <c r="A812" s="82">
        <v>2101</v>
      </c>
      <c r="B812" s="161"/>
      <c r="C812" s="161">
        <v>71</v>
      </c>
      <c r="D812" s="161"/>
      <c r="E812" s="161"/>
      <c r="F812" s="161"/>
      <c r="G812" s="161"/>
      <c r="H812" s="161"/>
      <c r="I812" s="161"/>
      <c r="J812" s="175"/>
      <c r="K812" s="162"/>
      <c r="L812" s="155"/>
      <c r="M812" s="5"/>
      <c r="N812" s="156"/>
      <c r="O812" s="94">
        <f>IF(C812=0,"",C812/B811)</f>
        <v>0.95945945945945943</v>
      </c>
      <c r="P812" s="95">
        <v>71</v>
      </c>
      <c r="Q812" s="96">
        <f t="shared" ref="Q812:Q818" si="99">IF(P812=0,"",P812/P811)</f>
        <v>0.95945945945945943</v>
      </c>
      <c r="R812" s="96">
        <f t="shared" ref="R812:R818" si="100">IF(P812=0,"",100%-Q812)</f>
        <v>4.0540540540540571E-2</v>
      </c>
      <c r="X812" s="3"/>
      <c r="Y812" s="3"/>
      <c r="AR812" s="3"/>
      <c r="AS812" s="3"/>
    </row>
    <row r="813" spans="1:45" ht="15.75" customHeight="1">
      <c r="A813" s="82">
        <v>2102</v>
      </c>
      <c r="B813" s="161"/>
      <c r="C813" s="161"/>
      <c r="D813" s="161">
        <v>69</v>
      </c>
      <c r="E813" s="161"/>
      <c r="F813" s="161"/>
      <c r="G813" s="161"/>
      <c r="H813" s="161"/>
      <c r="I813" s="161"/>
      <c r="J813" s="175"/>
      <c r="K813" s="162"/>
      <c r="L813" s="155"/>
      <c r="M813" s="5"/>
      <c r="N813" s="156"/>
      <c r="O813" s="94">
        <f>IF(D813=0,"",D813/C812)</f>
        <v>0.971830985915493</v>
      </c>
      <c r="P813" s="95">
        <v>69</v>
      </c>
      <c r="Q813" s="96">
        <f t="shared" si="99"/>
        <v>0.971830985915493</v>
      </c>
      <c r="R813" s="96">
        <f t="shared" si="100"/>
        <v>2.8169014084507005E-2</v>
      </c>
      <c r="S813" s="97">
        <f>P813/P811</f>
        <v>0.93243243243243246</v>
      </c>
      <c r="X813" s="3"/>
      <c r="Y813" s="3"/>
      <c r="AR813" s="3"/>
      <c r="AS813" s="3"/>
    </row>
    <row r="814" spans="1:45" ht="15.75" customHeight="1">
      <c r="A814" s="82">
        <v>2201</v>
      </c>
      <c r="B814" s="161"/>
      <c r="C814" s="161"/>
      <c r="D814" s="161"/>
      <c r="E814" s="161">
        <v>66</v>
      </c>
      <c r="F814" s="161"/>
      <c r="G814" s="161"/>
      <c r="H814" s="161"/>
      <c r="I814" s="161"/>
      <c r="J814" s="175"/>
      <c r="K814" s="162"/>
      <c r="L814" s="155"/>
      <c r="M814" s="5"/>
      <c r="N814" s="156"/>
      <c r="O814" s="94">
        <f>IF(E814=0,"",E814/D813)</f>
        <v>0.95652173913043481</v>
      </c>
      <c r="P814" s="95">
        <v>69</v>
      </c>
      <c r="Q814" s="96">
        <f t="shared" si="99"/>
        <v>1</v>
      </c>
      <c r="R814" s="96">
        <f t="shared" si="100"/>
        <v>0</v>
      </c>
      <c r="X814" s="3"/>
      <c r="Y814" s="3"/>
      <c r="AR814" s="3"/>
      <c r="AS814" s="3"/>
    </row>
    <row r="815" spans="1:45" ht="15.75" customHeight="1">
      <c r="A815" s="82">
        <v>2202</v>
      </c>
      <c r="B815" s="161"/>
      <c r="C815" s="161"/>
      <c r="D815" s="161"/>
      <c r="E815" s="161"/>
      <c r="F815" s="161">
        <v>63</v>
      </c>
      <c r="G815" s="161"/>
      <c r="H815" s="161"/>
      <c r="I815" s="161"/>
      <c r="J815" s="175"/>
      <c r="K815" s="162"/>
      <c r="L815" s="155"/>
      <c r="M815" s="5"/>
      <c r="N815" s="156"/>
      <c r="O815" s="94">
        <f>IF(F815=0,"",F815/E814)</f>
        <v>0.95454545454545459</v>
      </c>
      <c r="P815" s="95">
        <v>66</v>
      </c>
      <c r="Q815" s="96">
        <f t="shared" si="99"/>
        <v>0.95652173913043481</v>
      </c>
      <c r="R815" s="96">
        <f t="shared" si="100"/>
        <v>4.3478260869565188E-2</v>
      </c>
      <c r="X815" s="3"/>
      <c r="Y815" s="3"/>
      <c r="AR815" s="3"/>
      <c r="AS815" s="3"/>
    </row>
    <row r="816" spans="1:45" ht="15.75" customHeight="1">
      <c r="A816" s="82">
        <v>2301</v>
      </c>
      <c r="B816" s="161"/>
      <c r="C816" s="161"/>
      <c r="D816" s="161"/>
      <c r="E816" s="161"/>
      <c r="F816" s="161"/>
      <c r="G816" s="161">
        <v>63</v>
      </c>
      <c r="H816" s="161"/>
      <c r="I816" s="161"/>
      <c r="J816" s="175"/>
      <c r="K816" s="162"/>
      <c r="L816" s="155"/>
      <c r="M816" s="5"/>
      <c r="N816" s="156"/>
      <c r="O816" s="94">
        <f>IF(G816=0,"",G816/F815)</f>
        <v>1</v>
      </c>
      <c r="P816" s="95">
        <v>66</v>
      </c>
      <c r="Q816" s="96">
        <f t="shared" si="99"/>
        <v>1</v>
      </c>
      <c r="R816" s="96">
        <f t="shared" si="100"/>
        <v>0</v>
      </c>
      <c r="X816" s="3"/>
      <c r="Y816" s="3"/>
      <c r="AR816" s="3"/>
      <c r="AS816" s="3"/>
    </row>
    <row r="817" spans="1:45" ht="15.75" customHeight="1">
      <c r="A817" s="82">
        <v>2302</v>
      </c>
      <c r="B817" s="161"/>
      <c r="C817" s="161"/>
      <c r="D817" s="161"/>
      <c r="E817" s="161"/>
      <c r="F817" s="161"/>
      <c r="G817" s="161"/>
      <c r="H817" s="161">
        <v>62</v>
      </c>
      <c r="I817" s="161"/>
      <c r="J817" s="175"/>
      <c r="K817" s="162"/>
      <c r="L817" s="155"/>
      <c r="M817" s="5"/>
      <c r="N817" s="156"/>
      <c r="O817" s="94">
        <f>IF(H817=0,"",H817/G816)</f>
        <v>0.98412698412698407</v>
      </c>
      <c r="P817" s="95">
        <v>66</v>
      </c>
      <c r="Q817" s="96">
        <f t="shared" si="99"/>
        <v>1</v>
      </c>
      <c r="R817" s="96">
        <f t="shared" si="100"/>
        <v>0</v>
      </c>
      <c r="X817" s="3"/>
      <c r="Y817" s="3"/>
      <c r="AR817" s="3"/>
      <c r="AS817" s="3"/>
    </row>
    <row r="818" spans="1:45" ht="15.75" customHeight="1">
      <c r="A818" s="82">
        <v>2401</v>
      </c>
      <c r="B818" s="161"/>
      <c r="C818" s="161"/>
      <c r="D818" s="161"/>
      <c r="E818" s="161"/>
      <c r="F818" s="161"/>
      <c r="G818" s="161"/>
      <c r="H818" s="161"/>
      <c r="I818" s="161">
        <v>61</v>
      </c>
      <c r="J818" s="175"/>
      <c r="K818" s="162">
        <v>56</v>
      </c>
      <c r="L818" s="155"/>
      <c r="M818" s="5"/>
      <c r="N818" s="156"/>
      <c r="O818" s="94">
        <f>IF(I818=0,"",I818/H817)</f>
        <v>0.9838709677419355</v>
      </c>
      <c r="P818" s="95">
        <v>65</v>
      </c>
      <c r="Q818" s="96">
        <f t="shared" si="99"/>
        <v>0.98484848484848486</v>
      </c>
      <c r="R818" s="96">
        <f t="shared" si="100"/>
        <v>1.5151515151515138E-2</v>
      </c>
      <c r="X818" s="3"/>
      <c r="Y818" s="3"/>
      <c r="AR818" s="3"/>
      <c r="AS818" s="3"/>
    </row>
    <row r="819" spans="1:45" ht="15.75" customHeight="1">
      <c r="A819" s="82">
        <v>2402</v>
      </c>
      <c r="B819" s="161"/>
      <c r="C819" s="161"/>
      <c r="D819" s="161"/>
      <c r="E819" s="161"/>
      <c r="F819" s="161"/>
      <c r="G819" s="161"/>
      <c r="H819" s="161"/>
      <c r="I819" s="161">
        <v>6</v>
      </c>
      <c r="J819" s="175"/>
      <c r="K819" s="162">
        <v>3</v>
      </c>
      <c r="L819" s="155"/>
      <c r="M819" s="5"/>
      <c r="N819" s="156"/>
      <c r="O819" s="148" t="str">
        <f>IF(J819=0,"",J819/I818)</f>
        <v/>
      </c>
      <c r="P819" s="95">
        <v>7</v>
      </c>
      <c r="Q819" s="149"/>
      <c r="R819" s="149"/>
      <c r="X819" s="3"/>
      <c r="Y819" s="3"/>
      <c r="AR819" s="3"/>
      <c r="AS819" s="3"/>
    </row>
    <row r="820" spans="1:45" ht="15.75" customHeight="1">
      <c r="A820" s="82">
        <v>2501</v>
      </c>
      <c r="B820" s="161"/>
      <c r="C820" s="161"/>
      <c r="D820" s="161"/>
      <c r="E820" s="161"/>
      <c r="F820" s="161"/>
      <c r="G820" s="161"/>
      <c r="H820" s="161"/>
      <c r="I820" s="161"/>
      <c r="J820" s="175"/>
      <c r="K820" s="162"/>
      <c r="L820" s="155"/>
      <c r="M820" s="5"/>
      <c r="N820" s="26"/>
      <c r="O820" s="157"/>
      <c r="P820" s="158"/>
      <c r="Q820" s="159"/>
      <c r="R820" s="160"/>
      <c r="X820" s="3"/>
      <c r="Y820" s="3"/>
      <c r="AR820" s="3"/>
      <c r="AS820" s="3"/>
    </row>
    <row r="821" spans="1:45" ht="15.75" customHeight="1">
      <c r="A821" s="82">
        <v>2502</v>
      </c>
      <c r="B821" s="161"/>
      <c r="C821" s="161"/>
      <c r="D821" s="161"/>
      <c r="E821" s="161"/>
      <c r="F821" s="161"/>
      <c r="G821" s="161"/>
      <c r="H821" s="161"/>
      <c r="I821" s="161"/>
      <c r="J821" s="175"/>
      <c r="K821" s="162"/>
      <c r="L821" s="155"/>
      <c r="M821" s="5"/>
      <c r="N821" s="26"/>
      <c r="O821" s="140"/>
      <c r="P821" s="163"/>
      <c r="Q821" s="164"/>
      <c r="R821" s="140"/>
      <c r="X821" s="3"/>
      <c r="Y821" s="3"/>
      <c r="AR821" s="3"/>
      <c r="AS821" s="3"/>
    </row>
    <row r="822" spans="1:45" ht="15.75" customHeight="1">
      <c r="A822" s="82">
        <v>2601</v>
      </c>
      <c r="B822" s="161"/>
      <c r="C822" s="161"/>
      <c r="D822" s="161"/>
      <c r="E822" s="161"/>
      <c r="F822" s="161"/>
      <c r="G822" s="161"/>
      <c r="H822" s="161"/>
      <c r="I822" s="161"/>
      <c r="J822" s="175"/>
      <c r="K822" s="162"/>
      <c r="L822" s="155"/>
      <c r="M822" s="5"/>
      <c r="N822" s="26"/>
      <c r="O822" s="140"/>
      <c r="P822" s="163"/>
      <c r="Q822" s="164"/>
      <c r="R822" s="140"/>
      <c r="X822" s="3"/>
      <c r="Y822" s="3"/>
      <c r="AR822" s="3"/>
      <c r="AS822" s="3"/>
    </row>
    <row r="823" spans="1:45" ht="15.75" customHeight="1">
      <c r="A823" s="82">
        <v>2602</v>
      </c>
      <c r="B823" s="161"/>
      <c r="C823" s="161"/>
      <c r="D823" s="161"/>
      <c r="E823" s="161"/>
      <c r="F823" s="161"/>
      <c r="G823" s="161"/>
      <c r="H823" s="161"/>
      <c r="I823" s="161"/>
      <c r="J823" s="175"/>
      <c r="K823" s="162"/>
      <c r="L823" s="155"/>
      <c r="M823" s="5"/>
      <c r="N823" s="26"/>
      <c r="O823" s="105"/>
      <c r="P823" s="124"/>
      <c r="Q823" s="106"/>
      <c r="R823" s="107"/>
      <c r="X823" s="3"/>
      <c r="Y823" s="3"/>
      <c r="AR823" s="3"/>
      <c r="AS823" s="3"/>
    </row>
    <row r="824" spans="1:45" ht="15.75" customHeight="1">
      <c r="A824" s="82">
        <v>2701</v>
      </c>
      <c r="B824" s="161"/>
      <c r="C824" s="161"/>
      <c r="D824" s="161"/>
      <c r="E824" s="161"/>
      <c r="F824" s="161"/>
      <c r="G824" s="161"/>
      <c r="H824" s="161"/>
      <c r="I824" s="161"/>
      <c r="J824" s="175"/>
      <c r="K824" s="162"/>
      <c r="L824" s="155"/>
      <c r="M824" s="5"/>
      <c r="N824" s="26"/>
      <c r="O824" s="108" t="s">
        <v>80</v>
      </c>
      <c r="P824" s="109">
        <v>21</v>
      </c>
      <c r="Q824" s="110">
        <f>IF(SUM(K814:K820)=0,"",SUM(K814:K820))</f>
        <v>59</v>
      </c>
      <c r="R824" s="111" t="s">
        <v>10</v>
      </c>
      <c r="X824" s="3"/>
      <c r="Y824" s="3"/>
      <c r="AR824" s="3"/>
      <c r="AS824" s="3"/>
    </row>
    <row r="825" spans="1:45" ht="15.75" customHeight="1">
      <c r="A825" s="82">
        <v>2702</v>
      </c>
      <c r="B825" s="161"/>
      <c r="C825" s="161"/>
      <c r="D825" s="161"/>
      <c r="E825" s="161"/>
      <c r="F825" s="161"/>
      <c r="G825" s="161"/>
      <c r="H825" s="161"/>
      <c r="I825" s="161"/>
      <c r="J825" s="175"/>
      <c r="K825" s="162"/>
      <c r="L825" s="155"/>
      <c r="M825" s="5"/>
      <c r="N825" s="26"/>
      <c r="O825" s="112" t="s">
        <v>81</v>
      </c>
      <c r="P825" s="113">
        <f>IF(P824/B811=0,"",P824/B811)</f>
        <v>0.28378378378378377</v>
      </c>
      <c r="Q825" s="114">
        <f>IF(P824/Q824=0,"",P824/Q824)</f>
        <v>0.3559322033898305</v>
      </c>
      <c r="R825" s="115" t="s">
        <v>82</v>
      </c>
      <c r="X825" s="3"/>
      <c r="Y825" s="3"/>
      <c r="AR825" s="3"/>
      <c r="AS825" s="3"/>
    </row>
    <row r="826" spans="1:45" ht="15.75" customHeight="1">
      <c r="A826" s="82">
        <v>2801</v>
      </c>
      <c r="B826" s="161"/>
      <c r="C826" s="161"/>
      <c r="D826" s="161"/>
      <c r="E826" s="161"/>
      <c r="F826" s="161"/>
      <c r="G826" s="161"/>
      <c r="H826" s="161"/>
      <c r="I826" s="161"/>
      <c r="J826" s="175"/>
      <c r="K826" s="162"/>
      <c r="L826" s="166"/>
      <c r="M826" s="119"/>
      <c r="N826" s="120"/>
      <c r="O826" s="119"/>
      <c r="P826" s="120"/>
      <c r="Q826" s="120"/>
      <c r="R826" s="121"/>
      <c r="X826" s="3"/>
      <c r="Y826" s="3"/>
      <c r="AR826" s="3"/>
      <c r="AS826" s="3"/>
    </row>
    <row r="827" spans="1:45" ht="18" customHeight="1">
      <c r="A827" s="34"/>
      <c r="B827" s="26"/>
      <c r="C827" s="26"/>
      <c r="D827" s="231" t="s">
        <v>108</v>
      </c>
      <c r="E827" s="232"/>
      <c r="F827" s="232"/>
      <c r="G827" s="232"/>
      <c r="H827" s="232"/>
      <c r="I827" s="232"/>
      <c r="J827" s="233"/>
      <c r="K827" s="122">
        <f>SUM(K811:K823)</f>
        <v>59</v>
      </c>
      <c r="L827" s="123">
        <f>IF(K818=0,"",K818/B811)</f>
        <v>0.7567567567567568</v>
      </c>
      <c r="M827" s="123">
        <f>IF(K827=0,"",K827/B811)</f>
        <v>0.79729729729729726</v>
      </c>
      <c r="N827" s="123">
        <f>IF(K818=0,"",M827-L827)</f>
        <v>4.054054054054046E-2</v>
      </c>
      <c r="O827" s="5"/>
      <c r="P827" s="26"/>
      <c r="Q827" s="25"/>
      <c r="R827" s="5"/>
      <c r="X827" s="3"/>
      <c r="Y827" s="3"/>
      <c r="AR827" s="3"/>
      <c r="AS827" s="3"/>
    </row>
    <row r="828" spans="1:45" ht="12.75" customHeight="1">
      <c r="L828" s="5"/>
      <c r="M828" s="5"/>
      <c r="O828" s="5"/>
      <c r="P828" s="6"/>
      <c r="Q828" s="6"/>
      <c r="R828" s="5"/>
      <c r="X828" s="3"/>
      <c r="Y828" s="3"/>
      <c r="AR828" s="3"/>
      <c r="AS828" s="3"/>
    </row>
    <row r="829" spans="1:45" ht="12.75" customHeight="1">
      <c r="L829" s="5"/>
      <c r="M829" s="5"/>
      <c r="O829" s="5"/>
      <c r="P829" s="6"/>
      <c r="Q829" s="6"/>
      <c r="R829" s="5"/>
      <c r="X829" s="3"/>
      <c r="Y829" s="3"/>
      <c r="AR829" s="3"/>
      <c r="AS829" s="3"/>
    </row>
    <row r="830" spans="1:45" ht="26.25" customHeight="1">
      <c r="B830" s="250" t="s">
        <v>96</v>
      </c>
      <c r="C830" s="242"/>
      <c r="D830" s="242"/>
      <c r="E830" s="242"/>
      <c r="F830" s="242"/>
      <c r="G830" s="242"/>
      <c r="H830" s="242"/>
      <c r="I830" s="242"/>
      <c r="J830" s="242"/>
      <c r="K830" s="145" t="s">
        <v>120</v>
      </c>
      <c r="L830" s="5"/>
      <c r="M830" s="5"/>
      <c r="N830" s="26"/>
      <c r="O830" s="5"/>
      <c r="P830" s="26"/>
      <c r="Q830" s="26"/>
      <c r="R830" s="26"/>
      <c r="X830" s="3"/>
      <c r="Y830" s="3"/>
      <c r="AR830" s="3"/>
      <c r="AS830" s="3"/>
    </row>
    <row r="831" spans="1:45" ht="20.25" customHeight="1">
      <c r="A831" s="234" t="s">
        <v>9</v>
      </c>
      <c r="B831" s="235" t="s">
        <v>97</v>
      </c>
      <c r="C831" s="232"/>
      <c r="D831" s="232"/>
      <c r="E831" s="232"/>
      <c r="F831" s="232"/>
      <c r="G831" s="232"/>
      <c r="H831" s="232"/>
      <c r="I831" s="232"/>
      <c r="J831" s="233"/>
      <c r="K831" s="236" t="s">
        <v>10</v>
      </c>
      <c r="L831" s="229" t="s">
        <v>2</v>
      </c>
      <c r="M831" s="229" t="s">
        <v>3</v>
      </c>
      <c r="N831" s="237" t="s">
        <v>4</v>
      </c>
      <c r="O831" s="229" t="s">
        <v>5</v>
      </c>
      <c r="P831" s="238" t="s">
        <v>6</v>
      </c>
      <c r="Q831" s="238" t="s">
        <v>7</v>
      </c>
      <c r="R831" s="229" t="s">
        <v>8</v>
      </c>
      <c r="X831" s="3"/>
      <c r="Y831" s="3"/>
      <c r="AR831" s="3"/>
      <c r="AS831" s="3"/>
    </row>
    <row r="832" spans="1:45" ht="15.75" customHeight="1">
      <c r="A832" s="230"/>
      <c r="B832" s="82" t="s">
        <v>98</v>
      </c>
      <c r="C832" s="82" t="s">
        <v>99</v>
      </c>
      <c r="D832" s="82" t="s">
        <v>100</v>
      </c>
      <c r="E832" s="82" t="s">
        <v>101</v>
      </c>
      <c r="F832" s="82" t="s">
        <v>102</v>
      </c>
      <c r="G832" s="82" t="s">
        <v>103</v>
      </c>
      <c r="H832" s="82" t="s">
        <v>104</v>
      </c>
      <c r="I832" s="82" t="s">
        <v>105</v>
      </c>
      <c r="J832" s="174" t="s">
        <v>106</v>
      </c>
      <c r="K832" s="230"/>
      <c r="L832" s="230"/>
      <c r="M832" s="230"/>
      <c r="N832" s="230"/>
      <c r="O832" s="230"/>
      <c r="P832" s="230"/>
      <c r="Q832" s="230"/>
      <c r="R832" s="230"/>
      <c r="X832" s="3"/>
      <c r="Y832" s="3"/>
      <c r="AR832" s="3"/>
      <c r="AS832" s="3"/>
    </row>
    <row r="833" spans="1:45" ht="15.75" customHeight="1">
      <c r="A833" s="82">
        <v>2101</v>
      </c>
      <c r="B833" s="83">
        <v>39</v>
      </c>
      <c r="C833" s="161"/>
      <c r="D833" s="161"/>
      <c r="E833" s="161"/>
      <c r="F833" s="161"/>
      <c r="G833" s="161"/>
      <c r="H833" s="161"/>
      <c r="I833" s="161"/>
      <c r="J833" s="175"/>
      <c r="K833" s="162"/>
      <c r="L833" s="154"/>
      <c r="M833" s="55"/>
      <c r="N833" s="56"/>
      <c r="O833" s="146"/>
      <c r="P833" s="89">
        <f>B833</f>
        <v>39</v>
      </c>
      <c r="Q833" s="147"/>
      <c r="R833" s="146"/>
      <c r="X833" s="3"/>
      <c r="Y833" s="3"/>
      <c r="AR833" s="3"/>
      <c r="AS833" s="3"/>
    </row>
    <row r="834" spans="1:45" ht="15.75" customHeight="1">
      <c r="A834" s="82">
        <v>2102</v>
      </c>
      <c r="B834" s="161"/>
      <c r="C834" s="161">
        <v>38</v>
      </c>
      <c r="D834" s="161"/>
      <c r="E834" s="161"/>
      <c r="F834" s="161"/>
      <c r="G834" s="161"/>
      <c r="H834" s="161"/>
      <c r="I834" s="161"/>
      <c r="J834" s="175"/>
      <c r="K834" s="162"/>
      <c r="L834" s="155"/>
      <c r="M834" s="5"/>
      <c r="N834" s="156"/>
      <c r="O834" s="94">
        <f>IF(C834=0,"",C834/B833)</f>
        <v>0.97435897435897434</v>
      </c>
      <c r="P834" s="95">
        <v>38</v>
      </c>
      <c r="Q834" s="96">
        <f t="shared" ref="Q834:Q841" si="101">IF(P834=0,"",P834/P833)</f>
        <v>0.97435897435897434</v>
      </c>
      <c r="R834" s="96">
        <f t="shared" ref="R834:R841" si="102">IF(P834=0,"",100%-Q834)</f>
        <v>2.5641025641025661E-2</v>
      </c>
      <c r="X834" s="3"/>
      <c r="Y834" s="3"/>
      <c r="AR834" s="3"/>
      <c r="AS834" s="3"/>
    </row>
    <row r="835" spans="1:45" ht="15.75" customHeight="1">
      <c r="A835" s="82">
        <v>2201</v>
      </c>
      <c r="B835" s="161"/>
      <c r="C835" s="161"/>
      <c r="D835" s="161">
        <v>34</v>
      </c>
      <c r="E835" s="161"/>
      <c r="F835" s="161"/>
      <c r="G835" s="161"/>
      <c r="H835" s="161"/>
      <c r="I835" s="161"/>
      <c r="J835" s="175"/>
      <c r="K835" s="162"/>
      <c r="L835" s="155"/>
      <c r="M835" s="5"/>
      <c r="N835" s="156"/>
      <c r="O835" s="94">
        <f>IF(D835=0,"",D835/C834)</f>
        <v>0.89473684210526316</v>
      </c>
      <c r="P835" s="95">
        <v>35</v>
      </c>
      <c r="Q835" s="96">
        <f t="shared" si="101"/>
        <v>0.92105263157894735</v>
      </c>
      <c r="R835" s="96">
        <f t="shared" si="102"/>
        <v>7.8947368421052655E-2</v>
      </c>
      <c r="S835" s="97">
        <f>P835/P833</f>
        <v>0.89743589743589747</v>
      </c>
      <c r="X835" s="3"/>
      <c r="Y835" s="3"/>
      <c r="AR835" s="3"/>
      <c r="AS835" s="3"/>
    </row>
    <row r="836" spans="1:45" ht="15.75" customHeight="1">
      <c r="A836" s="82">
        <v>2202</v>
      </c>
      <c r="B836" s="161"/>
      <c r="C836" s="161"/>
      <c r="D836" s="161"/>
      <c r="E836" s="161">
        <v>32</v>
      </c>
      <c r="F836" s="161"/>
      <c r="G836" s="161"/>
      <c r="H836" s="161"/>
      <c r="I836" s="161"/>
      <c r="J836" s="175"/>
      <c r="K836" s="162"/>
      <c r="L836" s="155"/>
      <c r="M836" s="5"/>
      <c r="N836" s="156"/>
      <c r="O836" s="94">
        <f>IF(E836=0,"",E836/D835)</f>
        <v>0.94117647058823528</v>
      </c>
      <c r="P836" s="95">
        <v>35</v>
      </c>
      <c r="Q836" s="96">
        <f t="shared" si="101"/>
        <v>1</v>
      </c>
      <c r="R836" s="96">
        <f t="shared" si="102"/>
        <v>0</v>
      </c>
      <c r="X836" s="3"/>
      <c r="Y836" s="3"/>
      <c r="AR836" s="3"/>
      <c r="AS836" s="3"/>
    </row>
    <row r="837" spans="1:45" ht="15.75" customHeight="1">
      <c r="A837" s="82">
        <v>2301</v>
      </c>
      <c r="B837" s="161"/>
      <c r="C837" s="161"/>
      <c r="D837" s="161"/>
      <c r="E837" s="161"/>
      <c r="F837" s="161">
        <v>32</v>
      </c>
      <c r="G837" s="161"/>
      <c r="H837" s="161"/>
      <c r="I837" s="161"/>
      <c r="J837" s="175"/>
      <c r="K837" s="162"/>
      <c r="L837" s="155"/>
      <c r="M837" s="5"/>
      <c r="N837" s="156"/>
      <c r="O837" s="94">
        <f>IF(F837=0,"",F837/E836)</f>
        <v>1</v>
      </c>
      <c r="P837" s="95">
        <v>33</v>
      </c>
      <c r="Q837" s="96">
        <f t="shared" si="101"/>
        <v>0.94285714285714284</v>
      </c>
      <c r="R837" s="96">
        <f t="shared" si="102"/>
        <v>5.7142857142857162E-2</v>
      </c>
      <c r="X837" s="3"/>
      <c r="Y837" s="3"/>
      <c r="AR837" s="3"/>
      <c r="AS837" s="3"/>
    </row>
    <row r="838" spans="1:45" ht="15.75" customHeight="1">
      <c r="A838" s="82">
        <v>2302</v>
      </c>
      <c r="B838" s="161"/>
      <c r="C838" s="161"/>
      <c r="D838" s="161"/>
      <c r="E838" s="161"/>
      <c r="F838" s="161"/>
      <c r="G838" s="161">
        <v>32</v>
      </c>
      <c r="H838" s="161"/>
      <c r="I838" s="161"/>
      <c r="J838" s="175"/>
      <c r="K838" s="162"/>
      <c r="L838" s="155"/>
      <c r="M838" s="5"/>
      <c r="N838" s="156"/>
      <c r="O838" s="94">
        <f>IF(G838=0,"",G838/F837)</f>
        <v>1</v>
      </c>
      <c r="P838" s="95">
        <v>33</v>
      </c>
      <c r="Q838" s="96">
        <f t="shared" si="101"/>
        <v>1</v>
      </c>
      <c r="R838" s="96">
        <f t="shared" si="102"/>
        <v>0</v>
      </c>
      <c r="X838" s="3"/>
      <c r="Y838" s="3"/>
      <c r="AR838" s="3"/>
      <c r="AS838" s="3"/>
    </row>
    <row r="839" spans="1:45" ht="15.75" customHeight="1">
      <c r="A839" s="82">
        <v>2401</v>
      </c>
      <c r="B839" s="161"/>
      <c r="C839" s="161"/>
      <c r="D839" s="161"/>
      <c r="E839" s="161"/>
      <c r="F839" s="161"/>
      <c r="G839" s="161"/>
      <c r="H839" s="161">
        <v>32</v>
      </c>
      <c r="I839" s="161"/>
      <c r="J839" s="175"/>
      <c r="K839" s="162"/>
      <c r="L839" s="155"/>
      <c r="M839" s="5"/>
      <c r="N839" s="156"/>
      <c r="O839" s="94">
        <f>IF(H839=0,"",H839/G838)</f>
        <v>1</v>
      </c>
      <c r="P839" s="95">
        <v>32</v>
      </c>
      <c r="Q839" s="96">
        <f t="shared" si="101"/>
        <v>0.96969696969696972</v>
      </c>
      <c r="R839" s="96">
        <f t="shared" si="102"/>
        <v>3.0303030303030276E-2</v>
      </c>
      <c r="X839" s="3"/>
      <c r="Y839" s="3"/>
      <c r="AR839" s="3"/>
      <c r="AS839" s="3"/>
    </row>
    <row r="840" spans="1:45" ht="15.75" customHeight="1">
      <c r="A840" s="82">
        <v>2402</v>
      </c>
      <c r="B840" s="161"/>
      <c r="C840" s="161"/>
      <c r="D840" s="161"/>
      <c r="E840" s="161"/>
      <c r="F840" s="161"/>
      <c r="G840" s="161"/>
      <c r="H840" s="161"/>
      <c r="I840" s="161">
        <v>32</v>
      </c>
      <c r="J840" s="175"/>
      <c r="K840" s="162">
        <v>27</v>
      </c>
      <c r="L840" s="155"/>
      <c r="M840" s="5"/>
      <c r="N840" s="156"/>
      <c r="O840" s="94">
        <f>IF(I840=0,"",I840/H839)</f>
        <v>1</v>
      </c>
      <c r="P840" s="95">
        <v>32</v>
      </c>
      <c r="Q840" s="96">
        <f t="shared" si="101"/>
        <v>1</v>
      </c>
      <c r="R840" s="96">
        <f t="shared" si="102"/>
        <v>0</v>
      </c>
      <c r="X840" s="3"/>
      <c r="Y840" s="3"/>
      <c r="AR840" s="3"/>
      <c r="AS840" s="3"/>
    </row>
    <row r="841" spans="1:45" ht="15.75" customHeight="1">
      <c r="A841" s="82">
        <v>2501</v>
      </c>
      <c r="B841" s="161"/>
      <c r="C841" s="161"/>
      <c r="D841" s="161"/>
      <c r="E841" s="161"/>
      <c r="F841" s="161"/>
      <c r="G841" s="161"/>
      <c r="H841" s="161"/>
      <c r="I841" s="161"/>
      <c r="J841" s="175"/>
      <c r="K841" s="162"/>
      <c r="L841" s="155"/>
      <c r="M841" s="5"/>
      <c r="N841" s="156"/>
      <c r="O841" s="148" t="str">
        <f>IF(J841=0,"",J841/I840)</f>
        <v/>
      </c>
      <c r="P841" s="95"/>
      <c r="Q841" s="149" t="str">
        <f t="shared" si="101"/>
        <v/>
      </c>
      <c r="R841" s="149" t="str">
        <f t="shared" si="102"/>
        <v/>
      </c>
      <c r="X841" s="3"/>
      <c r="Y841" s="3"/>
      <c r="AR841" s="3"/>
      <c r="AS841" s="3"/>
    </row>
    <row r="842" spans="1:45" ht="15.75" customHeight="1">
      <c r="A842" s="82">
        <v>2502</v>
      </c>
      <c r="B842" s="161"/>
      <c r="C842" s="161"/>
      <c r="D842" s="161"/>
      <c r="E842" s="161"/>
      <c r="F842" s="161"/>
      <c r="G842" s="161"/>
      <c r="H842" s="161"/>
      <c r="I842" s="161"/>
      <c r="J842" s="175"/>
      <c r="K842" s="162"/>
      <c r="L842" s="155"/>
      <c r="M842" s="5"/>
      <c r="N842" s="26"/>
      <c r="O842" s="157"/>
      <c r="P842" s="158"/>
      <c r="Q842" s="159"/>
      <c r="R842" s="160"/>
      <c r="X842" s="3"/>
      <c r="Y842" s="3"/>
      <c r="AR842" s="3"/>
      <c r="AS842" s="3"/>
    </row>
    <row r="843" spans="1:45" ht="15.75" customHeight="1">
      <c r="A843" s="82">
        <v>2601</v>
      </c>
      <c r="B843" s="161"/>
      <c r="C843" s="161"/>
      <c r="D843" s="161"/>
      <c r="E843" s="161"/>
      <c r="F843" s="161"/>
      <c r="G843" s="161"/>
      <c r="H843" s="161"/>
      <c r="I843" s="161"/>
      <c r="J843" s="175"/>
      <c r="K843" s="162"/>
      <c r="L843" s="155"/>
      <c r="M843" s="5"/>
      <c r="N843" s="26"/>
      <c r="O843" s="140"/>
      <c r="P843" s="163"/>
      <c r="Q843" s="164"/>
      <c r="R843" s="140"/>
      <c r="X843" s="3"/>
      <c r="Y843" s="3"/>
      <c r="AR843" s="3"/>
      <c r="AS843" s="3"/>
    </row>
    <row r="844" spans="1:45" ht="15.75" customHeight="1">
      <c r="A844" s="82">
        <v>2602</v>
      </c>
      <c r="B844" s="161"/>
      <c r="C844" s="161"/>
      <c r="D844" s="161"/>
      <c r="E844" s="161"/>
      <c r="F844" s="161"/>
      <c r="G844" s="161"/>
      <c r="H844" s="161"/>
      <c r="I844" s="161"/>
      <c r="J844" s="175"/>
      <c r="K844" s="162"/>
      <c r="L844" s="155"/>
      <c r="M844" s="5"/>
      <c r="N844" s="26"/>
      <c r="O844" s="140"/>
      <c r="P844" s="163"/>
      <c r="Q844" s="164"/>
      <c r="R844" s="140"/>
      <c r="X844" s="3"/>
      <c r="Y844" s="3"/>
      <c r="AR844" s="3"/>
      <c r="AS844" s="3"/>
    </row>
    <row r="845" spans="1:45" ht="15.75" customHeight="1">
      <c r="A845" s="82">
        <v>2701</v>
      </c>
      <c r="B845" s="161"/>
      <c r="C845" s="161"/>
      <c r="D845" s="161"/>
      <c r="E845" s="161"/>
      <c r="F845" s="161"/>
      <c r="G845" s="161"/>
      <c r="H845" s="161"/>
      <c r="I845" s="161"/>
      <c r="J845" s="175"/>
      <c r="K845" s="162"/>
      <c r="L845" s="155"/>
      <c r="M845" s="5"/>
      <c r="N845" s="26"/>
      <c r="O845" s="105"/>
      <c r="P845" s="124"/>
      <c r="Q845" s="106"/>
      <c r="R845" s="107"/>
      <c r="X845" s="3"/>
      <c r="Y845" s="3"/>
      <c r="AR845" s="3"/>
      <c r="AS845" s="3"/>
    </row>
    <row r="846" spans="1:45" ht="15.75" customHeight="1">
      <c r="A846" s="82">
        <v>2702</v>
      </c>
      <c r="B846" s="161"/>
      <c r="C846" s="161"/>
      <c r="D846" s="161"/>
      <c r="E846" s="161"/>
      <c r="F846" s="161"/>
      <c r="G846" s="161"/>
      <c r="H846" s="161"/>
      <c r="I846" s="161"/>
      <c r="J846" s="175"/>
      <c r="K846" s="162"/>
      <c r="L846" s="155"/>
      <c r="M846" s="5"/>
      <c r="N846" s="26"/>
      <c r="O846" s="108" t="s">
        <v>80</v>
      </c>
      <c r="P846" s="109"/>
      <c r="Q846" s="110">
        <f>IF(SUM(K836:K842)=0,"",SUM(K836:K842))</f>
        <v>27</v>
      </c>
      <c r="R846" s="111" t="s">
        <v>10</v>
      </c>
      <c r="X846" s="3"/>
      <c r="Y846" s="3"/>
      <c r="AR846" s="3"/>
      <c r="AS846" s="3"/>
    </row>
    <row r="847" spans="1:45" ht="15.75" customHeight="1">
      <c r="A847" s="82">
        <v>2801</v>
      </c>
      <c r="B847" s="161"/>
      <c r="C847" s="161"/>
      <c r="D847" s="161"/>
      <c r="E847" s="161"/>
      <c r="F847" s="161"/>
      <c r="G847" s="161"/>
      <c r="H847" s="161"/>
      <c r="I847" s="161"/>
      <c r="J847" s="175"/>
      <c r="K847" s="162"/>
      <c r="L847" s="155"/>
      <c r="M847" s="5"/>
      <c r="N847" s="26"/>
      <c r="O847" s="112" t="s">
        <v>81</v>
      </c>
      <c r="P847" s="113" t="str">
        <f>IF(P846/B833=0,"",P846/B833)</f>
        <v/>
      </c>
      <c r="Q847" s="114" t="str">
        <f>IF(P846/Q846=0,"",P846/Q846)</f>
        <v/>
      </c>
      <c r="R847" s="115" t="s">
        <v>82</v>
      </c>
      <c r="X847" s="3"/>
      <c r="Y847" s="3"/>
      <c r="AR847" s="3"/>
      <c r="AS847" s="3"/>
    </row>
    <row r="848" spans="1:45" ht="15.75" customHeight="1">
      <c r="A848" s="82">
        <v>2802</v>
      </c>
      <c r="B848" s="161"/>
      <c r="C848" s="161"/>
      <c r="D848" s="161"/>
      <c r="E848" s="161"/>
      <c r="F848" s="161"/>
      <c r="G848" s="161"/>
      <c r="H848" s="161"/>
      <c r="I848" s="161"/>
      <c r="J848" s="175"/>
      <c r="K848" s="162"/>
      <c r="L848" s="166"/>
      <c r="M848" s="119"/>
      <c r="N848" s="120"/>
      <c r="O848" s="119"/>
      <c r="P848" s="120"/>
      <c r="Q848" s="120"/>
      <c r="R848" s="121"/>
      <c r="X848" s="3"/>
      <c r="Y848" s="3"/>
      <c r="AR848" s="3"/>
      <c r="AS848" s="3"/>
    </row>
    <row r="849" spans="1:45" ht="18" customHeight="1">
      <c r="A849" s="34"/>
      <c r="B849" s="26"/>
      <c r="C849" s="26"/>
      <c r="D849" s="231" t="s">
        <v>108</v>
      </c>
      <c r="E849" s="232"/>
      <c r="F849" s="232"/>
      <c r="G849" s="232"/>
      <c r="H849" s="232"/>
      <c r="I849" s="232"/>
      <c r="J849" s="233"/>
      <c r="K849" s="122">
        <f>SUM(K833:K845)</f>
        <v>27</v>
      </c>
      <c r="L849" s="123">
        <f>IF(K840=0,"",K840/B833)</f>
        <v>0.69230769230769229</v>
      </c>
      <c r="M849" s="123">
        <f>IF(K849=0,"",K849/B833)</f>
        <v>0.69230769230769229</v>
      </c>
      <c r="N849" s="123">
        <f>IF(K840=0,"",M849-L849)</f>
        <v>0</v>
      </c>
      <c r="O849" s="5"/>
      <c r="P849" s="26"/>
      <c r="Q849" s="25"/>
      <c r="R849" s="5"/>
      <c r="X849" s="3"/>
      <c r="Y849" s="3"/>
      <c r="AR849" s="3"/>
      <c r="AS849" s="3"/>
    </row>
    <row r="850" spans="1:45" ht="12.75" customHeight="1">
      <c r="L850" s="5"/>
      <c r="M850" s="5"/>
      <c r="O850" s="5"/>
      <c r="P850" s="6"/>
      <c r="Q850" s="6"/>
      <c r="R850" s="5"/>
      <c r="X850" s="3"/>
      <c r="Y850" s="3"/>
      <c r="AR850" s="3"/>
      <c r="AS850" s="3"/>
    </row>
    <row r="851" spans="1:45" ht="12.75" customHeight="1">
      <c r="L851" s="5"/>
      <c r="M851" s="5"/>
      <c r="O851" s="5"/>
      <c r="P851" s="6"/>
      <c r="Q851" s="6"/>
      <c r="R851" s="5"/>
      <c r="X851" s="3"/>
      <c r="Y851" s="3"/>
      <c r="AR851" s="3"/>
      <c r="AS851" s="3"/>
    </row>
    <row r="852" spans="1:45" ht="26.25" customHeight="1">
      <c r="B852" s="250" t="s">
        <v>96</v>
      </c>
      <c r="C852" s="242"/>
      <c r="D852" s="242"/>
      <c r="E852" s="242"/>
      <c r="F852" s="242"/>
      <c r="G852" s="242"/>
      <c r="H852" s="242"/>
      <c r="I852" s="242"/>
      <c r="J852" s="242"/>
      <c r="K852" s="145" t="s">
        <v>121</v>
      </c>
      <c r="L852" s="5"/>
      <c r="M852" s="5"/>
      <c r="N852" s="26"/>
      <c r="O852" s="5"/>
      <c r="P852" s="26"/>
      <c r="Q852" s="26"/>
      <c r="R852" s="26"/>
      <c r="V852" s="212">
        <f>AVERAGE(S835,S857)</f>
        <v>0.87927350427350426</v>
      </c>
      <c r="X852" s="3"/>
      <c r="Y852" s="3"/>
      <c r="AR852" s="3"/>
      <c r="AS852" s="3"/>
    </row>
    <row r="853" spans="1:45" ht="20.25" customHeight="1">
      <c r="A853" s="234" t="s">
        <v>9</v>
      </c>
      <c r="B853" s="235" t="s">
        <v>97</v>
      </c>
      <c r="C853" s="232"/>
      <c r="D853" s="232"/>
      <c r="E853" s="232"/>
      <c r="F853" s="232"/>
      <c r="G853" s="232"/>
      <c r="H853" s="232"/>
      <c r="I853" s="232"/>
      <c r="J853" s="233"/>
      <c r="K853" s="236" t="s">
        <v>10</v>
      </c>
      <c r="L853" s="229" t="s">
        <v>2</v>
      </c>
      <c r="M853" s="229" t="s">
        <v>3</v>
      </c>
      <c r="N853" s="237" t="s">
        <v>4</v>
      </c>
      <c r="O853" s="229" t="s">
        <v>5</v>
      </c>
      <c r="P853" s="238" t="s">
        <v>6</v>
      </c>
      <c r="Q853" s="238" t="s">
        <v>7</v>
      </c>
      <c r="R853" s="229" t="s">
        <v>8</v>
      </c>
      <c r="X853" s="3"/>
      <c r="Y853" s="3"/>
      <c r="AR853" s="3"/>
      <c r="AS853" s="3"/>
    </row>
    <row r="854" spans="1:45" ht="15.75" customHeight="1">
      <c r="A854" s="230"/>
      <c r="B854" s="82" t="s">
        <v>98</v>
      </c>
      <c r="C854" s="82" t="s">
        <v>99</v>
      </c>
      <c r="D854" s="82" t="s">
        <v>100</v>
      </c>
      <c r="E854" s="82" t="s">
        <v>101</v>
      </c>
      <c r="F854" s="82" t="s">
        <v>102</v>
      </c>
      <c r="G854" s="82" t="s">
        <v>103</v>
      </c>
      <c r="H854" s="82" t="s">
        <v>104</v>
      </c>
      <c r="I854" s="82" t="s">
        <v>105</v>
      </c>
      <c r="J854" s="174" t="s">
        <v>106</v>
      </c>
      <c r="K854" s="230"/>
      <c r="L854" s="230"/>
      <c r="M854" s="230"/>
      <c r="N854" s="230"/>
      <c r="O854" s="230"/>
      <c r="P854" s="230"/>
      <c r="Q854" s="230"/>
      <c r="R854" s="230"/>
      <c r="X854" s="3"/>
      <c r="Y854" s="3"/>
      <c r="AR854" s="3"/>
      <c r="AS854" s="3"/>
    </row>
    <row r="855" spans="1:45" ht="15.75" customHeight="1">
      <c r="A855" s="82">
        <v>2102</v>
      </c>
      <c r="B855" s="83">
        <v>72</v>
      </c>
      <c r="C855" s="161"/>
      <c r="D855" s="161"/>
      <c r="E855" s="161"/>
      <c r="F855" s="161"/>
      <c r="G855" s="161"/>
      <c r="H855" s="161"/>
      <c r="I855" s="161"/>
      <c r="J855" s="175"/>
      <c r="K855" s="162"/>
      <c r="L855" s="154"/>
      <c r="M855" s="55"/>
      <c r="N855" s="56"/>
      <c r="O855" s="146"/>
      <c r="P855" s="89">
        <f>B855</f>
        <v>72</v>
      </c>
      <c r="Q855" s="147"/>
      <c r="R855" s="146"/>
      <c r="X855" s="3"/>
      <c r="Y855" s="3"/>
      <c r="AR855" s="3"/>
      <c r="AS855" s="3"/>
    </row>
    <row r="856" spans="1:45" ht="15.75" customHeight="1">
      <c r="A856" s="82">
        <v>2201</v>
      </c>
      <c r="B856" s="161"/>
      <c r="C856" s="161">
        <v>65</v>
      </c>
      <c r="D856" s="161"/>
      <c r="E856" s="161"/>
      <c r="F856" s="161"/>
      <c r="G856" s="161"/>
      <c r="H856" s="161"/>
      <c r="I856" s="161"/>
      <c r="J856" s="175"/>
      <c r="K856" s="162"/>
      <c r="L856" s="155"/>
      <c r="M856" s="5"/>
      <c r="N856" s="156"/>
      <c r="O856" s="94">
        <f>IF(C856=0,"",C856/B855)</f>
        <v>0.90277777777777779</v>
      </c>
      <c r="P856" s="95">
        <v>65</v>
      </c>
      <c r="Q856" s="96">
        <f t="shared" ref="Q856:Q863" si="103">IF(P856=0,"",P856/P855)</f>
        <v>0.90277777777777779</v>
      </c>
      <c r="R856" s="96">
        <f t="shared" ref="R856:R863" si="104">IF(P856=0,"",100%-Q856)</f>
        <v>9.722222222222221E-2</v>
      </c>
      <c r="X856" s="3"/>
      <c r="Y856" s="3"/>
      <c r="AR856" s="3"/>
      <c r="AS856" s="3"/>
    </row>
    <row r="857" spans="1:45" ht="15.75" customHeight="1">
      <c r="A857" s="82">
        <v>2202</v>
      </c>
      <c r="B857" s="161"/>
      <c r="C857" s="161"/>
      <c r="D857" s="161">
        <v>59</v>
      </c>
      <c r="E857" s="161"/>
      <c r="F857" s="161"/>
      <c r="G857" s="161"/>
      <c r="H857" s="161"/>
      <c r="I857" s="161"/>
      <c r="J857" s="175"/>
      <c r="K857" s="162"/>
      <c r="L857" s="155"/>
      <c r="M857" s="5"/>
      <c r="N857" s="156"/>
      <c r="O857" s="94">
        <f>IF(D857=0,"",D857/C856)</f>
        <v>0.90769230769230769</v>
      </c>
      <c r="P857" s="95">
        <v>62</v>
      </c>
      <c r="Q857" s="96">
        <f t="shared" si="103"/>
        <v>0.9538461538461539</v>
      </c>
      <c r="R857" s="96">
        <f t="shared" si="104"/>
        <v>4.6153846153846101E-2</v>
      </c>
      <c r="S857" s="97">
        <f>P857/P855</f>
        <v>0.86111111111111116</v>
      </c>
      <c r="X857" s="3"/>
      <c r="Y857" s="3"/>
      <c r="AR857" s="3"/>
      <c r="AS857" s="3"/>
    </row>
    <row r="858" spans="1:45" ht="15.75" customHeight="1">
      <c r="A858" s="82">
        <v>2301</v>
      </c>
      <c r="B858" s="161"/>
      <c r="C858" s="161"/>
      <c r="D858" s="161"/>
      <c r="E858" s="161">
        <v>59</v>
      </c>
      <c r="F858" s="161"/>
      <c r="G858" s="161"/>
      <c r="H858" s="161"/>
      <c r="I858" s="161"/>
      <c r="J858" s="175"/>
      <c r="K858" s="162"/>
      <c r="L858" s="155"/>
      <c r="M858" s="5"/>
      <c r="N858" s="156"/>
      <c r="O858" s="94">
        <f>IF(E858=0,"",E858/D857)</f>
        <v>1</v>
      </c>
      <c r="P858" s="95">
        <v>62</v>
      </c>
      <c r="Q858" s="96">
        <f t="shared" si="103"/>
        <v>1</v>
      </c>
      <c r="R858" s="96">
        <f t="shared" si="104"/>
        <v>0</v>
      </c>
      <c r="X858" s="3"/>
      <c r="Y858" s="3"/>
      <c r="AR858" s="3"/>
      <c r="AS858" s="3"/>
    </row>
    <row r="859" spans="1:45" ht="15.75" customHeight="1">
      <c r="A859" s="82">
        <v>2302</v>
      </c>
      <c r="B859" s="161"/>
      <c r="C859" s="161"/>
      <c r="D859" s="161"/>
      <c r="E859" s="161"/>
      <c r="F859" s="161">
        <v>59</v>
      </c>
      <c r="G859" s="161"/>
      <c r="H859" s="161"/>
      <c r="I859" s="161"/>
      <c r="J859" s="175"/>
      <c r="K859" s="162"/>
      <c r="L859" s="155"/>
      <c r="M859" s="5"/>
      <c r="N859" s="156"/>
      <c r="O859" s="94">
        <f>IF(F859=0,"",F859/E858)</f>
        <v>1</v>
      </c>
      <c r="P859" s="95">
        <v>62</v>
      </c>
      <c r="Q859" s="96">
        <f t="shared" si="103"/>
        <v>1</v>
      </c>
      <c r="R859" s="96">
        <f t="shared" si="104"/>
        <v>0</v>
      </c>
      <c r="X859" s="3"/>
      <c r="Y859" s="3"/>
      <c r="AR859" s="3"/>
      <c r="AS859" s="3"/>
    </row>
    <row r="860" spans="1:45" ht="15.75" customHeight="1">
      <c r="A860" s="82">
        <v>2401</v>
      </c>
      <c r="B860" s="161"/>
      <c r="C860" s="161"/>
      <c r="D860" s="161"/>
      <c r="E860" s="161"/>
      <c r="F860" s="161"/>
      <c r="G860" s="161">
        <v>59</v>
      </c>
      <c r="H860" s="161"/>
      <c r="I860" s="161"/>
      <c r="J860" s="175"/>
      <c r="K860" s="162"/>
      <c r="L860" s="155"/>
      <c r="M860" s="5"/>
      <c r="N860" s="156"/>
      <c r="O860" s="94">
        <f>IF(G860=0,"",G860/F859)</f>
        <v>1</v>
      </c>
      <c r="P860" s="95">
        <v>62</v>
      </c>
      <c r="Q860" s="96">
        <f t="shared" si="103"/>
        <v>1</v>
      </c>
      <c r="R860" s="96">
        <f t="shared" si="104"/>
        <v>0</v>
      </c>
      <c r="X860" s="3"/>
      <c r="Y860" s="3"/>
      <c r="AR860" s="3"/>
      <c r="AS860" s="3"/>
    </row>
    <row r="861" spans="1:45" ht="15.75" customHeight="1">
      <c r="A861" s="82">
        <v>2402</v>
      </c>
      <c r="B861" s="161"/>
      <c r="C861" s="161"/>
      <c r="D861" s="161"/>
      <c r="E861" s="161"/>
      <c r="F861" s="161"/>
      <c r="G861" s="161"/>
      <c r="H861" s="161">
        <v>59</v>
      </c>
      <c r="I861" s="161"/>
      <c r="J861" s="175"/>
      <c r="K861" s="162"/>
      <c r="L861" s="155"/>
      <c r="M861" s="5"/>
      <c r="N861" s="156"/>
      <c r="O861" s="94">
        <f>IF(H861=0,"",H861/G860)</f>
        <v>1</v>
      </c>
      <c r="P861" s="95">
        <v>62</v>
      </c>
      <c r="Q861" s="96">
        <f t="shared" si="103"/>
        <v>1</v>
      </c>
      <c r="R861" s="96">
        <f t="shared" si="104"/>
        <v>0</v>
      </c>
      <c r="X861" s="3"/>
      <c r="Y861" s="3"/>
      <c r="AR861" s="3"/>
      <c r="AS861" s="3"/>
    </row>
    <row r="862" spans="1:45" ht="15.75" customHeight="1">
      <c r="A862" s="82">
        <v>2501</v>
      </c>
      <c r="B862" s="161"/>
      <c r="C862" s="161"/>
      <c r="D862" s="161"/>
      <c r="E862" s="161"/>
      <c r="F862" s="161"/>
      <c r="G862" s="161"/>
      <c r="H862" s="161"/>
      <c r="I862" s="161"/>
      <c r="J862" s="175"/>
      <c r="K862" s="162"/>
      <c r="L862" s="155"/>
      <c r="M862" s="5"/>
      <c r="N862" s="156"/>
      <c r="O862" s="94" t="str">
        <f>IF(I862=0,"",I862/H861)</f>
        <v/>
      </c>
      <c r="P862" s="95"/>
      <c r="Q862" s="96" t="str">
        <f t="shared" si="103"/>
        <v/>
      </c>
      <c r="R862" s="96" t="str">
        <f t="shared" si="104"/>
        <v/>
      </c>
      <c r="X862" s="3"/>
      <c r="Y862" s="3"/>
      <c r="AR862" s="3"/>
      <c r="AS862" s="3"/>
    </row>
    <row r="863" spans="1:45" ht="15.75" customHeight="1">
      <c r="A863" s="82">
        <v>2502</v>
      </c>
      <c r="B863" s="161"/>
      <c r="C863" s="161"/>
      <c r="D863" s="161"/>
      <c r="E863" s="161"/>
      <c r="F863" s="161"/>
      <c r="G863" s="161"/>
      <c r="H863" s="161"/>
      <c r="I863" s="161"/>
      <c r="J863" s="175"/>
      <c r="K863" s="162"/>
      <c r="L863" s="155"/>
      <c r="M863" s="5"/>
      <c r="N863" s="156"/>
      <c r="O863" s="148" t="str">
        <f>IF(J863=0,"",J863/I862)</f>
        <v/>
      </c>
      <c r="P863" s="95"/>
      <c r="Q863" s="149" t="str">
        <f t="shared" si="103"/>
        <v/>
      </c>
      <c r="R863" s="149" t="str">
        <f t="shared" si="104"/>
        <v/>
      </c>
      <c r="X863" s="3"/>
      <c r="Y863" s="3"/>
      <c r="AR863" s="3"/>
      <c r="AS863" s="3"/>
    </row>
    <row r="864" spans="1:45" ht="15.75" customHeight="1">
      <c r="A864" s="82">
        <v>2601</v>
      </c>
      <c r="B864" s="161"/>
      <c r="C864" s="161"/>
      <c r="D864" s="161"/>
      <c r="E864" s="161"/>
      <c r="F864" s="161"/>
      <c r="G864" s="161"/>
      <c r="H864" s="161"/>
      <c r="I864" s="161"/>
      <c r="J864" s="175"/>
      <c r="K864" s="162"/>
      <c r="L864" s="155"/>
      <c r="M864" s="5"/>
      <c r="N864" s="26"/>
      <c r="O864" s="157"/>
      <c r="P864" s="158"/>
      <c r="Q864" s="159"/>
      <c r="R864" s="160"/>
      <c r="X864" s="3"/>
      <c r="Y864" s="3"/>
      <c r="AR864" s="3"/>
      <c r="AS864" s="3"/>
    </row>
    <row r="865" spans="1:45" ht="15.75" customHeight="1">
      <c r="A865" s="82">
        <v>2602</v>
      </c>
      <c r="B865" s="161"/>
      <c r="C865" s="161"/>
      <c r="D865" s="161"/>
      <c r="E865" s="161"/>
      <c r="F865" s="161"/>
      <c r="G865" s="161"/>
      <c r="H865" s="161"/>
      <c r="I865" s="161"/>
      <c r="J865" s="175"/>
      <c r="K865" s="162"/>
      <c r="L865" s="155"/>
      <c r="M865" s="5"/>
      <c r="N865" s="26"/>
      <c r="O865" s="140"/>
      <c r="P865" s="163"/>
      <c r="Q865" s="164"/>
      <c r="R865" s="140"/>
      <c r="X865" s="3"/>
      <c r="Y865" s="3"/>
      <c r="AR865" s="3"/>
      <c r="AS865" s="3"/>
    </row>
    <row r="866" spans="1:45" ht="15.75" customHeight="1">
      <c r="A866" s="82">
        <v>2701</v>
      </c>
      <c r="B866" s="161"/>
      <c r="C866" s="161"/>
      <c r="D866" s="161"/>
      <c r="E866" s="161"/>
      <c r="F866" s="161"/>
      <c r="G866" s="161"/>
      <c r="H866" s="161"/>
      <c r="I866" s="161"/>
      <c r="J866" s="175"/>
      <c r="K866" s="162"/>
      <c r="L866" s="155"/>
      <c r="M866" s="5"/>
      <c r="N866" s="26"/>
      <c r="O866" s="140"/>
      <c r="P866" s="163"/>
      <c r="Q866" s="164"/>
      <c r="R866" s="140"/>
      <c r="X866" s="3"/>
      <c r="Y866" s="3"/>
      <c r="AR866" s="3"/>
      <c r="AS866" s="3"/>
    </row>
    <row r="867" spans="1:45" ht="15.75" customHeight="1">
      <c r="A867" s="82">
        <v>2702</v>
      </c>
      <c r="B867" s="161"/>
      <c r="C867" s="161"/>
      <c r="D867" s="161"/>
      <c r="E867" s="161"/>
      <c r="F867" s="161"/>
      <c r="G867" s="161"/>
      <c r="H867" s="161"/>
      <c r="I867" s="161"/>
      <c r="J867" s="175"/>
      <c r="K867" s="162"/>
      <c r="L867" s="155"/>
      <c r="M867" s="5"/>
      <c r="N867" s="26"/>
      <c r="O867" s="105"/>
      <c r="P867" s="124"/>
      <c r="Q867" s="106"/>
      <c r="R867" s="107"/>
      <c r="X867" s="3"/>
      <c r="Y867" s="3"/>
      <c r="AR867" s="3"/>
      <c r="AS867" s="3"/>
    </row>
    <row r="868" spans="1:45" ht="15.75" customHeight="1">
      <c r="A868" s="82">
        <v>2801</v>
      </c>
      <c r="B868" s="161"/>
      <c r="C868" s="161"/>
      <c r="D868" s="161"/>
      <c r="E868" s="161"/>
      <c r="F868" s="161"/>
      <c r="G868" s="161"/>
      <c r="H868" s="161"/>
      <c r="I868" s="161"/>
      <c r="J868" s="175"/>
      <c r="K868" s="162"/>
      <c r="L868" s="155"/>
      <c r="M868" s="5"/>
      <c r="N868" s="26"/>
      <c r="O868" s="108" t="s">
        <v>80</v>
      </c>
      <c r="P868" s="109"/>
      <c r="Q868" s="110" t="str">
        <f>IF(SUM(K858:K864)=0,"",SUM(K858:K864))</f>
        <v/>
      </c>
      <c r="R868" s="111" t="s">
        <v>10</v>
      </c>
      <c r="X868" s="3"/>
      <c r="Y868" s="3"/>
      <c r="AR868" s="3"/>
      <c r="AS868" s="3"/>
    </row>
    <row r="869" spans="1:45" ht="15.75" customHeight="1">
      <c r="A869" s="82">
        <v>2802</v>
      </c>
      <c r="B869" s="161"/>
      <c r="C869" s="161"/>
      <c r="D869" s="161"/>
      <c r="E869" s="161"/>
      <c r="F869" s="161"/>
      <c r="G869" s="161"/>
      <c r="H869" s="161"/>
      <c r="I869" s="161"/>
      <c r="J869" s="175"/>
      <c r="K869" s="162"/>
      <c r="L869" s="155"/>
      <c r="M869" s="5"/>
      <c r="N869" s="26"/>
      <c r="O869" s="112" t="s">
        <v>81</v>
      </c>
      <c r="P869" s="113" t="str">
        <f>IF(P868/B855=0,"",P868/B855)</f>
        <v/>
      </c>
      <c r="Q869" s="114" t="e">
        <f>IF(P868/Q868=0,"",P868/Q868)</f>
        <v>#VALUE!</v>
      </c>
      <c r="R869" s="115" t="s">
        <v>82</v>
      </c>
      <c r="X869" s="3"/>
      <c r="Y869" s="3"/>
      <c r="AR869" s="3"/>
      <c r="AS869" s="3"/>
    </row>
    <row r="870" spans="1:45" ht="15.75" customHeight="1">
      <c r="A870" s="82">
        <v>2901</v>
      </c>
      <c r="B870" s="161"/>
      <c r="C870" s="161"/>
      <c r="D870" s="161"/>
      <c r="E870" s="161"/>
      <c r="F870" s="161"/>
      <c r="G870" s="161"/>
      <c r="H870" s="161"/>
      <c r="I870" s="161"/>
      <c r="J870" s="175"/>
      <c r="K870" s="162"/>
      <c r="L870" s="166"/>
      <c r="M870" s="119"/>
      <c r="N870" s="120"/>
      <c r="O870" s="119"/>
      <c r="P870" s="120"/>
      <c r="Q870" s="120"/>
      <c r="R870" s="121"/>
      <c r="X870" s="3"/>
      <c r="Y870" s="3"/>
      <c r="AR870" s="3"/>
      <c r="AS870" s="3"/>
    </row>
    <row r="871" spans="1:45" ht="18" customHeight="1">
      <c r="A871" s="34"/>
      <c r="B871" s="26"/>
      <c r="C871" s="26"/>
      <c r="D871" s="231" t="s">
        <v>108</v>
      </c>
      <c r="E871" s="232"/>
      <c r="F871" s="232"/>
      <c r="G871" s="232"/>
      <c r="H871" s="232"/>
      <c r="I871" s="232"/>
      <c r="J871" s="233"/>
      <c r="K871" s="122">
        <f>SUM(K855:K867)</f>
        <v>0</v>
      </c>
      <c r="L871" s="123" t="str">
        <f>IF(K863=0,"",K863/B855)</f>
        <v/>
      </c>
      <c r="M871" s="123" t="str">
        <f>IF(K871=0,"",K871/B855)</f>
        <v/>
      </c>
      <c r="N871" s="123" t="str">
        <f>IF(K862=0,"",M871-L871)</f>
        <v/>
      </c>
      <c r="O871" s="5"/>
      <c r="P871" s="26"/>
      <c r="Q871" s="25"/>
      <c r="R871" s="5"/>
      <c r="X871" s="3"/>
      <c r="Y871" s="3"/>
      <c r="AR871" s="3"/>
      <c r="AS871" s="3"/>
    </row>
    <row r="872" spans="1:45" ht="12.75" customHeight="1">
      <c r="L872" s="5"/>
      <c r="M872" s="5"/>
      <c r="O872" s="5"/>
      <c r="P872" s="6"/>
      <c r="Q872" s="6"/>
      <c r="R872" s="5"/>
      <c r="X872" s="3"/>
      <c r="Y872" s="3"/>
      <c r="AR872" s="3"/>
      <c r="AS872" s="3"/>
    </row>
    <row r="873" spans="1:45" ht="12.75" customHeight="1">
      <c r="L873" s="5"/>
      <c r="M873" s="5"/>
      <c r="O873" s="5"/>
      <c r="P873" s="6"/>
      <c r="Q873" s="6"/>
      <c r="R873" s="5"/>
      <c r="X873" s="3"/>
      <c r="Y873" s="3"/>
      <c r="AR873" s="3"/>
      <c r="AS873" s="3"/>
    </row>
    <row r="874" spans="1:45" ht="26.25" customHeight="1">
      <c r="B874" s="250" t="s">
        <v>96</v>
      </c>
      <c r="C874" s="242"/>
      <c r="D874" s="242"/>
      <c r="E874" s="242"/>
      <c r="F874" s="242"/>
      <c r="G874" s="242"/>
      <c r="H874" s="242"/>
      <c r="I874" s="242"/>
      <c r="J874" s="242"/>
      <c r="K874" s="145" t="s">
        <v>122</v>
      </c>
      <c r="L874" s="5"/>
      <c r="M874" s="5"/>
      <c r="N874" s="26"/>
      <c r="O874" s="5"/>
      <c r="P874" s="26"/>
      <c r="Q874" s="26"/>
      <c r="R874" s="26"/>
      <c r="X874" s="3"/>
      <c r="Y874" s="3"/>
      <c r="AR874" s="3"/>
      <c r="AS874" s="3"/>
    </row>
    <row r="875" spans="1:45" ht="20.25" customHeight="1">
      <c r="A875" s="234" t="s">
        <v>9</v>
      </c>
      <c r="B875" s="235" t="s">
        <v>97</v>
      </c>
      <c r="C875" s="232"/>
      <c r="D875" s="232"/>
      <c r="E875" s="232"/>
      <c r="F875" s="232"/>
      <c r="G875" s="232"/>
      <c r="H875" s="232"/>
      <c r="I875" s="232"/>
      <c r="J875" s="233"/>
      <c r="K875" s="236" t="s">
        <v>10</v>
      </c>
      <c r="L875" s="229" t="s">
        <v>2</v>
      </c>
      <c r="M875" s="229" t="s">
        <v>3</v>
      </c>
      <c r="N875" s="237" t="s">
        <v>4</v>
      </c>
      <c r="O875" s="229" t="s">
        <v>5</v>
      </c>
      <c r="P875" s="238" t="s">
        <v>6</v>
      </c>
      <c r="Q875" s="238" t="s">
        <v>7</v>
      </c>
      <c r="R875" s="229" t="s">
        <v>8</v>
      </c>
      <c r="X875" s="3"/>
      <c r="Y875" s="3"/>
      <c r="AR875" s="3"/>
      <c r="AS875" s="3"/>
    </row>
    <row r="876" spans="1:45" ht="15.75" customHeight="1">
      <c r="A876" s="230"/>
      <c r="B876" s="82" t="s">
        <v>98</v>
      </c>
      <c r="C876" s="82" t="s">
        <v>99</v>
      </c>
      <c r="D876" s="82" t="s">
        <v>100</v>
      </c>
      <c r="E876" s="82" t="s">
        <v>101</v>
      </c>
      <c r="F876" s="82" t="s">
        <v>102</v>
      </c>
      <c r="G876" s="82" t="s">
        <v>103</v>
      </c>
      <c r="H876" s="82" t="s">
        <v>104</v>
      </c>
      <c r="I876" s="82" t="s">
        <v>105</v>
      </c>
      <c r="J876" s="174" t="s">
        <v>106</v>
      </c>
      <c r="K876" s="230"/>
      <c r="L876" s="230"/>
      <c r="M876" s="230"/>
      <c r="N876" s="230"/>
      <c r="O876" s="230"/>
      <c r="P876" s="230"/>
      <c r="Q876" s="230"/>
      <c r="R876" s="230"/>
      <c r="X876" s="3"/>
      <c r="Y876" s="3"/>
      <c r="AR876" s="3"/>
      <c r="AS876" s="3"/>
    </row>
    <row r="877" spans="1:45" ht="15.75" customHeight="1">
      <c r="A877" s="82">
        <v>2201</v>
      </c>
      <c r="B877" s="83">
        <v>40</v>
      </c>
      <c r="C877" s="161"/>
      <c r="D877" s="161"/>
      <c r="E877" s="161"/>
      <c r="F877" s="161"/>
      <c r="G877" s="161"/>
      <c r="H877" s="161"/>
      <c r="I877" s="161"/>
      <c r="J877" s="175"/>
      <c r="K877" s="162"/>
      <c r="L877" s="154"/>
      <c r="M877" s="55"/>
      <c r="N877" s="56"/>
      <c r="O877" s="146"/>
      <c r="P877" s="89">
        <f>B877</f>
        <v>40</v>
      </c>
      <c r="Q877" s="147"/>
      <c r="R877" s="146"/>
      <c r="X877" s="3"/>
      <c r="Y877" s="3"/>
      <c r="AR877" s="3"/>
      <c r="AS877" s="3"/>
    </row>
    <row r="878" spans="1:45" ht="15.75" customHeight="1">
      <c r="A878" s="82">
        <v>2202</v>
      </c>
      <c r="B878" s="161"/>
      <c r="C878" s="161">
        <v>37</v>
      </c>
      <c r="D878" s="161"/>
      <c r="E878" s="161"/>
      <c r="F878" s="161"/>
      <c r="G878" s="161"/>
      <c r="H878" s="161"/>
      <c r="I878" s="161"/>
      <c r="J878" s="175"/>
      <c r="K878" s="162"/>
      <c r="L878" s="155"/>
      <c r="M878" s="5"/>
      <c r="N878" s="156"/>
      <c r="O878" s="94">
        <f>IF(C878=0,"",C878/B877)</f>
        <v>0.92500000000000004</v>
      </c>
      <c r="P878" s="95">
        <v>37</v>
      </c>
      <c r="Q878" s="96">
        <f t="shared" ref="Q878:Q885" si="105">IF(P878=0,"",P878/P877)</f>
        <v>0.92500000000000004</v>
      </c>
      <c r="R878" s="96">
        <f t="shared" ref="R878:R885" si="106">IF(P878=0,"",100%-Q878)</f>
        <v>7.4999999999999956E-2</v>
      </c>
      <c r="X878" s="3"/>
      <c r="Y878" s="3"/>
      <c r="AR878" s="3"/>
      <c r="AS878" s="3"/>
    </row>
    <row r="879" spans="1:45" ht="15.75" customHeight="1">
      <c r="A879" s="82">
        <v>2301</v>
      </c>
      <c r="B879" s="161"/>
      <c r="C879" s="161"/>
      <c r="D879" s="161">
        <v>37</v>
      </c>
      <c r="E879" s="161"/>
      <c r="F879" s="161"/>
      <c r="G879" s="161"/>
      <c r="H879" s="161"/>
      <c r="I879" s="161"/>
      <c r="J879" s="175"/>
      <c r="K879" s="162"/>
      <c r="L879" s="155"/>
      <c r="M879" s="5"/>
      <c r="N879" s="156"/>
      <c r="O879" s="94">
        <f>IF(D879=0,"",D879/C878)</f>
        <v>1</v>
      </c>
      <c r="P879" s="95">
        <v>37</v>
      </c>
      <c r="Q879" s="96">
        <f t="shared" si="105"/>
        <v>1</v>
      </c>
      <c r="R879" s="96">
        <f t="shared" si="106"/>
        <v>0</v>
      </c>
      <c r="S879" s="97">
        <f>P879/P877</f>
        <v>0.92500000000000004</v>
      </c>
      <c r="X879" s="3"/>
      <c r="Y879" s="3"/>
      <c r="AR879" s="3"/>
      <c r="AS879" s="3"/>
    </row>
    <row r="880" spans="1:45" ht="15.75" customHeight="1">
      <c r="A880" s="82">
        <v>2302</v>
      </c>
      <c r="B880" s="161"/>
      <c r="C880" s="161"/>
      <c r="D880" s="161"/>
      <c r="E880" s="161">
        <v>36</v>
      </c>
      <c r="F880" s="161"/>
      <c r="G880" s="161"/>
      <c r="H880" s="161"/>
      <c r="I880" s="161"/>
      <c r="J880" s="175"/>
      <c r="K880" s="162"/>
      <c r="L880" s="155"/>
      <c r="M880" s="5"/>
      <c r="N880" s="156"/>
      <c r="O880" s="94">
        <f>IF(E880=0,"",E880/D879)</f>
        <v>0.97297297297297303</v>
      </c>
      <c r="P880" s="95">
        <v>37</v>
      </c>
      <c r="Q880" s="96">
        <f t="shared" si="105"/>
        <v>1</v>
      </c>
      <c r="R880" s="96">
        <f t="shared" si="106"/>
        <v>0</v>
      </c>
      <c r="X880" s="3"/>
      <c r="Y880" s="3"/>
      <c r="AR880" s="3"/>
      <c r="AS880" s="3"/>
    </row>
    <row r="881" spans="1:45" ht="15.75" customHeight="1">
      <c r="A881" s="82">
        <v>2401</v>
      </c>
      <c r="B881" s="161"/>
      <c r="C881" s="161"/>
      <c r="D881" s="161"/>
      <c r="E881" s="161"/>
      <c r="F881" s="161">
        <v>36</v>
      </c>
      <c r="G881" s="161"/>
      <c r="H881" s="161"/>
      <c r="I881" s="161"/>
      <c r="J881" s="175"/>
      <c r="K881" s="162"/>
      <c r="L881" s="155"/>
      <c r="M881" s="5"/>
      <c r="N881" s="156"/>
      <c r="O881" s="94">
        <f>IF(F881=0,"",F881/E880)</f>
        <v>1</v>
      </c>
      <c r="P881" s="95">
        <v>37</v>
      </c>
      <c r="Q881" s="96">
        <f t="shared" si="105"/>
        <v>1</v>
      </c>
      <c r="R881" s="96">
        <f t="shared" si="106"/>
        <v>0</v>
      </c>
      <c r="X881" s="3"/>
      <c r="Y881" s="3"/>
      <c r="AR881" s="3"/>
      <c r="AS881" s="3"/>
    </row>
    <row r="882" spans="1:45" ht="15.75" customHeight="1">
      <c r="A882" s="82">
        <v>2402</v>
      </c>
      <c r="B882" s="161"/>
      <c r="C882" s="161"/>
      <c r="D882" s="161"/>
      <c r="E882" s="161"/>
      <c r="F882" s="161"/>
      <c r="G882" s="161">
        <v>36</v>
      </c>
      <c r="H882" s="161"/>
      <c r="I882" s="161"/>
      <c r="J882" s="175"/>
      <c r="K882" s="162"/>
      <c r="L882" s="155"/>
      <c r="M882" s="5"/>
      <c r="N882" s="156"/>
      <c r="O882" s="94">
        <f>IF(G882=0,"",G882/F881)</f>
        <v>1</v>
      </c>
      <c r="P882" s="95">
        <v>37</v>
      </c>
      <c r="Q882" s="96">
        <f t="shared" si="105"/>
        <v>1</v>
      </c>
      <c r="R882" s="96">
        <f t="shared" si="106"/>
        <v>0</v>
      </c>
      <c r="X882" s="3"/>
      <c r="Y882" s="3"/>
      <c r="AR882" s="3"/>
      <c r="AS882" s="3"/>
    </row>
    <row r="883" spans="1:45" ht="15.75" customHeight="1">
      <c r="A883" s="82">
        <v>2501</v>
      </c>
      <c r="B883" s="161"/>
      <c r="C883" s="161"/>
      <c r="D883" s="161"/>
      <c r="E883" s="161"/>
      <c r="F883" s="161"/>
      <c r="G883" s="161"/>
      <c r="H883" s="161"/>
      <c r="I883" s="161"/>
      <c r="J883" s="175"/>
      <c r="K883" s="162"/>
      <c r="L883" s="155"/>
      <c r="M883" s="5"/>
      <c r="N883" s="156"/>
      <c r="O883" s="94" t="str">
        <f>IF(H883=0,"",H883/G882)</f>
        <v/>
      </c>
      <c r="P883" s="95"/>
      <c r="Q883" s="96" t="str">
        <f t="shared" si="105"/>
        <v/>
      </c>
      <c r="R883" s="96" t="str">
        <f t="shared" si="106"/>
        <v/>
      </c>
      <c r="X883" s="3"/>
      <c r="Y883" s="3"/>
      <c r="AR883" s="3"/>
      <c r="AS883" s="3"/>
    </row>
    <row r="884" spans="1:45" ht="15.75" customHeight="1">
      <c r="A884" s="82">
        <v>2502</v>
      </c>
      <c r="B884" s="161"/>
      <c r="C884" s="161"/>
      <c r="D884" s="161"/>
      <c r="E884" s="161"/>
      <c r="F884" s="161"/>
      <c r="G884" s="161"/>
      <c r="H884" s="161"/>
      <c r="I884" s="161"/>
      <c r="J884" s="175"/>
      <c r="K884" s="162"/>
      <c r="L884" s="155"/>
      <c r="M884" s="5"/>
      <c r="N884" s="156"/>
      <c r="O884" s="94" t="str">
        <f>IF(I884=0,"",I884/H883)</f>
        <v/>
      </c>
      <c r="P884" s="95"/>
      <c r="Q884" s="96" t="str">
        <f t="shared" si="105"/>
        <v/>
      </c>
      <c r="R884" s="96" t="str">
        <f t="shared" si="106"/>
        <v/>
      </c>
      <c r="X884" s="3"/>
      <c r="Y884" s="3"/>
      <c r="AR884" s="3"/>
      <c r="AS884" s="3"/>
    </row>
    <row r="885" spans="1:45" ht="15.75" customHeight="1">
      <c r="A885" s="82">
        <v>2601</v>
      </c>
      <c r="B885" s="161"/>
      <c r="C885" s="161"/>
      <c r="D885" s="161"/>
      <c r="E885" s="161"/>
      <c r="F885" s="161"/>
      <c r="G885" s="161"/>
      <c r="H885" s="161"/>
      <c r="I885" s="161"/>
      <c r="J885" s="175"/>
      <c r="K885" s="162"/>
      <c r="L885" s="155"/>
      <c r="M885" s="5"/>
      <c r="N885" s="156"/>
      <c r="O885" s="148" t="str">
        <f>IF(J885=0,"",J885/I884)</f>
        <v/>
      </c>
      <c r="P885" s="95"/>
      <c r="Q885" s="149" t="str">
        <f t="shared" si="105"/>
        <v/>
      </c>
      <c r="R885" s="149" t="str">
        <f t="shared" si="106"/>
        <v/>
      </c>
      <c r="X885" s="3"/>
      <c r="Y885" s="3"/>
      <c r="AR885" s="3"/>
      <c r="AS885" s="3"/>
    </row>
    <row r="886" spans="1:45" ht="15.75" customHeight="1">
      <c r="A886" s="82">
        <v>2602</v>
      </c>
      <c r="B886" s="161"/>
      <c r="C886" s="161"/>
      <c r="D886" s="161"/>
      <c r="E886" s="161"/>
      <c r="F886" s="161"/>
      <c r="G886" s="161"/>
      <c r="H886" s="161"/>
      <c r="I886" s="161"/>
      <c r="J886" s="175"/>
      <c r="K886" s="162"/>
      <c r="L886" s="155"/>
      <c r="M886" s="5"/>
      <c r="N886" s="26"/>
      <c r="O886" s="157"/>
      <c r="P886" s="158"/>
      <c r="Q886" s="159"/>
      <c r="R886" s="160"/>
      <c r="X886" s="3"/>
      <c r="Y886" s="3"/>
      <c r="AR886" s="3"/>
      <c r="AS886" s="3"/>
    </row>
    <row r="887" spans="1:45" ht="15.75" customHeight="1">
      <c r="A887" s="82">
        <v>2701</v>
      </c>
      <c r="B887" s="161"/>
      <c r="C887" s="161"/>
      <c r="D887" s="161"/>
      <c r="E887" s="161"/>
      <c r="F887" s="161"/>
      <c r="G887" s="161"/>
      <c r="H887" s="161"/>
      <c r="I887" s="161"/>
      <c r="J887" s="175"/>
      <c r="K887" s="162"/>
      <c r="L887" s="155"/>
      <c r="M887" s="5"/>
      <c r="N887" s="26"/>
      <c r="O887" s="140"/>
      <c r="P887" s="163"/>
      <c r="Q887" s="164"/>
      <c r="R887" s="140"/>
      <c r="X887" s="3"/>
      <c r="Y887" s="3"/>
      <c r="AR887" s="3"/>
      <c r="AS887" s="3"/>
    </row>
    <row r="888" spans="1:45" ht="15.75" customHeight="1">
      <c r="A888" s="82">
        <v>2702</v>
      </c>
      <c r="B888" s="161"/>
      <c r="C888" s="161"/>
      <c r="D888" s="161"/>
      <c r="E888" s="161"/>
      <c r="F888" s="161"/>
      <c r="G888" s="161"/>
      <c r="H888" s="161"/>
      <c r="I888" s="161"/>
      <c r="J888" s="175"/>
      <c r="K888" s="162"/>
      <c r="L888" s="155"/>
      <c r="M888" s="5"/>
      <c r="N888" s="26"/>
      <c r="O888" s="140"/>
      <c r="P888" s="163"/>
      <c r="Q888" s="164"/>
      <c r="R888" s="140"/>
      <c r="X888" s="3"/>
      <c r="Y888" s="3"/>
      <c r="AR888" s="3"/>
      <c r="AS888" s="3"/>
    </row>
    <row r="889" spans="1:45" ht="15.75" customHeight="1">
      <c r="A889" s="82">
        <v>2801</v>
      </c>
      <c r="B889" s="161"/>
      <c r="C889" s="161"/>
      <c r="D889" s="161"/>
      <c r="E889" s="161"/>
      <c r="F889" s="161"/>
      <c r="G889" s="161"/>
      <c r="H889" s="161"/>
      <c r="I889" s="161"/>
      <c r="J889" s="175"/>
      <c r="K889" s="162"/>
      <c r="L889" s="155"/>
      <c r="M889" s="5"/>
      <c r="N889" s="26"/>
      <c r="O889" s="105"/>
      <c r="P889" s="124"/>
      <c r="Q889" s="106"/>
      <c r="R889" s="107"/>
      <c r="X889" s="3"/>
      <c r="Y889" s="3"/>
      <c r="AR889" s="3"/>
      <c r="AS889" s="3"/>
    </row>
    <row r="890" spans="1:45" ht="15.75" customHeight="1">
      <c r="A890" s="82">
        <v>2802</v>
      </c>
      <c r="B890" s="161"/>
      <c r="C890" s="161"/>
      <c r="D890" s="161"/>
      <c r="E890" s="161"/>
      <c r="F890" s="161"/>
      <c r="G890" s="161"/>
      <c r="H890" s="161"/>
      <c r="I890" s="161"/>
      <c r="J890" s="175"/>
      <c r="K890" s="162"/>
      <c r="L890" s="155"/>
      <c r="M890" s="5"/>
      <c r="N890" s="26"/>
      <c r="O890" s="108" t="s">
        <v>80</v>
      </c>
      <c r="P890" s="109"/>
      <c r="Q890" s="110" t="str">
        <f>IF(SUM(K880:K886)=0,"",SUM(K880:K886))</f>
        <v/>
      </c>
      <c r="R890" s="111" t="s">
        <v>10</v>
      </c>
      <c r="X890" s="3"/>
      <c r="Y890" s="3"/>
      <c r="AR890" s="3"/>
      <c r="AS890" s="3"/>
    </row>
    <row r="891" spans="1:45" ht="15.75" customHeight="1">
      <c r="A891" s="82">
        <v>2901</v>
      </c>
      <c r="B891" s="161"/>
      <c r="C891" s="161"/>
      <c r="D891" s="161"/>
      <c r="E891" s="161"/>
      <c r="F891" s="161"/>
      <c r="G891" s="161"/>
      <c r="H891" s="161"/>
      <c r="I891" s="161"/>
      <c r="J891" s="175"/>
      <c r="K891" s="162"/>
      <c r="L891" s="155"/>
      <c r="M891" s="5"/>
      <c r="N891" s="26"/>
      <c r="O891" s="112" t="s">
        <v>81</v>
      </c>
      <c r="P891" s="113" t="str">
        <f>IF(P890/B877=0,"",P890/B877)</f>
        <v/>
      </c>
      <c r="Q891" s="114" t="e">
        <f>IF(P890/Q890=0,"",P890/Q890)</f>
        <v>#VALUE!</v>
      </c>
      <c r="R891" s="115" t="s">
        <v>82</v>
      </c>
      <c r="X891" s="3"/>
      <c r="Y891" s="3"/>
      <c r="AR891" s="3"/>
      <c r="AS891" s="3"/>
    </row>
    <row r="892" spans="1:45" ht="15.75" customHeight="1">
      <c r="A892" s="82">
        <v>2902</v>
      </c>
      <c r="B892" s="161"/>
      <c r="C892" s="161"/>
      <c r="D892" s="161"/>
      <c r="E892" s="161"/>
      <c r="F892" s="161"/>
      <c r="G892" s="161"/>
      <c r="H892" s="161"/>
      <c r="I892" s="161"/>
      <c r="J892" s="175"/>
      <c r="K892" s="162"/>
      <c r="L892" s="166"/>
      <c r="M892" s="119"/>
      <c r="N892" s="120"/>
      <c r="O892" s="119"/>
      <c r="P892" s="120"/>
      <c r="Q892" s="120"/>
      <c r="R892" s="121"/>
      <c r="X892" s="3"/>
      <c r="Y892" s="3"/>
      <c r="AR892" s="3"/>
      <c r="AS892" s="3"/>
    </row>
    <row r="893" spans="1:45" ht="18" customHeight="1">
      <c r="A893" s="34"/>
      <c r="B893" s="26"/>
      <c r="C893" s="26"/>
      <c r="D893" s="231" t="s">
        <v>108</v>
      </c>
      <c r="E893" s="232"/>
      <c r="F893" s="232"/>
      <c r="G893" s="232"/>
      <c r="H893" s="232"/>
      <c r="I893" s="232"/>
      <c r="J893" s="233"/>
      <c r="K893" s="122">
        <f>SUM(K877:K889)</f>
        <v>0</v>
      </c>
      <c r="L893" s="123" t="str">
        <f>IF(K885=0,"",K885/B877)</f>
        <v/>
      </c>
      <c r="M893" s="123" t="str">
        <f>IF(K893=0,"",K893/B877)</f>
        <v/>
      </c>
      <c r="N893" s="123" t="str">
        <f>IF(K884=0,"",M893-L893)</f>
        <v/>
      </c>
      <c r="O893" s="5"/>
      <c r="P893" s="26"/>
      <c r="Q893" s="25"/>
      <c r="R893" s="5"/>
      <c r="X893" s="3"/>
      <c r="Y893" s="3"/>
      <c r="AR893" s="3"/>
      <c r="AS893" s="3"/>
    </row>
    <row r="894" spans="1:45" ht="18" customHeight="1">
      <c r="A894" s="34"/>
      <c r="B894" s="26"/>
      <c r="C894" s="26"/>
      <c r="D894" s="132"/>
      <c r="E894" s="132"/>
      <c r="F894" s="132"/>
      <c r="G894" s="132"/>
      <c r="H894" s="132"/>
      <c r="I894" s="132"/>
      <c r="J894" s="132"/>
      <c r="K894" s="133"/>
      <c r="L894" s="134"/>
      <c r="M894" s="134"/>
      <c r="N894" s="134"/>
      <c r="O894" s="5"/>
      <c r="P894" s="26"/>
      <c r="Q894" s="25"/>
      <c r="R894" s="5"/>
      <c r="X894" s="3"/>
      <c r="Y894" s="3"/>
      <c r="AR894" s="3"/>
      <c r="AS894" s="3"/>
    </row>
    <row r="895" spans="1:45" ht="18" customHeight="1">
      <c r="A895" s="34"/>
      <c r="B895" s="26"/>
      <c r="C895" s="26"/>
      <c r="D895" s="132"/>
      <c r="E895" s="132"/>
      <c r="F895" s="132"/>
      <c r="G895" s="132"/>
      <c r="H895" s="132"/>
      <c r="I895" s="132"/>
      <c r="J895" s="132"/>
      <c r="K895" s="133"/>
      <c r="L895" s="134"/>
      <c r="M895" s="134"/>
      <c r="N895" s="134"/>
      <c r="O895" s="5"/>
      <c r="P895" s="26"/>
      <c r="Q895" s="25"/>
      <c r="R895" s="5"/>
      <c r="X895" s="3"/>
      <c r="Y895" s="3"/>
      <c r="AR895" s="3"/>
      <c r="AS895" s="3"/>
    </row>
    <row r="896" spans="1:45" ht="27.75" customHeight="1">
      <c r="B896" s="250" t="s">
        <v>96</v>
      </c>
      <c r="C896" s="242"/>
      <c r="D896" s="242"/>
      <c r="E896" s="242"/>
      <c r="F896" s="242"/>
      <c r="G896" s="242"/>
      <c r="H896" s="242"/>
      <c r="I896" s="242"/>
      <c r="J896" s="242"/>
      <c r="K896" s="145" t="s">
        <v>123</v>
      </c>
      <c r="L896" s="5"/>
      <c r="M896" s="5"/>
      <c r="N896" s="26"/>
      <c r="O896" s="5"/>
      <c r="P896" s="26"/>
      <c r="Q896" s="26"/>
      <c r="R896" s="26"/>
      <c r="X896" s="3"/>
      <c r="Y896" s="3"/>
      <c r="AR896" s="3"/>
      <c r="AS896" s="3"/>
    </row>
    <row r="897" spans="1:45" ht="18" customHeight="1">
      <c r="A897" s="234" t="s">
        <v>9</v>
      </c>
      <c r="B897" s="235" t="s">
        <v>97</v>
      </c>
      <c r="C897" s="232"/>
      <c r="D897" s="232"/>
      <c r="E897" s="232"/>
      <c r="F897" s="232"/>
      <c r="G897" s="232"/>
      <c r="H897" s="232"/>
      <c r="I897" s="232"/>
      <c r="J897" s="233"/>
      <c r="K897" s="236" t="s">
        <v>10</v>
      </c>
      <c r="L897" s="229" t="s">
        <v>2</v>
      </c>
      <c r="M897" s="229" t="s">
        <v>3</v>
      </c>
      <c r="N897" s="237" t="s">
        <v>4</v>
      </c>
      <c r="O897" s="229" t="s">
        <v>5</v>
      </c>
      <c r="P897" s="238" t="s">
        <v>6</v>
      </c>
      <c r="Q897" s="238" t="s">
        <v>7</v>
      </c>
      <c r="R897" s="229" t="s">
        <v>8</v>
      </c>
      <c r="X897" s="3"/>
      <c r="Y897" s="3"/>
      <c r="AR897" s="3"/>
      <c r="AS897" s="3"/>
    </row>
    <row r="898" spans="1:45" ht="18" customHeight="1">
      <c r="A898" s="230"/>
      <c r="B898" s="82" t="s">
        <v>98</v>
      </c>
      <c r="C898" s="82" t="s">
        <v>99</v>
      </c>
      <c r="D898" s="82" t="s">
        <v>100</v>
      </c>
      <c r="E898" s="82" t="s">
        <v>101</v>
      </c>
      <c r="F898" s="82" t="s">
        <v>102</v>
      </c>
      <c r="G898" s="82" t="s">
        <v>103</v>
      </c>
      <c r="H898" s="82" t="s">
        <v>104</v>
      </c>
      <c r="I898" s="82" t="s">
        <v>105</v>
      </c>
      <c r="J898" s="174" t="s">
        <v>106</v>
      </c>
      <c r="K898" s="230"/>
      <c r="L898" s="230"/>
      <c r="M898" s="230"/>
      <c r="N898" s="230"/>
      <c r="O898" s="230"/>
      <c r="P898" s="230"/>
      <c r="Q898" s="230"/>
      <c r="R898" s="230"/>
      <c r="X898" s="3"/>
      <c r="Y898" s="3"/>
      <c r="AR898" s="3"/>
      <c r="AS898" s="3"/>
    </row>
    <row r="899" spans="1:45" ht="18" customHeight="1">
      <c r="A899" s="82">
        <v>2202</v>
      </c>
      <c r="B899" s="83">
        <v>67</v>
      </c>
      <c r="C899" s="161"/>
      <c r="D899" s="161"/>
      <c r="E899" s="161"/>
      <c r="F899" s="161"/>
      <c r="G899" s="161"/>
      <c r="H899" s="161"/>
      <c r="I899" s="161"/>
      <c r="J899" s="175"/>
      <c r="K899" s="162"/>
      <c r="L899" s="154"/>
      <c r="M899" s="55"/>
      <c r="N899" s="56"/>
      <c r="O899" s="146"/>
      <c r="P899" s="89">
        <f>B899</f>
        <v>67</v>
      </c>
      <c r="Q899" s="147"/>
      <c r="R899" s="146"/>
      <c r="X899" s="3"/>
      <c r="Y899" s="3"/>
      <c r="AR899" s="3"/>
      <c r="AS899" s="3"/>
    </row>
    <row r="900" spans="1:45" ht="18" customHeight="1">
      <c r="A900" s="82">
        <v>2301</v>
      </c>
      <c r="B900" s="161"/>
      <c r="C900" s="161">
        <v>63</v>
      </c>
      <c r="D900" s="161"/>
      <c r="E900" s="161"/>
      <c r="F900" s="161"/>
      <c r="G900" s="161"/>
      <c r="H900" s="161"/>
      <c r="I900" s="161"/>
      <c r="J900" s="175"/>
      <c r="K900" s="162"/>
      <c r="L900" s="155"/>
      <c r="M900" s="5"/>
      <c r="N900" s="156"/>
      <c r="O900" s="94">
        <f>IF(C900=0,"",C900/B899)</f>
        <v>0.94029850746268662</v>
      </c>
      <c r="P900" s="95">
        <v>63</v>
      </c>
      <c r="Q900" s="96">
        <f t="shared" ref="Q900:Q907" si="107">IF(P900=0,"",P900/P899)</f>
        <v>0.94029850746268662</v>
      </c>
      <c r="R900" s="96">
        <f t="shared" ref="R900:R907" si="108">IF(P900=0,"",100%-Q900)</f>
        <v>5.9701492537313383E-2</v>
      </c>
      <c r="X900" s="3"/>
      <c r="Y900" s="3"/>
      <c r="AR900" s="3"/>
      <c r="AS900" s="3"/>
    </row>
    <row r="901" spans="1:45" ht="18" customHeight="1">
      <c r="A901" s="82">
        <v>2302</v>
      </c>
      <c r="B901" s="161"/>
      <c r="C901" s="161"/>
      <c r="D901" s="161">
        <v>57</v>
      </c>
      <c r="E901" s="161"/>
      <c r="F901" s="161"/>
      <c r="G901" s="161"/>
      <c r="H901" s="161"/>
      <c r="I901" s="161"/>
      <c r="J901" s="175"/>
      <c r="K901" s="162"/>
      <c r="L901" s="155"/>
      <c r="M901" s="5"/>
      <c r="N901" s="156"/>
      <c r="O901" s="94">
        <f>IF(D901=0,"",D901/C900)</f>
        <v>0.90476190476190477</v>
      </c>
      <c r="P901" s="95">
        <v>57</v>
      </c>
      <c r="Q901" s="96">
        <f t="shared" si="107"/>
        <v>0.90476190476190477</v>
      </c>
      <c r="R901" s="96">
        <f t="shared" si="108"/>
        <v>9.5238095238095233E-2</v>
      </c>
      <c r="S901" s="97">
        <f>P901/P899</f>
        <v>0.85074626865671643</v>
      </c>
      <c r="X901" s="3"/>
      <c r="Y901" s="3"/>
      <c r="AR901" s="3"/>
      <c r="AS901" s="3"/>
    </row>
    <row r="902" spans="1:45" ht="18" customHeight="1">
      <c r="A902" s="82">
        <v>2401</v>
      </c>
      <c r="B902" s="161"/>
      <c r="C902" s="161"/>
      <c r="D902" s="161"/>
      <c r="E902" s="161">
        <v>56</v>
      </c>
      <c r="F902" s="161"/>
      <c r="G902" s="161"/>
      <c r="H902" s="161"/>
      <c r="I902" s="161"/>
      <c r="J902" s="175"/>
      <c r="K902" s="162"/>
      <c r="L902" s="155"/>
      <c r="M902" s="5"/>
      <c r="N902" s="156"/>
      <c r="O902" s="94">
        <f>IF(E902=0,"",E902/D901)</f>
        <v>0.98245614035087714</v>
      </c>
      <c r="P902" s="95">
        <v>57</v>
      </c>
      <c r="Q902" s="96">
        <f t="shared" si="107"/>
        <v>1</v>
      </c>
      <c r="R902" s="96">
        <f t="shared" si="108"/>
        <v>0</v>
      </c>
      <c r="X902" s="3"/>
      <c r="Y902" s="3"/>
      <c r="AR902" s="3"/>
      <c r="AS902" s="3"/>
    </row>
    <row r="903" spans="1:45" ht="18" customHeight="1">
      <c r="A903" s="82">
        <v>2402</v>
      </c>
      <c r="B903" s="161"/>
      <c r="C903" s="161"/>
      <c r="D903" s="161"/>
      <c r="E903" s="161"/>
      <c r="F903" s="161">
        <v>55</v>
      </c>
      <c r="G903" s="161"/>
      <c r="H903" s="161"/>
      <c r="I903" s="161"/>
      <c r="J903" s="175"/>
      <c r="K903" s="162"/>
      <c r="L903" s="155"/>
      <c r="M903" s="5"/>
      <c r="N903" s="156"/>
      <c r="O903" s="94">
        <f>IF(F903=0,"",F903/E902)</f>
        <v>0.9821428571428571</v>
      </c>
      <c r="P903" s="95">
        <v>55</v>
      </c>
      <c r="Q903" s="96">
        <f t="shared" si="107"/>
        <v>0.96491228070175439</v>
      </c>
      <c r="R903" s="96">
        <f t="shared" si="108"/>
        <v>3.5087719298245612E-2</v>
      </c>
      <c r="X903" s="3"/>
      <c r="Y903" s="3"/>
      <c r="AR903" s="3"/>
      <c r="AS903" s="3"/>
    </row>
    <row r="904" spans="1:45" ht="18" customHeight="1">
      <c r="A904" s="82">
        <v>2501</v>
      </c>
      <c r="B904" s="161"/>
      <c r="C904" s="161"/>
      <c r="D904" s="161"/>
      <c r="E904" s="161"/>
      <c r="F904" s="161"/>
      <c r="G904" s="161"/>
      <c r="H904" s="161"/>
      <c r="I904" s="161"/>
      <c r="J904" s="175"/>
      <c r="K904" s="162"/>
      <c r="L904" s="155"/>
      <c r="M904" s="5"/>
      <c r="N904" s="156"/>
      <c r="O904" s="94" t="str">
        <f>IF(G904=0,"",G904/F903)</f>
        <v/>
      </c>
      <c r="P904" s="95"/>
      <c r="Q904" s="96" t="str">
        <f t="shared" si="107"/>
        <v/>
      </c>
      <c r="R904" s="96" t="str">
        <f t="shared" si="108"/>
        <v/>
      </c>
      <c r="X904" s="3"/>
      <c r="Y904" s="3"/>
      <c r="AR904" s="3"/>
      <c r="AS904" s="3"/>
    </row>
    <row r="905" spans="1:45" ht="18" customHeight="1">
      <c r="A905" s="82">
        <v>2502</v>
      </c>
      <c r="B905" s="161"/>
      <c r="C905" s="161"/>
      <c r="D905" s="161"/>
      <c r="E905" s="161"/>
      <c r="F905" s="161"/>
      <c r="G905" s="161"/>
      <c r="H905" s="161"/>
      <c r="I905" s="161"/>
      <c r="J905" s="175"/>
      <c r="K905" s="162"/>
      <c r="L905" s="155"/>
      <c r="M905" s="5"/>
      <c r="N905" s="156"/>
      <c r="O905" s="94" t="str">
        <f>IF(H905=0,"",H905/G904)</f>
        <v/>
      </c>
      <c r="P905" s="95"/>
      <c r="Q905" s="96" t="str">
        <f t="shared" si="107"/>
        <v/>
      </c>
      <c r="R905" s="96" t="str">
        <f t="shared" si="108"/>
        <v/>
      </c>
      <c r="X905" s="3"/>
      <c r="Y905" s="3"/>
      <c r="AR905" s="3"/>
      <c r="AS905" s="3"/>
    </row>
    <row r="906" spans="1:45" ht="18" customHeight="1">
      <c r="A906" s="82">
        <v>2601</v>
      </c>
      <c r="B906" s="161"/>
      <c r="C906" s="161"/>
      <c r="D906" s="161"/>
      <c r="E906" s="161"/>
      <c r="F906" s="161"/>
      <c r="G906" s="161"/>
      <c r="H906" s="161"/>
      <c r="I906" s="161"/>
      <c r="J906" s="175"/>
      <c r="K906" s="162"/>
      <c r="L906" s="155"/>
      <c r="M906" s="5"/>
      <c r="N906" s="156"/>
      <c r="O906" s="94" t="str">
        <f>IF(I906=0,"",I906/H905)</f>
        <v/>
      </c>
      <c r="P906" s="95"/>
      <c r="Q906" s="96" t="str">
        <f t="shared" si="107"/>
        <v/>
      </c>
      <c r="R906" s="96" t="str">
        <f t="shared" si="108"/>
        <v/>
      </c>
      <c r="X906" s="3"/>
      <c r="Y906" s="3"/>
      <c r="AR906" s="3"/>
      <c r="AS906" s="3"/>
    </row>
    <row r="907" spans="1:45" ht="18" customHeight="1">
      <c r="A907" s="82">
        <v>2602</v>
      </c>
      <c r="B907" s="161"/>
      <c r="C907" s="161"/>
      <c r="D907" s="161"/>
      <c r="E907" s="161"/>
      <c r="F907" s="161"/>
      <c r="G907" s="161"/>
      <c r="H907" s="161"/>
      <c r="I907" s="161"/>
      <c r="J907" s="175"/>
      <c r="K907" s="162"/>
      <c r="L907" s="155"/>
      <c r="M907" s="5"/>
      <c r="N907" s="156"/>
      <c r="O907" s="148" t="str">
        <f>IF(J907=0,"",J907/I906)</f>
        <v/>
      </c>
      <c r="P907" s="95"/>
      <c r="Q907" s="149" t="str">
        <f t="shared" si="107"/>
        <v/>
      </c>
      <c r="R907" s="149" t="str">
        <f t="shared" si="108"/>
        <v/>
      </c>
      <c r="X907" s="3"/>
      <c r="Y907" s="3"/>
      <c r="AR907" s="3"/>
      <c r="AS907" s="3"/>
    </row>
    <row r="908" spans="1:45" ht="18" customHeight="1">
      <c r="A908" s="82">
        <v>2701</v>
      </c>
      <c r="B908" s="161"/>
      <c r="C908" s="161"/>
      <c r="D908" s="161"/>
      <c r="E908" s="161"/>
      <c r="F908" s="161"/>
      <c r="G908" s="161"/>
      <c r="H908" s="161"/>
      <c r="I908" s="161"/>
      <c r="J908" s="175"/>
      <c r="K908" s="162"/>
      <c r="L908" s="155"/>
      <c r="M908" s="5"/>
      <c r="N908" s="26"/>
      <c r="O908" s="157"/>
      <c r="P908" s="158"/>
      <c r="Q908" s="159"/>
      <c r="R908" s="160"/>
      <c r="X908" s="3"/>
      <c r="Y908" s="3"/>
      <c r="AR908" s="3"/>
      <c r="AS908" s="3"/>
    </row>
    <row r="909" spans="1:45" ht="18" customHeight="1">
      <c r="A909" s="82">
        <v>2702</v>
      </c>
      <c r="B909" s="161"/>
      <c r="C909" s="161"/>
      <c r="D909" s="161"/>
      <c r="E909" s="161"/>
      <c r="F909" s="161"/>
      <c r="G909" s="161"/>
      <c r="H909" s="161"/>
      <c r="I909" s="161"/>
      <c r="J909" s="175"/>
      <c r="K909" s="162"/>
      <c r="L909" s="155"/>
      <c r="M909" s="5"/>
      <c r="N909" s="26"/>
      <c r="O909" s="140"/>
      <c r="P909" s="163"/>
      <c r="Q909" s="164"/>
      <c r="R909" s="140"/>
      <c r="X909" s="3"/>
      <c r="Y909" s="3"/>
      <c r="AR909" s="3"/>
      <c r="AS909" s="3"/>
    </row>
    <row r="910" spans="1:45" ht="18" customHeight="1">
      <c r="A910" s="82">
        <v>2801</v>
      </c>
      <c r="B910" s="161"/>
      <c r="C910" s="161"/>
      <c r="D910" s="161"/>
      <c r="E910" s="161"/>
      <c r="F910" s="161"/>
      <c r="G910" s="161"/>
      <c r="H910" s="161"/>
      <c r="I910" s="161"/>
      <c r="J910" s="175"/>
      <c r="K910" s="162"/>
      <c r="L910" s="155"/>
      <c r="M910" s="5"/>
      <c r="N910" s="26"/>
      <c r="O910" s="140"/>
      <c r="P910" s="163"/>
      <c r="Q910" s="164"/>
      <c r="R910" s="140"/>
      <c r="X910" s="3"/>
      <c r="Y910" s="3"/>
      <c r="AR910" s="3"/>
      <c r="AS910" s="3"/>
    </row>
    <row r="911" spans="1:45" ht="18" customHeight="1">
      <c r="A911" s="82">
        <v>2802</v>
      </c>
      <c r="B911" s="161"/>
      <c r="C911" s="161"/>
      <c r="D911" s="161"/>
      <c r="E911" s="161"/>
      <c r="F911" s="161"/>
      <c r="G911" s="161"/>
      <c r="H911" s="161"/>
      <c r="I911" s="161"/>
      <c r="J911" s="175"/>
      <c r="K911" s="162"/>
      <c r="L911" s="155"/>
      <c r="M911" s="5"/>
      <c r="N911" s="26"/>
      <c r="O911" s="105"/>
      <c r="P911" s="124"/>
      <c r="Q911" s="106"/>
      <c r="R911" s="107"/>
      <c r="X911" s="3"/>
      <c r="Y911" s="3"/>
      <c r="AR911" s="3"/>
      <c r="AS911" s="3"/>
    </row>
    <row r="912" spans="1:45" ht="18" customHeight="1">
      <c r="A912" s="82">
        <v>2901</v>
      </c>
      <c r="B912" s="161"/>
      <c r="C912" s="161"/>
      <c r="D912" s="161"/>
      <c r="E912" s="161"/>
      <c r="F912" s="161"/>
      <c r="G912" s="161"/>
      <c r="H912" s="161"/>
      <c r="I912" s="161"/>
      <c r="J912" s="175"/>
      <c r="K912" s="162"/>
      <c r="L912" s="155"/>
      <c r="M912" s="5"/>
      <c r="N912" s="26"/>
      <c r="O912" s="108" t="s">
        <v>80</v>
      </c>
      <c r="P912" s="109"/>
      <c r="Q912" s="110" t="str">
        <f>IF(SUM(K902:K908)=0,"",SUM(K902:K908))</f>
        <v/>
      </c>
      <c r="R912" s="111" t="s">
        <v>10</v>
      </c>
      <c r="X912" s="3"/>
      <c r="Y912" s="3"/>
      <c r="AR912" s="3"/>
      <c r="AS912" s="3"/>
    </row>
    <row r="913" spans="1:45" ht="18" customHeight="1">
      <c r="A913" s="82">
        <v>2902</v>
      </c>
      <c r="B913" s="161"/>
      <c r="C913" s="161"/>
      <c r="D913" s="161"/>
      <c r="E913" s="161"/>
      <c r="F913" s="161"/>
      <c r="G913" s="161"/>
      <c r="H913" s="161"/>
      <c r="I913" s="161"/>
      <c r="J913" s="175"/>
      <c r="K913" s="162"/>
      <c r="L913" s="155"/>
      <c r="M913" s="5"/>
      <c r="N913" s="26"/>
      <c r="O913" s="112" t="s">
        <v>81</v>
      </c>
      <c r="P913" s="113" t="str">
        <f>IF(P912/B899=0,"",P912/B899)</f>
        <v/>
      </c>
      <c r="Q913" s="114" t="e">
        <f>IF(P912/Q912=0,"",P912/Q912)</f>
        <v>#VALUE!</v>
      </c>
      <c r="R913" s="115" t="s">
        <v>82</v>
      </c>
      <c r="X913" s="3"/>
      <c r="Y913" s="3"/>
      <c r="AR913" s="3"/>
      <c r="AS913" s="3"/>
    </row>
    <row r="914" spans="1:45" ht="18" customHeight="1">
      <c r="B914" s="161"/>
      <c r="C914" s="161"/>
      <c r="D914" s="161"/>
      <c r="E914" s="161"/>
      <c r="F914" s="161"/>
      <c r="G914" s="161"/>
      <c r="H914" s="161"/>
      <c r="I914" s="161"/>
      <c r="J914" s="175"/>
      <c r="K914" s="162"/>
      <c r="L914" s="166"/>
      <c r="M914" s="119"/>
      <c r="N914" s="120"/>
      <c r="O914" s="119"/>
      <c r="P914" s="120"/>
      <c r="Q914" s="120"/>
      <c r="R914" s="121"/>
      <c r="X914" s="3"/>
      <c r="Y914" s="3"/>
      <c r="AR914" s="3"/>
      <c r="AS914" s="3"/>
    </row>
    <row r="915" spans="1:45" ht="18" customHeight="1">
      <c r="A915" s="34"/>
      <c r="B915" s="26"/>
      <c r="C915" s="26"/>
      <c r="D915" s="231" t="s">
        <v>108</v>
      </c>
      <c r="E915" s="232"/>
      <c r="F915" s="232"/>
      <c r="G915" s="232"/>
      <c r="H915" s="232"/>
      <c r="I915" s="232"/>
      <c r="J915" s="233"/>
      <c r="K915" s="122">
        <f>SUM(K899:K911)</f>
        <v>0</v>
      </c>
      <c r="L915" s="123" t="str">
        <f>IF(K907=0,"",K907/B899)</f>
        <v/>
      </c>
      <c r="M915" s="123" t="str">
        <f>IF(K915=0,"",K915/B899)</f>
        <v/>
      </c>
      <c r="N915" s="123" t="str">
        <f>IF(K906=0,"",M915-L915)</f>
        <v/>
      </c>
      <c r="O915" s="5"/>
      <c r="P915" s="26"/>
      <c r="Q915" s="25"/>
      <c r="R915" s="5"/>
      <c r="X915" s="3"/>
      <c r="Y915" s="3"/>
      <c r="AR915" s="3"/>
      <c r="AS915" s="3"/>
    </row>
    <row r="916" spans="1:45" ht="18" customHeight="1">
      <c r="A916" s="34"/>
      <c r="B916" s="26"/>
      <c r="C916" s="26"/>
      <c r="D916" s="132"/>
      <c r="E916" s="132"/>
      <c r="F916" s="132"/>
      <c r="G916" s="132"/>
      <c r="H916" s="132"/>
      <c r="I916" s="132"/>
      <c r="J916" s="132"/>
      <c r="K916" s="133"/>
      <c r="L916" s="134"/>
      <c r="M916" s="134"/>
      <c r="N916" s="134"/>
      <c r="O916" s="5"/>
      <c r="P916" s="26"/>
      <c r="Q916" s="25"/>
      <c r="R916" s="5"/>
      <c r="X916" s="3"/>
      <c r="Y916" s="3"/>
      <c r="AR916" s="3"/>
      <c r="AS916" s="3"/>
    </row>
    <row r="917" spans="1:45" ht="18" customHeight="1">
      <c r="A917" s="34"/>
      <c r="B917" s="26"/>
      <c r="C917" s="26"/>
      <c r="D917" s="132"/>
      <c r="E917" s="132"/>
      <c r="F917" s="132"/>
      <c r="G917" s="132"/>
      <c r="H917" s="132"/>
      <c r="I917" s="132"/>
      <c r="J917" s="132"/>
      <c r="K917" s="133"/>
      <c r="L917" s="134"/>
      <c r="M917" s="134"/>
      <c r="N917" s="134"/>
      <c r="O917" s="5"/>
      <c r="P917" s="26"/>
      <c r="Q917" s="25"/>
      <c r="R917" s="5"/>
      <c r="X917" s="3"/>
      <c r="Y917" s="3"/>
      <c r="AR917" s="3"/>
      <c r="AS917" s="3"/>
    </row>
    <row r="918" spans="1:45" ht="18" customHeight="1">
      <c r="A918" s="210"/>
      <c r="B918" s="250" t="s">
        <v>96</v>
      </c>
      <c r="C918" s="242"/>
      <c r="D918" s="242"/>
      <c r="E918" s="242"/>
      <c r="F918" s="242"/>
      <c r="G918" s="242"/>
      <c r="H918" s="242"/>
      <c r="I918" s="242"/>
      <c r="J918" s="242"/>
      <c r="K918" s="145" t="s">
        <v>141</v>
      </c>
      <c r="L918" s="5"/>
      <c r="M918" s="5"/>
      <c r="N918" s="26"/>
      <c r="O918" s="5"/>
      <c r="P918" s="26"/>
      <c r="Q918" s="26"/>
      <c r="R918" s="26"/>
      <c r="S918" s="210"/>
      <c r="X918" s="3"/>
      <c r="Y918" s="3"/>
      <c r="AR918" s="3"/>
      <c r="AS918" s="3"/>
    </row>
    <row r="919" spans="1:45" ht="18" customHeight="1">
      <c r="A919" s="234" t="s">
        <v>9</v>
      </c>
      <c r="B919" s="235" t="s">
        <v>97</v>
      </c>
      <c r="C919" s="232"/>
      <c r="D919" s="232"/>
      <c r="E919" s="232"/>
      <c r="F919" s="232"/>
      <c r="G919" s="232"/>
      <c r="H919" s="232"/>
      <c r="I919" s="232"/>
      <c r="J919" s="233"/>
      <c r="K919" s="236" t="s">
        <v>10</v>
      </c>
      <c r="L919" s="229" t="s">
        <v>2</v>
      </c>
      <c r="M919" s="229" t="s">
        <v>3</v>
      </c>
      <c r="N919" s="237" t="s">
        <v>4</v>
      </c>
      <c r="O919" s="229" t="s">
        <v>5</v>
      </c>
      <c r="P919" s="238" t="s">
        <v>6</v>
      </c>
      <c r="Q919" s="238" t="s">
        <v>7</v>
      </c>
      <c r="R919" s="229" t="s">
        <v>8</v>
      </c>
      <c r="S919" s="210"/>
      <c r="X919" s="3"/>
      <c r="Y919" s="3"/>
      <c r="AR919" s="3"/>
      <c r="AS919" s="3"/>
    </row>
    <row r="920" spans="1:45" ht="18" customHeight="1">
      <c r="A920" s="230"/>
      <c r="B920" s="82" t="s">
        <v>98</v>
      </c>
      <c r="C920" s="82" t="s">
        <v>99</v>
      </c>
      <c r="D920" s="82" t="s">
        <v>100</v>
      </c>
      <c r="E920" s="82" t="s">
        <v>101</v>
      </c>
      <c r="F920" s="82" t="s">
        <v>102</v>
      </c>
      <c r="G920" s="82" t="s">
        <v>103</v>
      </c>
      <c r="H920" s="82" t="s">
        <v>104</v>
      </c>
      <c r="I920" s="82" t="s">
        <v>105</v>
      </c>
      <c r="J920" s="174" t="s">
        <v>106</v>
      </c>
      <c r="K920" s="230"/>
      <c r="L920" s="230"/>
      <c r="M920" s="230"/>
      <c r="N920" s="230"/>
      <c r="O920" s="230"/>
      <c r="P920" s="230"/>
      <c r="Q920" s="230"/>
      <c r="R920" s="230"/>
      <c r="S920" s="210"/>
      <c r="X920" s="3"/>
      <c r="Y920" s="3"/>
      <c r="AR920" s="3"/>
      <c r="AS920" s="3"/>
    </row>
    <row r="921" spans="1:45" ht="18" customHeight="1">
      <c r="A921" s="82">
        <v>2301</v>
      </c>
      <c r="B921" s="83">
        <v>38</v>
      </c>
      <c r="C921" s="161"/>
      <c r="D921" s="161"/>
      <c r="E921" s="161"/>
      <c r="F921" s="161"/>
      <c r="G921" s="161"/>
      <c r="H921" s="161"/>
      <c r="I921" s="161"/>
      <c r="J921" s="175"/>
      <c r="K921" s="167"/>
      <c r="L921" s="154"/>
      <c r="M921" s="55"/>
      <c r="N921" s="56"/>
      <c r="O921" s="146"/>
      <c r="P921" s="89">
        <f>B921</f>
        <v>38</v>
      </c>
      <c r="Q921" s="147"/>
      <c r="R921" s="146"/>
      <c r="S921" s="210"/>
      <c r="X921" s="3"/>
      <c r="Y921" s="3"/>
      <c r="AR921" s="3"/>
      <c r="AS921" s="3"/>
    </row>
    <row r="922" spans="1:45" ht="18" customHeight="1">
      <c r="A922" s="82">
        <v>2302</v>
      </c>
      <c r="B922" s="161"/>
      <c r="C922" s="161">
        <v>36</v>
      </c>
      <c r="D922" s="161"/>
      <c r="E922" s="161"/>
      <c r="F922" s="161"/>
      <c r="G922" s="161"/>
      <c r="H922" s="161"/>
      <c r="I922" s="161"/>
      <c r="J922" s="175"/>
      <c r="K922" s="167"/>
      <c r="L922" s="155"/>
      <c r="M922" s="5"/>
      <c r="N922" s="156"/>
      <c r="O922" s="94">
        <f>IF(C922=0,"",C922/B921)</f>
        <v>0.94736842105263153</v>
      </c>
      <c r="P922" s="95">
        <v>36</v>
      </c>
      <c r="Q922" s="96">
        <f t="shared" ref="Q922:Q929" si="109">IF(P922=0,"",P922/P921)</f>
        <v>0.94736842105263153</v>
      </c>
      <c r="R922" s="96">
        <f t="shared" ref="R922:R929" si="110">IF(P922=0,"",100%-Q922)</f>
        <v>5.2631578947368474E-2</v>
      </c>
      <c r="S922" s="210"/>
      <c r="X922" s="3"/>
      <c r="Y922" s="3"/>
      <c r="AR922" s="3"/>
      <c r="AS922" s="3"/>
    </row>
    <row r="923" spans="1:45" ht="18" customHeight="1">
      <c r="A923" s="82">
        <v>2401</v>
      </c>
      <c r="B923" s="161"/>
      <c r="C923" s="161" t="s">
        <v>28</v>
      </c>
      <c r="D923" s="161">
        <v>36</v>
      </c>
      <c r="E923" s="161"/>
      <c r="F923" s="161"/>
      <c r="G923" s="161"/>
      <c r="H923" s="161"/>
      <c r="I923" s="161"/>
      <c r="J923" s="175"/>
      <c r="K923" s="167"/>
      <c r="L923" s="155"/>
      <c r="M923" s="5"/>
      <c r="N923" s="156"/>
      <c r="O923" s="94">
        <f>IF(D923=0,"",D923/C922)</f>
        <v>1</v>
      </c>
      <c r="P923" s="95">
        <v>36</v>
      </c>
      <c r="Q923" s="96">
        <f t="shared" si="109"/>
        <v>1</v>
      </c>
      <c r="R923" s="96">
        <f t="shared" si="110"/>
        <v>0</v>
      </c>
      <c r="S923" s="97">
        <f>P923/P921</f>
        <v>0.94736842105263153</v>
      </c>
      <c r="X923" s="3"/>
      <c r="Y923" s="3"/>
      <c r="AR923" s="3"/>
      <c r="AS923" s="3"/>
    </row>
    <row r="924" spans="1:45" ht="18" customHeight="1">
      <c r="A924" s="82">
        <v>2402</v>
      </c>
      <c r="B924" s="161"/>
      <c r="C924" s="161"/>
      <c r="D924" s="161"/>
      <c r="E924" s="161">
        <v>34</v>
      </c>
      <c r="F924" s="161"/>
      <c r="G924" s="161"/>
      <c r="H924" s="161"/>
      <c r="I924" s="161"/>
      <c r="J924" s="175"/>
      <c r="K924" s="167"/>
      <c r="L924" s="155"/>
      <c r="M924" s="5"/>
      <c r="N924" s="156"/>
      <c r="O924" s="94">
        <f>IF(E924=0,"",E924/D923)</f>
        <v>0.94444444444444442</v>
      </c>
      <c r="P924" s="95">
        <v>34</v>
      </c>
      <c r="Q924" s="96">
        <f t="shared" si="109"/>
        <v>0.94444444444444442</v>
      </c>
      <c r="R924" s="96">
        <f t="shared" si="110"/>
        <v>5.555555555555558E-2</v>
      </c>
      <c r="S924" s="210"/>
      <c r="X924" s="3"/>
      <c r="Y924" s="3"/>
      <c r="AR924" s="3"/>
      <c r="AS924" s="3"/>
    </row>
    <row r="925" spans="1:45" ht="18" customHeight="1">
      <c r="A925" s="82">
        <v>2501</v>
      </c>
      <c r="B925" s="161"/>
      <c r="C925" s="161"/>
      <c r="D925" s="161"/>
      <c r="E925" s="161"/>
      <c r="F925" s="161"/>
      <c r="G925" s="161"/>
      <c r="H925" s="161"/>
      <c r="I925" s="161"/>
      <c r="J925" s="175"/>
      <c r="K925" s="167"/>
      <c r="L925" s="155"/>
      <c r="M925" s="5"/>
      <c r="N925" s="156"/>
      <c r="O925" s="94" t="str">
        <f>IF(F925=0,"",F925/E924)</f>
        <v/>
      </c>
      <c r="P925" s="95"/>
      <c r="Q925" s="96" t="str">
        <f t="shared" si="109"/>
        <v/>
      </c>
      <c r="R925" s="96" t="str">
        <f t="shared" si="110"/>
        <v/>
      </c>
      <c r="S925" s="210"/>
      <c r="X925" s="3"/>
      <c r="Y925" s="3"/>
      <c r="AR925" s="3"/>
      <c r="AS925" s="3"/>
    </row>
    <row r="926" spans="1:45" ht="18" customHeight="1">
      <c r="A926" s="82">
        <v>2502</v>
      </c>
      <c r="B926" s="161"/>
      <c r="C926" s="161"/>
      <c r="D926" s="161"/>
      <c r="E926" s="161"/>
      <c r="F926" s="161"/>
      <c r="G926" s="161"/>
      <c r="H926" s="161"/>
      <c r="I926" s="161"/>
      <c r="J926" s="175"/>
      <c r="K926" s="167"/>
      <c r="L926" s="155"/>
      <c r="M926" s="5"/>
      <c r="N926" s="156"/>
      <c r="O926" s="94" t="str">
        <f>IF(G926=0,"",G926/F925)</f>
        <v/>
      </c>
      <c r="P926" s="95"/>
      <c r="Q926" s="96" t="str">
        <f t="shared" si="109"/>
        <v/>
      </c>
      <c r="R926" s="96" t="str">
        <f t="shared" si="110"/>
        <v/>
      </c>
      <c r="S926" s="210"/>
      <c r="X926" s="3"/>
      <c r="Y926" s="3"/>
      <c r="AR926" s="3"/>
      <c r="AS926" s="3"/>
    </row>
    <row r="927" spans="1:45" ht="18" customHeight="1">
      <c r="A927" s="82">
        <v>2601</v>
      </c>
      <c r="B927" s="161"/>
      <c r="C927" s="161"/>
      <c r="D927" s="161"/>
      <c r="E927" s="161"/>
      <c r="F927" s="161"/>
      <c r="G927" s="161"/>
      <c r="H927" s="161"/>
      <c r="I927" s="161"/>
      <c r="J927" s="175"/>
      <c r="K927" s="167"/>
      <c r="L927" s="155"/>
      <c r="M927" s="5"/>
      <c r="N927" s="156"/>
      <c r="O927" s="94" t="str">
        <f>IF(H927=0,"",H927/G926)</f>
        <v/>
      </c>
      <c r="P927" s="95"/>
      <c r="Q927" s="96" t="str">
        <f t="shared" si="109"/>
        <v/>
      </c>
      <c r="R927" s="96" t="str">
        <f t="shared" si="110"/>
        <v/>
      </c>
      <c r="S927" s="210"/>
      <c r="X927" s="3"/>
      <c r="Y927" s="3"/>
      <c r="AR927" s="3"/>
      <c r="AS927" s="3"/>
    </row>
    <row r="928" spans="1:45" ht="18" customHeight="1">
      <c r="A928" s="82">
        <v>2602</v>
      </c>
      <c r="B928" s="161"/>
      <c r="C928" s="161"/>
      <c r="D928" s="161"/>
      <c r="E928" s="161"/>
      <c r="F928" s="161"/>
      <c r="G928" s="161"/>
      <c r="H928" s="161"/>
      <c r="I928" s="161"/>
      <c r="J928" s="175"/>
      <c r="K928" s="167"/>
      <c r="L928" s="155"/>
      <c r="M928" s="5"/>
      <c r="N928" s="156"/>
      <c r="O928" s="94" t="str">
        <f>IF(I928=0,"",I928/H927)</f>
        <v/>
      </c>
      <c r="P928" s="95"/>
      <c r="Q928" s="96" t="str">
        <f t="shared" si="109"/>
        <v/>
      </c>
      <c r="R928" s="96" t="str">
        <f t="shared" si="110"/>
        <v/>
      </c>
      <c r="S928" s="210"/>
      <c r="X928" s="3"/>
      <c r="Y928" s="3"/>
      <c r="AR928" s="3"/>
      <c r="AS928" s="3"/>
    </row>
    <row r="929" spans="1:45" ht="18" customHeight="1">
      <c r="A929" s="82">
        <v>2701</v>
      </c>
      <c r="B929" s="161"/>
      <c r="C929" s="161"/>
      <c r="D929" s="161"/>
      <c r="E929" s="161"/>
      <c r="F929" s="161"/>
      <c r="G929" s="161"/>
      <c r="H929" s="161"/>
      <c r="I929" s="161"/>
      <c r="J929" s="175"/>
      <c r="K929" s="167"/>
      <c r="L929" s="155"/>
      <c r="M929" s="5"/>
      <c r="N929" s="156"/>
      <c r="O929" s="148" t="str">
        <f>IF(J929=0,"",J929/I928)</f>
        <v/>
      </c>
      <c r="P929" s="95"/>
      <c r="Q929" s="149" t="str">
        <f t="shared" si="109"/>
        <v/>
      </c>
      <c r="R929" s="149" t="str">
        <f t="shared" si="110"/>
        <v/>
      </c>
      <c r="S929" s="210"/>
      <c r="X929" s="3"/>
      <c r="Y929" s="3"/>
      <c r="AR929" s="3"/>
      <c r="AS929" s="3"/>
    </row>
    <row r="930" spans="1:45" ht="18" customHeight="1">
      <c r="A930" s="82">
        <v>2702</v>
      </c>
      <c r="B930" s="161"/>
      <c r="C930" s="161"/>
      <c r="D930" s="161"/>
      <c r="E930" s="161"/>
      <c r="F930" s="161"/>
      <c r="G930" s="161"/>
      <c r="H930" s="161"/>
      <c r="I930" s="161"/>
      <c r="J930" s="175"/>
      <c r="K930" s="167"/>
      <c r="L930" s="155"/>
      <c r="M930" s="5"/>
      <c r="N930" s="26"/>
      <c r="O930" s="157"/>
      <c r="P930" s="158"/>
      <c r="Q930" s="159"/>
      <c r="R930" s="160"/>
      <c r="S930" s="210"/>
      <c r="X930" s="3"/>
      <c r="Y930" s="3"/>
      <c r="AR930" s="3"/>
      <c r="AS930" s="3"/>
    </row>
    <row r="931" spans="1:45" ht="18" customHeight="1">
      <c r="A931" s="82">
        <v>2801</v>
      </c>
      <c r="B931" s="161"/>
      <c r="C931" s="161"/>
      <c r="D931" s="161"/>
      <c r="E931" s="161"/>
      <c r="F931" s="161"/>
      <c r="G931" s="161"/>
      <c r="H931" s="161"/>
      <c r="I931" s="161"/>
      <c r="J931" s="175"/>
      <c r="K931" s="167"/>
      <c r="L931" s="155"/>
      <c r="M931" s="5"/>
      <c r="N931" s="26"/>
      <c r="O931" s="140"/>
      <c r="P931" s="163"/>
      <c r="Q931" s="164"/>
      <c r="R931" s="140"/>
      <c r="S931" s="210"/>
      <c r="X931" s="3"/>
      <c r="Y931" s="3"/>
      <c r="AR931" s="3"/>
      <c r="AS931" s="3"/>
    </row>
    <row r="932" spans="1:45" ht="18" customHeight="1">
      <c r="A932" s="82">
        <v>2802</v>
      </c>
      <c r="B932" s="161"/>
      <c r="C932" s="161"/>
      <c r="D932" s="161"/>
      <c r="E932" s="161"/>
      <c r="F932" s="161"/>
      <c r="G932" s="161"/>
      <c r="H932" s="161"/>
      <c r="I932" s="161"/>
      <c r="J932" s="175"/>
      <c r="K932" s="167"/>
      <c r="L932" s="155"/>
      <c r="M932" s="5"/>
      <c r="N932" s="26"/>
      <c r="O932" s="140"/>
      <c r="P932" s="163"/>
      <c r="Q932" s="164"/>
      <c r="R932" s="140"/>
      <c r="S932" s="210"/>
      <c r="X932" s="3"/>
      <c r="Y932" s="3"/>
      <c r="AR932" s="3"/>
      <c r="AS932" s="3"/>
    </row>
    <row r="933" spans="1:45" ht="18" customHeight="1">
      <c r="A933" s="82">
        <v>2901</v>
      </c>
      <c r="B933" s="161"/>
      <c r="C933" s="161"/>
      <c r="D933" s="161"/>
      <c r="E933" s="161"/>
      <c r="F933" s="161"/>
      <c r="G933" s="161"/>
      <c r="H933" s="161"/>
      <c r="I933" s="161"/>
      <c r="J933" s="175"/>
      <c r="K933" s="167"/>
      <c r="L933" s="155"/>
      <c r="M933" s="5"/>
      <c r="N933" s="26"/>
      <c r="O933" s="105"/>
      <c r="P933" s="124"/>
      <c r="Q933" s="106"/>
      <c r="R933" s="107"/>
      <c r="S933" s="210"/>
      <c r="X933" s="3"/>
      <c r="Y933" s="3"/>
      <c r="AR933" s="3"/>
      <c r="AS933" s="3"/>
    </row>
    <row r="934" spans="1:45" ht="18" customHeight="1">
      <c r="A934" s="82">
        <v>2902</v>
      </c>
      <c r="B934" s="161"/>
      <c r="C934" s="161"/>
      <c r="D934" s="161"/>
      <c r="E934" s="161"/>
      <c r="F934" s="161"/>
      <c r="G934" s="161"/>
      <c r="H934" s="161"/>
      <c r="I934" s="161"/>
      <c r="J934" s="175"/>
      <c r="K934" s="167"/>
      <c r="L934" s="155"/>
      <c r="M934" s="5"/>
      <c r="N934" s="26"/>
      <c r="O934" s="108" t="s">
        <v>80</v>
      </c>
      <c r="P934" s="109"/>
      <c r="Q934" s="110" t="str">
        <f>IF(SUM(K924:K930)=0,"",SUM(K924:K930))</f>
        <v/>
      </c>
      <c r="R934" s="111" t="s">
        <v>10</v>
      </c>
      <c r="S934" s="210"/>
      <c r="X934" s="3"/>
      <c r="Y934" s="3"/>
      <c r="AR934" s="3"/>
      <c r="AS934" s="3"/>
    </row>
    <row r="935" spans="1:45" ht="18" customHeight="1">
      <c r="A935" s="82">
        <v>3001</v>
      </c>
      <c r="B935" s="161"/>
      <c r="C935" s="161"/>
      <c r="D935" s="161"/>
      <c r="E935" s="161"/>
      <c r="F935" s="161"/>
      <c r="G935" s="161"/>
      <c r="H935" s="161"/>
      <c r="I935" s="161"/>
      <c r="J935" s="175"/>
      <c r="K935" s="167"/>
      <c r="L935" s="155"/>
      <c r="M935" s="5"/>
      <c r="N935" s="26"/>
      <c r="O935" s="112" t="s">
        <v>81</v>
      </c>
      <c r="P935" s="113" t="str">
        <f>IF(P934/B921=0,"",P934/B921)</f>
        <v/>
      </c>
      <c r="Q935" s="114" t="e">
        <f>IF(P934/Q934=0,"",P934/Q934)</f>
        <v>#VALUE!</v>
      </c>
      <c r="R935" s="115" t="s">
        <v>82</v>
      </c>
      <c r="S935" s="210"/>
      <c r="X935" s="3"/>
      <c r="Y935" s="3"/>
      <c r="AR935" s="3"/>
      <c r="AS935" s="3"/>
    </row>
    <row r="936" spans="1:45" ht="18" customHeight="1">
      <c r="A936" s="210"/>
      <c r="B936" s="161"/>
      <c r="C936" s="161"/>
      <c r="D936" s="161"/>
      <c r="E936" s="161"/>
      <c r="F936" s="161"/>
      <c r="G936" s="161"/>
      <c r="H936" s="161"/>
      <c r="I936" s="161"/>
      <c r="J936" s="175"/>
      <c r="K936" s="167"/>
      <c r="L936" s="166"/>
      <c r="M936" s="119"/>
      <c r="N936" s="120"/>
      <c r="O936" s="119"/>
      <c r="P936" s="120"/>
      <c r="Q936" s="120"/>
      <c r="R936" s="121"/>
      <c r="S936" s="210"/>
      <c r="X936" s="3"/>
      <c r="Y936" s="3"/>
      <c r="AR936" s="3"/>
      <c r="AS936" s="3"/>
    </row>
    <row r="937" spans="1:45" ht="18" customHeight="1">
      <c r="A937" s="34"/>
      <c r="B937" s="26"/>
      <c r="C937" s="26"/>
      <c r="D937" s="231" t="s">
        <v>108</v>
      </c>
      <c r="E937" s="232"/>
      <c r="F937" s="232"/>
      <c r="G937" s="232"/>
      <c r="H937" s="232"/>
      <c r="I937" s="232"/>
      <c r="J937" s="233"/>
      <c r="K937" s="122">
        <f>SUM(K921:K933)</f>
        <v>0</v>
      </c>
      <c r="L937" s="123" t="str">
        <f>IF(K929=0,"",K929/B921)</f>
        <v/>
      </c>
      <c r="M937" s="123" t="str">
        <f>IF(K937=0,"",K937/B921)</f>
        <v/>
      </c>
      <c r="N937" s="123" t="str">
        <f>IF(K928=0,"",M937-L937)</f>
        <v/>
      </c>
      <c r="O937" s="5"/>
      <c r="P937" s="26"/>
      <c r="Q937" s="25"/>
      <c r="R937" s="5"/>
      <c r="S937" s="210"/>
      <c r="X937" s="3"/>
      <c r="Y937" s="3"/>
      <c r="AR937" s="3"/>
      <c r="AS937" s="3"/>
    </row>
    <row r="938" spans="1:45" ht="18" customHeight="1">
      <c r="A938" s="34"/>
      <c r="B938" s="26"/>
      <c r="C938" s="26"/>
      <c r="D938" s="132"/>
      <c r="E938" s="132"/>
      <c r="F938" s="132"/>
      <c r="G938" s="132"/>
      <c r="H938" s="132"/>
      <c r="I938" s="132"/>
      <c r="J938" s="132"/>
      <c r="K938" s="133"/>
      <c r="L938" s="134"/>
      <c r="M938" s="134"/>
      <c r="N938" s="134"/>
      <c r="O938" s="5"/>
      <c r="P938" s="26"/>
      <c r="Q938" s="25"/>
      <c r="R938" s="5"/>
      <c r="X938" s="3"/>
      <c r="Y938" s="3"/>
      <c r="AR938" s="3"/>
      <c r="AS938" s="3"/>
    </row>
    <row r="939" spans="1:45" ht="18" customHeight="1">
      <c r="A939" s="34"/>
      <c r="B939" s="26"/>
      <c r="C939" s="26"/>
      <c r="D939" s="132"/>
      <c r="E939" s="132"/>
      <c r="F939" s="132"/>
      <c r="G939" s="132"/>
      <c r="H939" s="132"/>
      <c r="I939" s="132"/>
      <c r="J939" s="132"/>
      <c r="K939" s="133"/>
      <c r="L939" s="134"/>
      <c r="M939" s="134"/>
      <c r="N939" s="134"/>
      <c r="O939" s="5"/>
      <c r="P939" s="26"/>
      <c r="Q939" s="25"/>
      <c r="R939" s="5"/>
      <c r="X939" s="3"/>
      <c r="Y939" s="3"/>
      <c r="AR939" s="3"/>
      <c r="AS939" s="3"/>
    </row>
    <row r="940" spans="1:45" ht="18" customHeight="1">
      <c r="A940" s="216"/>
      <c r="B940" s="250" t="s">
        <v>96</v>
      </c>
      <c r="C940" s="242"/>
      <c r="D940" s="242"/>
      <c r="E940" s="242"/>
      <c r="F940" s="242"/>
      <c r="G940" s="242"/>
      <c r="H940" s="242"/>
      <c r="I940" s="242"/>
      <c r="J940" s="242"/>
      <c r="K940" s="145" t="s">
        <v>142</v>
      </c>
      <c r="L940" s="5"/>
      <c r="M940" s="5"/>
      <c r="N940" s="26"/>
      <c r="O940" s="5"/>
      <c r="P940" s="26"/>
      <c r="Q940" s="26"/>
      <c r="R940" s="26"/>
      <c r="S940" s="216"/>
      <c r="X940" s="3"/>
      <c r="Y940" s="3"/>
      <c r="AR940" s="3"/>
      <c r="AS940" s="3"/>
    </row>
    <row r="941" spans="1:45" ht="18" customHeight="1">
      <c r="A941" s="234" t="s">
        <v>9</v>
      </c>
      <c r="B941" s="235" t="s">
        <v>97</v>
      </c>
      <c r="C941" s="232"/>
      <c r="D941" s="232"/>
      <c r="E941" s="232"/>
      <c r="F941" s="232"/>
      <c r="G941" s="232"/>
      <c r="H941" s="232"/>
      <c r="I941" s="232"/>
      <c r="J941" s="233"/>
      <c r="K941" s="236" t="s">
        <v>10</v>
      </c>
      <c r="L941" s="229" t="s">
        <v>2</v>
      </c>
      <c r="M941" s="229" t="s">
        <v>3</v>
      </c>
      <c r="N941" s="237" t="s">
        <v>4</v>
      </c>
      <c r="O941" s="229" t="s">
        <v>5</v>
      </c>
      <c r="P941" s="238" t="s">
        <v>6</v>
      </c>
      <c r="Q941" s="238" t="s">
        <v>7</v>
      </c>
      <c r="R941" s="229" t="s">
        <v>8</v>
      </c>
      <c r="S941" s="216"/>
      <c r="X941" s="3"/>
      <c r="Y941" s="3"/>
      <c r="AR941" s="3"/>
      <c r="AS941" s="3"/>
    </row>
    <row r="942" spans="1:45" ht="18" customHeight="1">
      <c r="A942" s="230"/>
      <c r="B942" s="82" t="s">
        <v>98</v>
      </c>
      <c r="C942" s="82" t="s">
        <v>99</v>
      </c>
      <c r="D942" s="82" t="s">
        <v>100</v>
      </c>
      <c r="E942" s="82" t="s">
        <v>101</v>
      </c>
      <c r="F942" s="82" t="s">
        <v>102</v>
      </c>
      <c r="G942" s="82" t="s">
        <v>103</v>
      </c>
      <c r="H942" s="82" t="s">
        <v>104</v>
      </c>
      <c r="I942" s="82" t="s">
        <v>105</v>
      </c>
      <c r="J942" s="174" t="s">
        <v>106</v>
      </c>
      <c r="K942" s="230"/>
      <c r="L942" s="230"/>
      <c r="M942" s="230"/>
      <c r="N942" s="230"/>
      <c r="O942" s="230"/>
      <c r="P942" s="230"/>
      <c r="Q942" s="230"/>
      <c r="R942" s="230"/>
      <c r="S942" s="216"/>
      <c r="X942" s="3"/>
      <c r="Y942" s="3"/>
      <c r="AR942" s="3"/>
      <c r="AS942" s="3"/>
    </row>
    <row r="943" spans="1:45" ht="18" customHeight="1">
      <c r="A943" s="82">
        <v>2302</v>
      </c>
      <c r="B943" s="83">
        <v>70</v>
      </c>
      <c r="C943" s="161"/>
      <c r="D943" s="161"/>
      <c r="E943" s="161"/>
      <c r="F943" s="161"/>
      <c r="G943" s="161"/>
      <c r="H943" s="161"/>
      <c r="I943" s="161"/>
      <c r="J943" s="175"/>
      <c r="K943" s="167"/>
      <c r="L943" s="154"/>
      <c r="M943" s="55"/>
      <c r="N943" s="56"/>
      <c r="O943" s="146"/>
      <c r="P943" s="89">
        <f>B943</f>
        <v>70</v>
      </c>
      <c r="Q943" s="147"/>
      <c r="R943" s="146"/>
      <c r="S943" s="216"/>
      <c r="X943" s="3"/>
      <c r="Y943" s="3"/>
      <c r="AR943" s="3"/>
      <c r="AS943" s="3"/>
    </row>
    <row r="944" spans="1:45" ht="18" customHeight="1">
      <c r="A944" s="82">
        <v>2401</v>
      </c>
      <c r="B944" s="161"/>
      <c r="C944" s="161">
        <v>60</v>
      </c>
      <c r="D944" s="161"/>
      <c r="E944" s="161"/>
      <c r="F944" s="161"/>
      <c r="G944" s="161"/>
      <c r="H944" s="161"/>
      <c r="I944" s="161"/>
      <c r="J944" s="175"/>
      <c r="K944" s="167"/>
      <c r="L944" s="155"/>
      <c r="M944" s="5"/>
      <c r="N944" s="156"/>
      <c r="O944" s="94">
        <f>IF(C944=0,"",C944/B943)</f>
        <v>0.8571428571428571</v>
      </c>
      <c r="P944" s="95">
        <v>60</v>
      </c>
      <c r="Q944" s="96">
        <f t="shared" ref="Q944:Q951" si="111">IF(P944=0,"",P944/P943)</f>
        <v>0.8571428571428571</v>
      </c>
      <c r="R944" s="96">
        <f t="shared" ref="R944:R951" si="112">IF(P944=0,"",100%-Q944)</f>
        <v>0.1428571428571429</v>
      </c>
      <c r="S944" s="216"/>
      <c r="X944" s="3"/>
      <c r="Y944" s="3"/>
      <c r="AR944" s="3"/>
      <c r="AS944" s="3"/>
    </row>
    <row r="945" spans="1:45" ht="18" customHeight="1">
      <c r="A945" s="82">
        <v>2402</v>
      </c>
      <c r="B945" s="161"/>
      <c r="C945" s="161"/>
      <c r="D945" s="161">
        <v>59</v>
      </c>
      <c r="E945" s="161"/>
      <c r="F945" s="161"/>
      <c r="G945" s="161"/>
      <c r="H945" s="161"/>
      <c r="I945" s="161"/>
      <c r="J945" s="175"/>
      <c r="K945" s="167"/>
      <c r="L945" s="155"/>
      <c r="M945" s="5"/>
      <c r="N945" s="156"/>
      <c r="O945" s="94">
        <f>IF(D945=0,"",D945/C944)</f>
        <v>0.98333333333333328</v>
      </c>
      <c r="P945" s="95">
        <v>59</v>
      </c>
      <c r="Q945" s="96">
        <f t="shared" si="111"/>
        <v>0.98333333333333328</v>
      </c>
      <c r="R945" s="96">
        <f t="shared" si="112"/>
        <v>1.6666666666666718E-2</v>
      </c>
      <c r="S945" s="97">
        <f>P945/P943</f>
        <v>0.84285714285714286</v>
      </c>
      <c r="X945" s="3"/>
      <c r="Y945" s="3"/>
      <c r="AR945" s="3"/>
      <c r="AS945" s="3"/>
    </row>
    <row r="946" spans="1:45" ht="18" customHeight="1">
      <c r="A946" s="82">
        <v>2501</v>
      </c>
      <c r="B946" s="161"/>
      <c r="C946" s="161"/>
      <c r="D946" s="161"/>
      <c r="E946" s="161"/>
      <c r="F946" s="161"/>
      <c r="G946" s="161"/>
      <c r="H946" s="161"/>
      <c r="I946" s="161"/>
      <c r="J946" s="175"/>
      <c r="K946" s="167"/>
      <c r="L946" s="155"/>
      <c r="M946" s="5"/>
      <c r="N946" s="156"/>
      <c r="O946" s="94" t="str">
        <f>IF(E946=0,"",E946/D945)</f>
        <v/>
      </c>
      <c r="P946" s="95"/>
      <c r="Q946" s="96" t="str">
        <f t="shared" si="111"/>
        <v/>
      </c>
      <c r="R946" s="96" t="str">
        <f t="shared" si="112"/>
        <v/>
      </c>
      <c r="S946" s="216"/>
      <c r="X946" s="3"/>
      <c r="Y946" s="3"/>
      <c r="AR946" s="3"/>
      <c r="AS946" s="3"/>
    </row>
    <row r="947" spans="1:45" ht="18" customHeight="1">
      <c r="A947" s="82">
        <v>2502</v>
      </c>
      <c r="B947" s="161"/>
      <c r="C947" s="161"/>
      <c r="D947" s="161"/>
      <c r="E947" s="161"/>
      <c r="F947" s="161"/>
      <c r="G947" s="161"/>
      <c r="H947" s="161"/>
      <c r="I947" s="161"/>
      <c r="J947" s="175"/>
      <c r="K947" s="167"/>
      <c r="L947" s="155"/>
      <c r="M947" s="5"/>
      <c r="N947" s="156"/>
      <c r="O947" s="94" t="str">
        <f>IF(F947=0,"",F947/E946)</f>
        <v/>
      </c>
      <c r="P947" s="95"/>
      <c r="Q947" s="96" t="str">
        <f t="shared" si="111"/>
        <v/>
      </c>
      <c r="R947" s="96" t="str">
        <f t="shared" si="112"/>
        <v/>
      </c>
      <c r="S947" s="216"/>
      <c r="X947" s="3"/>
      <c r="Y947" s="3"/>
      <c r="AR947" s="3"/>
      <c r="AS947" s="3"/>
    </row>
    <row r="948" spans="1:45" ht="18" customHeight="1">
      <c r="A948" s="82">
        <v>2601</v>
      </c>
      <c r="B948" s="161"/>
      <c r="C948" s="161"/>
      <c r="D948" s="161"/>
      <c r="E948" s="161"/>
      <c r="F948" s="161"/>
      <c r="G948" s="161"/>
      <c r="H948" s="161"/>
      <c r="I948" s="161"/>
      <c r="J948" s="175"/>
      <c r="K948" s="167"/>
      <c r="L948" s="155"/>
      <c r="M948" s="5"/>
      <c r="N948" s="156"/>
      <c r="O948" s="94" t="str">
        <f>IF(G948=0,"",G948/F947)</f>
        <v/>
      </c>
      <c r="P948" s="95"/>
      <c r="Q948" s="96" t="str">
        <f t="shared" si="111"/>
        <v/>
      </c>
      <c r="R948" s="96" t="str">
        <f t="shared" si="112"/>
        <v/>
      </c>
      <c r="S948" s="216"/>
      <c r="X948" s="3"/>
      <c r="Y948" s="3"/>
      <c r="AR948" s="3"/>
      <c r="AS948" s="3"/>
    </row>
    <row r="949" spans="1:45" ht="18" customHeight="1">
      <c r="A949" s="82">
        <v>2602</v>
      </c>
      <c r="B949" s="161"/>
      <c r="C949" s="161"/>
      <c r="D949" s="161"/>
      <c r="E949" s="161"/>
      <c r="F949" s="161"/>
      <c r="G949" s="161"/>
      <c r="H949" s="161"/>
      <c r="I949" s="161"/>
      <c r="J949" s="175"/>
      <c r="K949" s="167"/>
      <c r="L949" s="155"/>
      <c r="M949" s="5"/>
      <c r="N949" s="156"/>
      <c r="O949" s="94" t="str">
        <f>IF(H949=0,"",H949/G948)</f>
        <v/>
      </c>
      <c r="P949" s="95"/>
      <c r="Q949" s="96" t="str">
        <f t="shared" si="111"/>
        <v/>
      </c>
      <c r="R949" s="96" t="str">
        <f t="shared" si="112"/>
        <v/>
      </c>
      <c r="S949" s="216"/>
      <c r="X949" s="3"/>
      <c r="Y949" s="3"/>
      <c r="AR949" s="3"/>
      <c r="AS949" s="3"/>
    </row>
    <row r="950" spans="1:45" ht="18" customHeight="1">
      <c r="A950" s="82">
        <v>2701</v>
      </c>
      <c r="B950" s="161"/>
      <c r="C950" s="161"/>
      <c r="D950" s="161"/>
      <c r="E950" s="161"/>
      <c r="F950" s="161"/>
      <c r="G950" s="161"/>
      <c r="H950" s="161"/>
      <c r="I950" s="161"/>
      <c r="J950" s="175"/>
      <c r="K950" s="167"/>
      <c r="L950" s="155"/>
      <c r="M950" s="5"/>
      <c r="N950" s="156"/>
      <c r="O950" s="94" t="str">
        <f>IF(I950=0,"",I950/H949)</f>
        <v/>
      </c>
      <c r="P950" s="95"/>
      <c r="Q950" s="96" t="str">
        <f t="shared" si="111"/>
        <v/>
      </c>
      <c r="R950" s="96" t="str">
        <f t="shared" si="112"/>
        <v/>
      </c>
      <c r="S950" s="216"/>
      <c r="X950" s="3"/>
      <c r="Y950" s="3"/>
      <c r="AR950" s="3"/>
      <c r="AS950" s="3"/>
    </row>
    <row r="951" spans="1:45" ht="18" customHeight="1">
      <c r="A951" s="82">
        <v>2702</v>
      </c>
      <c r="B951" s="161"/>
      <c r="C951" s="161"/>
      <c r="D951" s="161"/>
      <c r="E951" s="161"/>
      <c r="F951" s="161"/>
      <c r="G951" s="161"/>
      <c r="H951" s="161"/>
      <c r="I951" s="161"/>
      <c r="J951" s="175"/>
      <c r="K951" s="167"/>
      <c r="L951" s="155"/>
      <c r="M951" s="5"/>
      <c r="N951" s="156"/>
      <c r="O951" s="148" t="str">
        <f>IF(J951=0,"",J951/I950)</f>
        <v/>
      </c>
      <c r="P951" s="95"/>
      <c r="Q951" s="149" t="str">
        <f t="shared" si="111"/>
        <v/>
      </c>
      <c r="R951" s="149" t="str">
        <f t="shared" si="112"/>
        <v/>
      </c>
      <c r="S951" s="216"/>
      <c r="X951" s="3"/>
      <c r="Y951" s="3"/>
      <c r="AR951" s="3"/>
      <c r="AS951" s="3"/>
    </row>
    <row r="952" spans="1:45" ht="18" customHeight="1">
      <c r="A952" s="82">
        <v>2801</v>
      </c>
      <c r="B952" s="161"/>
      <c r="C952" s="161"/>
      <c r="D952" s="161"/>
      <c r="E952" s="161"/>
      <c r="F952" s="161"/>
      <c r="G952" s="161"/>
      <c r="H952" s="161"/>
      <c r="I952" s="161"/>
      <c r="J952" s="175"/>
      <c r="K952" s="167"/>
      <c r="L952" s="155"/>
      <c r="M952" s="5"/>
      <c r="N952" s="26"/>
      <c r="O952" s="157"/>
      <c r="P952" s="158"/>
      <c r="Q952" s="159"/>
      <c r="R952" s="160"/>
      <c r="S952" s="216"/>
      <c r="X952" s="3"/>
      <c r="Y952" s="3"/>
      <c r="AR952" s="3"/>
      <c r="AS952" s="3"/>
    </row>
    <row r="953" spans="1:45" ht="18" customHeight="1">
      <c r="A953" s="82">
        <v>2802</v>
      </c>
      <c r="B953" s="161"/>
      <c r="C953" s="161"/>
      <c r="D953" s="161"/>
      <c r="E953" s="161"/>
      <c r="F953" s="161"/>
      <c r="G953" s="161"/>
      <c r="H953" s="161"/>
      <c r="I953" s="161"/>
      <c r="J953" s="175"/>
      <c r="K953" s="167"/>
      <c r="L953" s="155"/>
      <c r="M953" s="5"/>
      <c r="N953" s="26"/>
      <c r="O953" s="140"/>
      <c r="P953" s="163"/>
      <c r="Q953" s="164"/>
      <c r="R953" s="140"/>
      <c r="S953" s="216"/>
      <c r="X953" s="3"/>
      <c r="Y953" s="3"/>
      <c r="AR953" s="3"/>
      <c r="AS953" s="3"/>
    </row>
    <row r="954" spans="1:45" ht="18" customHeight="1">
      <c r="A954" s="82">
        <v>2901</v>
      </c>
      <c r="B954" s="161"/>
      <c r="C954" s="161"/>
      <c r="D954" s="161"/>
      <c r="E954" s="161"/>
      <c r="F954" s="161"/>
      <c r="G954" s="161"/>
      <c r="H954" s="161"/>
      <c r="I954" s="161"/>
      <c r="J954" s="175"/>
      <c r="K954" s="167"/>
      <c r="L954" s="155"/>
      <c r="M954" s="5"/>
      <c r="N954" s="26"/>
      <c r="O954" s="140"/>
      <c r="P954" s="163"/>
      <c r="Q954" s="164"/>
      <c r="R954" s="140"/>
      <c r="S954" s="216"/>
      <c r="X954" s="3"/>
      <c r="Y954" s="3"/>
      <c r="AR954" s="3"/>
      <c r="AS954" s="3"/>
    </row>
    <row r="955" spans="1:45" ht="18" customHeight="1">
      <c r="A955" s="82">
        <v>2902</v>
      </c>
      <c r="B955" s="161"/>
      <c r="C955" s="161"/>
      <c r="D955" s="161"/>
      <c r="E955" s="161"/>
      <c r="F955" s="161"/>
      <c r="G955" s="161"/>
      <c r="H955" s="161"/>
      <c r="I955" s="161"/>
      <c r="J955" s="175"/>
      <c r="K955" s="167"/>
      <c r="L955" s="155"/>
      <c r="M955" s="5"/>
      <c r="N955" s="26"/>
      <c r="O955" s="105"/>
      <c r="P955" s="124"/>
      <c r="Q955" s="106"/>
      <c r="R955" s="107"/>
      <c r="S955" s="216"/>
      <c r="X955" s="3"/>
      <c r="Y955" s="3"/>
      <c r="AR955" s="3"/>
      <c r="AS955" s="3"/>
    </row>
    <row r="956" spans="1:45" ht="18" customHeight="1">
      <c r="A956" s="82">
        <v>3001</v>
      </c>
      <c r="B956" s="161"/>
      <c r="C956" s="161"/>
      <c r="D956" s="161"/>
      <c r="E956" s="161"/>
      <c r="F956" s="161"/>
      <c r="G956" s="161"/>
      <c r="H956" s="161"/>
      <c r="I956" s="161"/>
      <c r="J956" s="175"/>
      <c r="K956" s="167"/>
      <c r="L956" s="155"/>
      <c r="M956" s="5"/>
      <c r="N956" s="26"/>
      <c r="O956" s="108" t="s">
        <v>80</v>
      </c>
      <c r="P956" s="109"/>
      <c r="Q956" s="110" t="str">
        <f>IF(SUM(K946:K952)=0,"",SUM(K946:K952))</f>
        <v/>
      </c>
      <c r="R956" s="111" t="s">
        <v>10</v>
      </c>
      <c r="S956" s="216"/>
      <c r="X956" s="3"/>
      <c r="Y956" s="3"/>
      <c r="AR956" s="3"/>
      <c r="AS956" s="3"/>
    </row>
    <row r="957" spans="1:45" ht="18" customHeight="1">
      <c r="A957" s="82">
        <v>3002</v>
      </c>
      <c r="B957" s="161"/>
      <c r="C957" s="161"/>
      <c r="D957" s="161"/>
      <c r="E957" s="161"/>
      <c r="F957" s="161"/>
      <c r="G957" s="161"/>
      <c r="H957" s="161"/>
      <c r="I957" s="161"/>
      <c r="J957" s="175"/>
      <c r="K957" s="167"/>
      <c r="L957" s="155"/>
      <c r="M957" s="5"/>
      <c r="N957" s="26"/>
      <c r="O957" s="112" t="s">
        <v>81</v>
      </c>
      <c r="P957" s="113" t="str">
        <f>IF(P956/B943=0,"",P956/B943)</f>
        <v/>
      </c>
      <c r="Q957" s="114" t="e">
        <f>IF(P956/Q956=0,"",P956/Q956)</f>
        <v>#VALUE!</v>
      </c>
      <c r="R957" s="115" t="s">
        <v>82</v>
      </c>
      <c r="S957" s="216"/>
      <c r="X957" s="3"/>
      <c r="Y957" s="3"/>
      <c r="AR957" s="3"/>
      <c r="AS957" s="3"/>
    </row>
    <row r="958" spans="1:45" ht="18" customHeight="1">
      <c r="A958" s="216"/>
      <c r="B958" s="161"/>
      <c r="C958" s="161"/>
      <c r="D958" s="161"/>
      <c r="E958" s="161"/>
      <c r="F958" s="161"/>
      <c r="G958" s="161"/>
      <c r="H958" s="161"/>
      <c r="I958" s="161"/>
      <c r="J958" s="175"/>
      <c r="K958" s="167"/>
      <c r="L958" s="166"/>
      <c r="M958" s="119"/>
      <c r="N958" s="120"/>
      <c r="O958" s="119"/>
      <c r="P958" s="120"/>
      <c r="Q958" s="120"/>
      <c r="R958" s="121"/>
      <c r="S958" s="216"/>
      <c r="X958" s="3"/>
      <c r="Y958" s="3"/>
      <c r="AR958" s="3"/>
      <c r="AS958" s="3"/>
    </row>
    <row r="959" spans="1:45" ht="18" customHeight="1">
      <c r="A959" s="34"/>
      <c r="B959" s="26"/>
      <c r="C959" s="26"/>
      <c r="D959" s="231" t="s">
        <v>108</v>
      </c>
      <c r="E959" s="232"/>
      <c r="F959" s="232"/>
      <c r="G959" s="232"/>
      <c r="H959" s="232"/>
      <c r="I959" s="232"/>
      <c r="J959" s="233"/>
      <c r="K959" s="122">
        <f>SUM(K943:K955)</f>
        <v>0</v>
      </c>
      <c r="L959" s="123" t="str">
        <f>IF(K951=0,"",K951/B943)</f>
        <v/>
      </c>
      <c r="M959" s="123" t="str">
        <f>IF(K959=0,"",K959/B943)</f>
        <v/>
      </c>
      <c r="N959" s="123" t="str">
        <f>IF(K950=0,"",M959-L959)</f>
        <v/>
      </c>
      <c r="O959" s="5"/>
      <c r="P959" s="26"/>
      <c r="Q959" s="25"/>
      <c r="R959" s="5"/>
      <c r="S959" s="216"/>
      <c r="X959" s="3"/>
      <c r="Y959" s="3"/>
      <c r="AR959" s="3"/>
      <c r="AS959" s="3"/>
    </row>
    <row r="960" spans="1:45" ht="18" customHeight="1">
      <c r="A960" s="34"/>
      <c r="B960" s="26"/>
      <c r="C960" s="26"/>
      <c r="D960" s="132"/>
      <c r="E960" s="132"/>
      <c r="F960" s="132"/>
      <c r="G960" s="132"/>
      <c r="H960" s="132"/>
      <c r="I960" s="132"/>
      <c r="J960" s="132"/>
      <c r="K960" s="133"/>
      <c r="L960" s="134"/>
      <c r="M960" s="134"/>
      <c r="N960" s="134"/>
      <c r="O960" s="5"/>
      <c r="P960" s="26"/>
      <c r="Q960" s="25"/>
      <c r="R960" s="5"/>
      <c r="X960" s="3"/>
      <c r="Y960" s="3"/>
      <c r="AR960" s="3"/>
      <c r="AS960" s="3"/>
    </row>
    <row r="961" spans="1:45" ht="18" customHeight="1">
      <c r="A961" s="34"/>
      <c r="B961" s="26"/>
      <c r="C961" s="26"/>
      <c r="D961" s="132"/>
      <c r="E961" s="132"/>
      <c r="F961" s="132"/>
      <c r="G961" s="132"/>
      <c r="H961" s="132"/>
      <c r="I961" s="132"/>
      <c r="J961" s="132"/>
      <c r="K961" s="133"/>
      <c r="L961" s="134"/>
      <c r="M961" s="134"/>
      <c r="N961" s="134"/>
      <c r="O961" s="5"/>
      <c r="P961" s="26"/>
      <c r="Q961" s="25"/>
      <c r="R961" s="5"/>
      <c r="X961" s="3"/>
      <c r="Y961" s="3"/>
      <c r="AR961" s="3"/>
      <c r="AS961" s="3"/>
    </row>
    <row r="962" spans="1:45" ht="18" customHeight="1">
      <c r="A962" s="218"/>
      <c r="B962" s="250" t="s">
        <v>96</v>
      </c>
      <c r="C962" s="242"/>
      <c r="D962" s="242"/>
      <c r="E962" s="242"/>
      <c r="F962" s="242"/>
      <c r="G962" s="242"/>
      <c r="H962" s="242"/>
      <c r="I962" s="242"/>
      <c r="J962" s="242"/>
      <c r="K962" s="145" t="s">
        <v>143</v>
      </c>
      <c r="L962" s="5"/>
      <c r="M962" s="5"/>
      <c r="N962" s="26"/>
      <c r="O962" s="5"/>
      <c r="P962" s="26"/>
      <c r="Q962" s="26"/>
      <c r="R962" s="26"/>
      <c r="S962" s="218"/>
      <c r="X962" s="3"/>
      <c r="Y962" s="3"/>
      <c r="AR962" s="3"/>
      <c r="AS962" s="3"/>
    </row>
    <row r="963" spans="1:45" ht="18" customHeight="1">
      <c r="A963" s="234" t="s">
        <v>9</v>
      </c>
      <c r="B963" s="235" t="s">
        <v>97</v>
      </c>
      <c r="C963" s="232"/>
      <c r="D963" s="232"/>
      <c r="E963" s="232"/>
      <c r="F963" s="232"/>
      <c r="G963" s="232"/>
      <c r="H963" s="232"/>
      <c r="I963" s="232"/>
      <c r="J963" s="233"/>
      <c r="K963" s="236" t="s">
        <v>10</v>
      </c>
      <c r="L963" s="229" t="s">
        <v>2</v>
      </c>
      <c r="M963" s="229" t="s">
        <v>3</v>
      </c>
      <c r="N963" s="237" t="s">
        <v>4</v>
      </c>
      <c r="O963" s="229" t="s">
        <v>5</v>
      </c>
      <c r="P963" s="238" t="s">
        <v>6</v>
      </c>
      <c r="Q963" s="238" t="s">
        <v>7</v>
      </c>
      <c r="R963" s="229" t="s">
        <v>8</v>
      </c>
      <c r="S963" s="218"/>
      <c r="X963" s="3"/>
      <c r="Y963" s="3"/>
      <c r="AR963" s="3"/>
      <c r="AS963" s="3"/>
    </row>
    <row r="964" spans="1:45" ht="18" customHeight="1">
      <c r="A964" s="230"/>
      <c r="B964" s="82" t="s">
        <v>98</v>
      </c>
      <c r="C964" s="82" t="s">
        <v>99</v>
      </c>
      <c r="D964" s="82" t="s">
        <v>100</v>
      </c>
      <c r="E964" s="82" t="s">
        <v>101</v>
      </c>
      <c r="F964" s="82" t="s">
        <v>102</v>
      </c>
      <c r="G964" s="82" t="s">
        <v>103</v>
      </c>
      <c r="H964" s="82" t="s">
        <v>104</v>
      </c>
      <c r="I964" s="82" t="s">
        <v>105</v>
      </c>
      <c r="J964" s="174" t="s">
        <v>106</v>
      </c>
      <c r="K964" s="230"/>
      <c r="L964" s="230"/>
      <c r="M964" s="230"/>
      <c r="N964" s="230"/>
      <c r="O964" s="230"/>
      <c r="P964" s="230"/>
      <c r="Q964" s="230"/>
      <c r="R964" s="230"/>
      <c r="S964" s="218"/>
      <c r="X964" s="3"/>
      <c r="Y964" s="3"/>
      <c r="AR964" s="3"/>
      <c r="AS964" s="3"/>
    </row>
    <row r="965" spans="1:45" ht="18" customHeight="1">
      <c r="A965" s="82">
        <v>2401</v>
      </c>
      <c r="B965" s="83">
        <v>77</v>
      </c>
      <c r="C965" s="161"/>
      <c r="D965" s="161"/>
      <c r="E965" s="161"/>
      <c r="F965" s="161"/>
      <c r="G965" s="161"/>
      <c r="H965" s="161"/>
      <c r="I965" s="161"/>
      <c r="J965" s="175"/>
      <c r="K965" s="167"/>
      <c r="L965" s="154"/>
      <c r="M965" s="55"/>
      <c r="N965" s="56"/>
      <c r="O965" s="146"/>
      <c r="P965" s="89">
        <f>B965</f>
        <v>77</v>
      </c>
      <c r="Q965" s="147"/>
      <c r="R965" s="146"/>
      <c r="S965" s="218"/>
      <c r="X965" s="3"/>
      <c r="Y965" s="3"/>
      <c r="AR965" s="3"/>
      <c r="AS965" s="3"/>
    </row>
    <row r="966" spans="1:45" ht="18" customHeight="1">
      <c r="A966" s="82">
        <v>2402</v>
      </c>
      <c r="B966" s="161"/>
      <c r="C966" s="161">
        <v>72</v>
      </c>
      <c r="D966" s="161"/>
      <c r="E966" s="161"/>
      <c r="F966" s="161"/>
      <c r="G966" s="161"/>
      <c r="H966" s="161"/>
      <c r="I966" s="161"/>
      <c r="J966" s="175"/>
      <c r="K966" s="167"/>
      <c r="L966" s="155"/>
      <c r="M966" s="5"/>
      <c r="N966" s="156"/>
      <c r="O966" s="94">
        <f>IF(C966=0,"",C966/B965)</f>
        <v>0.93506493506493504</v>
      </c>
      <c r="P966" s="95">
        <v>72</v>
      </c>
      <c r="Q966" s="96">
        <f t="shared" ref="Q966:Q973" si="113">IF(P966=0,"",P966/P965)</f>
        <v>0.93506493506493504</v>
      </c>
      <c r="R966" s="96">
        <f t="shared" ref="R966:R973" si="114">IF(P966=0,"",100%-Q966)</f>
        <v>6.4935064935064957E-2</v>
      </c>
      <c r="S966" s="218"/>
      <c r="X966" s="3"/>
      <c r="Y966" s="3"/>
      <c r="AR966" s="3"/>
      <c r="AS966" s="3"/>
    </row>
    <row r="967" spans="1:45" ht="18" customHeight="1">
      <c r="A967" s="82">
        <v>2501</v>
      </c>
      <c r="B967" s="161"/>
      <c r="C967" s="161"/>
      <c r="D967" s="161"/>
      <c r="E967" s="161"/>
      <c r="F967" s="161"/>
      <c r="G967" s="161"/>
      <c r="H967" s="161"/>
      <c r="I967" s="161"/>
      <c r="J967" s="175"/>
      <c r="K967" s="167"/>
      <c r="L967" s="155"/>
      <c r="M967" s="5"/>
      <c r="N967" s="156"/>
      <c r="O967" s="94" t="str">
        <f>IF(D967=0,"",D967/C966)</f>
        <v/>
      </c>
      <c r="P967" s="95"/>
      <c r="Q967" s="96" t="str">
        <f t="shared" si="113"/>
        <v/>
      </c>
      <c r="R967" s="96" t="str">
        <f t="shared" si="114"/>
        <v/>
      </c>
      <c r="S967" s="97">
        <f>P967/P965</f>
        <v>0</v>
      </c>
      <c r="X967" s="3"/>
      <c r="Y967" s="3"/>
      <c r="AR967" s="3"/>
      <c r="AS967" s="3"/>
    </row>
    <row r="968" spans="1:45" ht="18" customHeight="1">
      <c r="A968" s="82">
        <v>2502</v>
      </c>
      <c r="B968" s="161"/>
      <c r="C968" s="161"/>
      <c r="D968" s="161"/>
      <c r="E968" s="161"/>
      <c r="F968" s="161"/>
      <c r="G968" s="161"/>
      <c r="H968" s="161"/>
      <c r="I968" s="161"/>
      <c r="J968" s="175"/>
      <c r="K968" s="167"/>
      <c r="L968" s="155"/>
      <c r="M968" s="5"/>
      <c r="N968" s="156"/>
      <c r="O968" s="94" t="str">
        <f>IF(E968=0,"",E968/D967)</f>
        <v/>
      </c>
      <c r="P968" s="95"/>
      <c r="Q968" s="96" t="str">
        <f t="shared" si="113"/>
        <v/>
      </c>
      <c r="R968" s="96" t="str">
        <f t="shared" si="114"/>
        <v/>
      </c>
      <c r="S968" s="218"/>
      <c r="X968" s="3"/>
      <c r="Y968" s="3"/>
      <c r="AR968" s="3"/>
      <c r="AS968" s="3"/>
    </row>
    <row r="969" spans="1:45" ht="18" customHeight="1">
      <c r="A969" s="82">
        <v>2601</v>
      </c>
      <c r="B969" s="161"/>
      <c r="C969" s="161"/>
      <c r="D969" s="161"/>
      <c r="E969" s="161"/>
      <c r="F969" s="161"/>
      <c r="G969" s="161"/>
      <c r="H969" s="161"/>
      <c r="I969" s="161"/>
      <c r="J969" s="175"/>
      <c r="K969" s="167"/>
      <c r="L969" s="155"/>
      <c r="M969" s="5"/>
      <c r="N969" s="156"/>
      <c r="O969" s="94" t="str">
        <f>IF(F969=0,"",F969/E968)</f>
        <v/>
      </c>
      <c r="P969" s="95"/>
      <c r="Q969" s="96" t="str">
        <f t="shared" si="113"/>
        <v/>
      </c>
      <c r="R969" s="96" t="str">
        <f t="shared" si="114"/>
        <v/>
      </c>
      <c r="S969" s="218"/>
      <c r="X969" s="3"/>
      <c r="Y969" s="3"/>
      <c r="AR969" s="3"/>
      <c r="AS969" s="3"/>
    </row>
    <row r="970" spans="1:45" ht="18" customHeight="1">
      <c r="A970" s="82">
        <v>2602</v>
      </c>
      <c r="B970" s="161"/>
      <c r="C970" s="161"/>
      <c r="D970" s="161"/>
      <c r="E970" s="161"/>
      <c r="F970" s="161"/>
      <c r="G970" s="161"/>
      <c r="H970" s="161"/>
      <c r="I970" s="161"/>
      <c r="J970" s="175"/>
      <c r="K970" s="167"/>
      <c r="L970" s="155"/>
      <c r="M970" s="5"/>
      <c r="N970" s="156"/>
      <c r="O970" s="94" t="str">
        <f>IF(G970=0,"",G970/F969)</f>
        <v/>
      </c>
      <c r="P970" s="95"/>
      <c r="Q970" s="96" t="str">
        <f t="shared" si="113"/>
        <v/>
      </c>
      <c r="R970" s="96" t="str">
        <f t="shared" si="114"/>
        <v/>
      </c>
      <c r="S970" s="218"/>
      <c r="X970" s="3"/>
      <c r="Y970" s="3"/>
      <c r="AR970" s="3"/>
      <c r="AS970" s="3"/>
    </row>
    <row r="971" spans="1:45" ht="18" customHeight="1">
      <c r="A971" s="82">
        <v>2701</v>
      </c>
      <c r="B971" s="161"/>
      <c r="C971" s="161"/>
      <c r="D971" s="161"/>
      <c r="E971" s="161"/>
      <c r="F971" s="161"/>
      <c r="G971" s="161"/>
      <c r="H971" s="161"/>
      <c r="I971" s="161"/>
      <c r="J971" s="175"/>
      <c r="K971" s="167"/>
      <c r="L971" s="155"/>
      <c r="M971" s="5"/>
      <c r="N971" s="156"/>
      <c r="O971" s="94" t="str">
        <f>IF(H971=0,"",H971/G970)</f>
        <v/>
      </c>
      <c r="P971" s="95"/>
      <c r="Q971" s="96" t="str">
        <f t="shared" si="113"/>
        <v/>
      </c>
      <c r="R971" s="96" t="str">
        <f t="shared" si="114"/>
        <v/>
      </c>
      <c r="S971" s="218"/>
      <c r="X971" s="3"/>
      <c r="Y971" s="3"/>
      <c r="AR971" s="3"/>
      <c r="AS971" s="3"/>
    </row>
    <row r="972" spans="1:45" ht="18" customHeight="1">
      <c r="A972" s="82">
        <v>2702</v>
      </c>
      <c r="B972" s="161"/>
      <c r="C972" s="161"/>
      <c r="D972" s="161"/>
      <c r="E972" s="161"/>
      <c r="F972" s="161"/>
      <c r="G972" s="161"/>
      <c r="H972" s="161"/>
      <c r="I972" s="161"/>
      <c r="J972" s="175"/>
      <c r="K972" s="167"/>
      <c r="L972" s="155"/>
      <c r="M972" s="5"/>
      <c r="N972" s="156"/>
      <c r="O972" s="94" t="str">
        <f>IF(I972=0,"",I972/H971)</f>
        <v/>
      </c>
      <c r="P972" s="95"/>
      <c r="Q972" s="96" t="str">
        <f t="shared" si="113"/>
        <v/>
      </c>
      <c r="R972" s="96" t="str">
        <f t="shared" si="114"/>
        <v/>
      </c>
      <c r="S972" s="218"/>
      <c r="X972" s="3"/>
      <c r="Y972" s="3"/>
      <c r="AR972" s="3"/>
      <c r="AS972" s="3"/>
    </row>
    <row r="973" spans="1:45" ht="18" customHeight="1">
      <c r="A973" s="82">
        <v>2801</v>
      </c>
      <c r="B973" s="161"/>
      <c r="C973" s="161"/>
      <c r="D973" s="161"/>
      <c r="E973" s="161"/>
      <c r="F973" s="161"/>
      <c r="G973" s="161"/>
      <c r="H973" s="161"/>
      <c r="I973" s="161"/>
      <c r="J973" s="175"/>
      <c r="K973" s="167"/>
      <c r="L973" s="155"/>
      <c r="M973" s="5"/>
      <c r="N973" s="156"/>
      <c r="O973" s="148" t="str">
        <f>IF(J973=0,"",J973/I972)</f>
        <v/>
      </c>
      <c r="P973" s="95"/>
      <c r="Q973" s="149" t="str">
        <f t="shared" si="113"/>
        <v/>
      </c>
      <c r="R973" s="149" t="str">
        <f t="shared" si="114"/>
        <v/>
      </c>
      <c r="S973" s="218"/>
      <c r="X973" s="3"/>
      <c r="Y973" s="3"/>
      <c r="AR973" s="3"/>
      <c r="AS973" s="3"/>
    </row>
    <row r="974" spans="1:45" ht="18" customHeight="1">
      <c r="A974" s="82">
        <v>2802</v>
      </c>
      <c r="B974" s="161"/>
      <c r="C974" s="161"/>
      <c r="D974" s="161"/>
      <c r="E974" s="161"/>
      <c r="F974" s="161"/>
      <c r="G974" s="161"/>
      <c r="H974" s="161"/>
      <c r="I974" s="161"/>
      <c r="J974" s="175"/>
      <c r="K974" s="167"/>
      <c r="L974" s="155"/>
      <c r="M974" s="5"/>
      <c r="N974" s="26"/>
      <c r="O974" s="157"/>
      <c r="P974" s="158"/>
      <c r="Q974" s="159"/>
      <c r="R974" s="160"/>
      <c r="S974" s="218"/>
      <c r="X974" s="3"/>
      <c r="Y974" s="3"/>
      <c r="AR974" s="3"/>
      <c r="AS974" s="3"/>
    </row>
    <row r="975" spans="1:45" ht="18" customHeight="1">
      <c r="A975" s="82">
        <v>2901</v>
      </c>
      <c r="B975" s="161"/>
      <c r="C975" s="161"/>
      <c r="D975" s="161"/>
      <c r="E975" s="161"/>
      <c r="F975" s="161"/>
      <c r="G975" s="161"/>
      <c r="H975" s="161"/>
      <c r="I975" s="161"/>
      <c r="J975" s="175"/>
      <c r="K975" s="167"/>
      <c r="L975" s="155"/>
      <c r="M975" s="5"/>
      <c r="N975" s="26"/>
      <c r="O975" s="140"/>
      <c r="P975" s="163"/>
      <c r="Q975" s="164"/>
      <c r="R975" s="140"/>
      <c r="S975" s="218"/>
      <c r="X975" s="3"/>
      <c r="Y975" s="3"/>
      <c r="AR975" s="3"/>
      <c r="AS975" s="3"/>
    </row>
    <row r="976" spans="1:45" ht="18" customHeight="1">
      <c r="A976" s="82">
        <v>2902</v>
      </c>
      <c r="B976" s="161"/>
      <c r="C976" s="161"/>
      <c r="D976" s="161"/>
      <c r="E976" s="161"/>
      <c r="F976" s="161"/>
      <c r="G976" s="161"/>
      <c r="H976" s="161"/>
      <c r="I976" s="161"/>
      <c r="J976" s="175"/>
      <c r="K976" s="167"/>
      <c r="L976" s="155"/>
      <c r="M976" s="5"/>
      <c r="N976" s="26"/>
      <c r="O976" s="140"/>
      <c r="P976" s="163"/>
      <c r="Q976" s="164"/>
      <c r="R976" s="140"/>
      <c r="S976" s="218"/>
      <c r="X976" s="3"/>
      <c r="Y976" s="3"/>
      <c r="AR976" s="3"/>
      <c r="AS976" s="3"/>
    </row>
    <row r="977" spans="1:45" ht="18" customHeight="1">
      <c r="A977" s="82">
        <v>3001</v>
      </c>
      <c r="B977" s="161"/>
      <c r="C977" s="161"/>
      <c r="D977" s="161"/>
      <c r="E977" s="161"/>
      <c r="F977" s="161"/>
      <c r="G977" s="161"/>
      <c r="H977" s="161"/>
      <c r="I977" s="161"/>
      <c r="J977" s="175"/>
      <c r="K977" s="167"/>
      <c r="L977" s="155"/>
      <c r="M977" s="5"/>
      <c r="N977" s="26"/>
      <c r="O977" s="105"/>
      <c r="P977" s="124"/>
      <c r="Q977" s="106"/>
      <c r="R977" s="107"/>
      <c r="S977" s="218"/>
      <c r="X977" s="3"/>
      <c r="Y977" s="3"/>
      <c r="AR977" s="3"/>
      <c r="AS977" s="3"/>
    </row>
    <row r="978" spans="1:45" ht="18" customHeight="1">
      <c r="A978" s="82">
        <v>3002</v>
      </c>
      <c r="B978" s="161"/>
      <c r="C978" s="161"/>
      <c r="D978" s="161"/>
      <c r="E978" s="161"/>
      <c r="F978" s="161"/>
      <c r="G978" s="161"/>
      <c r="H978" s="161"/>
      <c r="I978" s="161"/>
      <c r="J978" s="175"/>
      <c r="K978" s="167"/>
      <c r="L978" s="155"/>
      <c r="M978" s="5"/>
      <c r="N978" s="26"/>
      <c r="O978" s="108" t="s">
        <v>80</v>
      </c>
      <c r="P978" s="109"/>
      <c r="Q978" s="110" t="str">
        <f>IF(SUM(K968:K974)=0,"",SUM(K968:K974))</f>
        <v/>
      </c>
      <c r="R978" s="111" t="s">
        <v>10</v>
      </c>
      <c r="S978" s="218"/>
      <c r="X978" s="3"/>
      <c r="Y978" s="3"/>
      <c r="AR978" s="3"/>
      <c r="AS978" s="3"/>
    </row>
    <row r="979" spans="1:45" ht="18" customHeight="1">
      <c r="A979" s="82">
        <v>3101</v>
      </c>
      <c r="B979" s="161"/>
      <c r="C979" s="161"/>
      <c r="D979" s="161"/>
      <c r="E979" s="161"/>
      <c r="F979" s="161"/>
      <c r="G979" s="161"/>
      <c r="H979" s="161"/>
      <c r="I979" s="161"/>
      <c r="J979" s="175"/>
      <c r="K979" s="167"/>
      <c r="L979" s="155"/>
      <c r="M979" s="5"/>
      <c r="N979" s="26"/>
      <c r="O979" s="112" t="s">
        <v>81</v>
      </c>
      <c r="P979" s="113" t="str">
        <f>IF(P978/B965=0,"",P978/B965)</f>
        <v/>
      </c>
      <c r="Q979" s="114" t="e">
        <f>IF(P978/Q978=0,"",P978/Q978)</f>
        <v>#VALUE!</v>
      </c>
      <c r="R979" s="115" t="s">
        <v>82</v>
      </c>
      <c r="S979" s="218"/>
      <c r="X979" s="3"/>
      <c r="Y979" s="3"/>
      <c r="AR979" s="3"/>
      <c r="AS979" s="3"/>
    </row>
    <row r="980" spans="1:45" ht="18" customHeight="1">
      <c r="A980" s="218"/>
      <c r="B980" s="161"/>
      <c r="C980" s="161"/>
      <c r="D980" s="161"/>
      <c r="E980" s="161"/>
      <c r="F980" s="161"/>
      <c r="G980" s="161"/>
      <c r="H980" s="161"/>
      <c r="I980" s="161"/>
      <c r="J980" s="175"/>
      <c r="K980" s="167"/>
      <c r="L980" s="166"/>
      <c r="M980" s="119"/>
      <c r="N980" s="120"/>
      <c r="O980" s="119"/>
      <c r="P980" s="120"/>
      <c r="Q980" s="120"/>
      <c r="R980" s="121"/>
      <c r="S980" s="218"/>
      <c r="X980" s="3"/>
      <c r="Y980" s="3"/>
      <c r="AR980" s="3"/>
      <c r="AS980" s="3"/>
    </row>
    <row r="981" spans="1:45" ht="18" customHeight="1">
      <c r="A981" s="34"/>
      <c r="B981" s="26"/>
      <c r="C981" s="26"/>
      <c r="D981" s="231" t="s">
        <v>108</v>
      </c>
      <c r="E981" s="232"/>
      <c r="F981" s="232"/>
      <c r="G981" s="232"/>
      <c r="H981" s="232"/>
      <c r="I981" s="232"/>
      <c r="J981" s="233"/>
      <c r="K981" s="122">
        <f>SUM(K965:K977)</f>
        <v>0</v>
      </c>
      <c r="L981" s="123" t="str">
        <f>IF(K973=0,"",K973/B965)</f>
        <v/>
      </c>
      <c r="M981" s="123" t="str">
        <f>IF(K981=0,"",K981/B965)</f>
        <v/>
      </c>
      <c r="N981" s="123" t="str">
        <f>IF(K972=0,"",M981-L981)</f>
        <v/>
      </c>
      <c r="O981" s="5"/>
      <c r="P981" s="26"/>
      <c r="Q981" s="25"/>
      <c r="R981" s="5"/>
      <c r="S981" s="218"/>
      <c r="X981" s="3"/>
      <c r="Y981" s="3"/>
      <c r="AR981" s="3"/>
      <c r="AS981" s="3"/>
    </row>
    <row r="982" spans="1:45" ht="18" customHeight="1">
      <c r="A982" s="34"/>
      <c r="B982" s="26"/>
      <c r="C982" s="26"/>
      <c r="D982" s="132"/>
      <c r="E982" s="132"/>
      <c r="F982" s="132"/>
      <c r="G982" s="132"/>
      <c r="H982" s="132"/>
      <c r="I982" s="132"/>
      <c r="J982" s="132"/>
      <c r="K982" s="133"/>
      <c r="L982" s="134"/>
      <c r="M982" s="134"/>
      <c r="N982" s="134"/>
      <c r="O982" s="5"/>
      <c r="P982" s="26"/>
      <c r="Q982" s="25"/>
      <c r="R982" s="5"/>
      <c r="X982" s="3"/>
      <c r="Y982" s="3"/>
      <c r="AR982" s="3"/>
      <c r="AS982" s="3"/>
    </row>
    <row r="983" spans="1:45" ht="18" customHeight="1">
      <c r="A983" s="34"/>
      <c r="B983" s="26"/>
      <c r="C983" s="26"/>
      <c r="D983" s="132"/>
      <c r="E983" s="132"/>
      <c r="F983" s="132"/>
      <c r="G983" s="132"/>
      <c r="H983" s="132"/>
      <c r="I983" s="132"/>
      <c r="J983" s="132"/>
      <c r="K983" s="133"/>
      <c r="L983" s="134"/>
      <c r="M983" s="134"/>
      <c r="N983" s="134"/>
      <c r="O983" s="5"/>
      <c r="P983" s="26"/>
      <c r="Q983" s="25"/>
      <c r="R983" s="5"/>
      <c r="X983" s="3"/>
      <c r="Y983" s="3"/>
      <c r="AR983" s="3"/>
      <c r="AS983" s="3"/>
    </row>
    <row r="984" spans="1:45" ht="18" customHeight="1">
      <c r="A984" s="223"/>
      <c r="B984" s="250" t="s">
        <v>96</v>
      </c>
      <c r="C984" s="242"/>
      <c r="D984" s="242"/>
      <c r="E984" s="242"/>
      <c r="F984" s="242"/>
      <c r="G984" s="242"/>
      <c r="H984" s="242"/>
      <c r="I984" s="242"/>
      <c r="J984" s="242"/>
      <c r="K984" s="145" t="s">
        <v>144</v>
      </c>
      <c r="L984" s="5"/>
      <c r="M984" s="5"/>
      <c r="N984" s="26"/>
      <c r="O984" s="5"/>
      <c r="P984" s="26"/>
      <c r="Q984" s="26"/>
      <c r="R984" s="26"/>
      <c r="S984" s="223"/>
      <c r="X984" s="3"/>
      <c r="Y984" s="3"/>
      <c r="AR984" s="3"/>
      <c r="AS984" s="3"/>
    </row>
    <row r="985" spans="1:45" ht="18" customHeight="1">
      <c r="A985" s="234" t="s">
        <v>9</v>
      </c>
      <c r="B985" s="235" t="s">
        <v>97</v>
      </c>
      <c r="C985" s="232"/>
      <c r="D985" s="232"/>
      <c r="E985" s="232"/>
      <c r="F985" s="232"/>
      <c r="G985" s="232"/>
      <c r="H985" s="232"/>
      <c r="I985" s="232"/>
      <c r="J985" s="233"/>
      <c r="K985" s="236" t="s">
        <v>10</v>
      </c>
      <c r="L985" s="229" t="s">
        <v>2</v>
      </c>
      <c r="M985" s="229" t="s">
        <v>3</v>
      </c>
      <c r="N985" s="237" t="s">
        <v>4</v>
      </c>
      <c r="O985" s="229" t="s">
        <v>5</v>
      </c>
      <c r="P985" s="238" t="s">
        <v>6</v>
      </c>
      <c r="Q985" s="238" t="s">
        <v>7</v>
      </c>
      <c r="R985" s="229" t="s">
        <v>8</v>
      </c>
      <c r="S985" s="223"/>
      <c r="X985" s="3"/>
      <c r="Y985" s="3"/>
      <c r="AR985" s="3"/>
      <c r="AS985" s="3"/>
    </row>
    <row r="986" spans="1:45" ht="18" customHeight="1">
      <c r="A986" s="230"/>
      <c r="B986" s="82" t="s">
        <v>98</v>
      </c>
      <c r="C986" s="82" t="s">
        <v>99</v>
      </c>
      <c r="D986" s="82" t="s">
        <v>100</v>
      </c>
      <c r="E986" s="82" t="s">
        <v>101</v>
      </c>
      <c r="F986" s="82" t="s">
        <v>102</v>
      </c>
      <c r="G986" s="82" t="s">
        <v>103</v>
      </c>
      <c r="H986" s="82" t="s">
        <v>104</v>
      </c>
      <c r="I986" s="82" t="s">
        <v>105</v>
      </c>
      <c r="J986" s="174" t="s">
        <v>106</v>
      </c>
      <c r="K986" s="230"/>
      <c r="L986" s="230"/>
      <c r="M986" s="230"/>
      <c r="N986" s="230"/>
      <c r="O986" s="230"/>
      <c r="P986" s="230"/>
      <c r="Q986" s="230"/>
      <c r="R986" s="230"/>
      <c r="S986" s="223"/>
      <c r="X986" s="3"/>
      <c r="Y986" s="3"/>
      <c r="AR986" s="3"/>
      <c r="AS986" s="3"/>
    </row>
    <row r="987" spans="1:45" ht="18" customHeight="1">
      <c r="A987" s="82">
        <v>2402</v>
      </c>
      <c r="B987" s="83">
        <v>76</v>
      </c>
      <c r="C987" s="161"/>
      <c r="D987" s="161"/>
      <c r="E987" s="161"/>
      <c r="F987" s="161"/>
      <c r="G987" s="161"/>
      <c r="H987" s="161"/>
      <c r="I987" s="161"/>
      <c r="J987" s="175"/>
      <c r="K987" s="167"/>
      <c r="L987" s="154"/>
      <c r="M987" s="55"/>
      <c r="N987" s="56"/>
      <c r="O987" s="146"/>
      <c r="P987" s="89">
        <f>B987</f>
        <v>76</v>
      </c>
      <c r="Q987" s="147"/>
      <c r="R987" s="146"/>
      <c r="S987" s="223"/>
      <c r="X987" s="3"/>
      <c r="Y987" s="3"/>
      <c r="AR987" s="3"/>
      <c r="AS987" s="3"/>
    </row>
    <row r="988" spans="1:45" ht="18" customHeight="1">
      <c r="A988" s="82">
        <v>2501</v>
      </c>
      <c r="B988" s="161"/>
      <c r="C988" s="161"/>
      <c r="D988" s="161"/>
      <c r="E988" s="161"/>
      <c r="F988" s="161"/>
      <c r="G988" s="161"/>
      <c r="H988" s="161"/>
      <c r="I988" s="161"/>
      <c r="J988" s="175"/>
      <c r="K988" s="167"/>
      <c r="L988" s="155"/>
      <c r="M988" s="5"/>
      <c r="N988" s="156"/>
      <c r="O988" s="94" t="str">
        <f>IF(C988=0,"",C988/B987)</f>
        <v/>
      </c>
      <c r="P988" s="95"/>
      <c r="Q988" s="96" t="str">
        <f t="shared" ref="Q988:Q995" si="115">IF(P988=0,"",P988/P987)</f>
        <v/>
      </c>
      <c r="R988" s="96" t="str">
        <f t="shared" ref="R988:R995" si="116">IF(P988=0,"",100%-Q988)</f>
        <v/>
      </c>
      <c r="S988" s="223"/>
      <c r="X988" s="3"/>
      <c r="Y988" s="3"/>
      <c r="AR988" s="3"/>
      <c r="AS988" s="3"/>
    </row>
    <row r="989" spans="1:45" ht="18" customHeight="1">
      <c r="A989" s="82">
        <v>2502</v>
      </c>
      <c r="B989" s="161"/>
      <c r="C989" s="161"/>
      <c r="D989" s="161"/>
      <c r="E989" s="161"/>
      <c r="F989" s="161"/>
      <c r="G989" s="161"/>
      <c r="H989" s="161"/>
      <c r="I989" s="161"/>
      <c r="J989" s="175"/>
      <c r="K989" s="167"/>
      <c r="L989" s="155"/>
      <c r="M989" s="5"/>
      <c r="N989" s="156"/>
      <c r="O989" s="94" t="str">
        <f>IF(D989=0,"",D989/C988)</f>
        <v/>
      </c>
      <c r="P989" s="95"/>
      <c r="Q989" s="96" t="str">
        <f t="shared" si="115"/>
        <v/>
      </c>
      <c r="R989" s="96" t="str">
        <f t="shared" si="116"/>
        <v/>
      </c>
      <c r="S989" s="97">
        <f>P989/P987</f>
        <v>0</v>
      </c>
      <c r="X989" s="3"/>
      <c r="Y989" s="3"/>
      <c r="AR989" s="3"/>
      <c r="AS989" s="3"/>
    </row>
    <row r="990" spans="1:45" ht="18" customHeight="1">
      <c r="A990" s="82">
        <v>2601</v>
      </c>
      <c r="B990" s="161"/>
      <c r="C990" s="161"/>
      <c r="D990" s="161"/>
      <c r="E990" s="161"/>
      <c r="F990" s="161"/>
      <c r="G990" s="161"/>
      <c r="H990" s="161"/>
      <c r="I990" s="161"/>
      <c r="J990" s="175"/>
      <c r="K990" s="167"/>
      <c r="L990" s="155"/>
      <c r="M990" s="5"/>
      <c r="N990" s="156"/>
      <c r="O990" s="94" t="str">
        <f>IF(E990=0,"",E990/D989)</f>
        <v/>
      </c>
      <c r="P990" s="95"/>
      <c r="Q990" s="96" t="str">
        <f t="shared" si="115"/>
        <v/>
      </c>
      <c r="R990" s="96" t="str">
        <f t="shared" si="116"/>
        <v/>
      </c>
      <c r="S990" s="223"/>
      <c r="X990" s="3"/>
      <c r="Y990" s="3"/>
      <c r="AR990" s="3"/>
      <c r="AS990" s="3"/>
    </row>
    <row r="991" spans="1:45" ht="18" customHeight="1">
      <c r="A991" s="82">
        <v>2602</v>
      </c>
      <c r="B991" s="161"/>
      <c r="C991" s="161"/>
      <c r="D991" s="161"/>
      <c r="E991" s="161"/>
      <c r="F991" s="161"/>
      <c r="G991" s="161"/>
      <c r="H991" s="161"/>
      <c r="I991" s="161"/>
      <c r="J991" s="175"/>
      <c r="K991" s="167"/>
      <c r="L991" s="155"/>
      <c r="M991" s="5"/>
      <c r="N991" s="156"/>
      <c r="O991" s="94" t="str">
        <f>IF(F991=0,"",F991/E990)</f>
        <v/>
      </c>
      <c r="P991" s="95"/>
      <c r="Q991" s="96" t="str">
        <f t="shared" si="115"/>
        <v/>
      </c>
      <c r="R991" s="96" t="str">
        <f t="shared" si="116"/>
        <v/>
      </c>
      <c r="S991" s="223"/>
      <c r="X991" s="3"/>
      <c r="Y991" s="3"/>
      <c r="AR991" s="3"/>
      <c r="AS991" s="3"/>
    </row>
    <row r="992" spans="1:45" ht="18" customHeight="1">
      <c r="A992" s="82">
        <v>2701</v>
      </c>
      <c r="B992" s="161"/>
      <c r="C992" s="161"/>
      <c r="D992" s="161"/>
      <c r="E992" s="161"/>
      <c r="F992" s="161"/>
      <c r="G992" s="161"/>
      <c r="H992" s="161"/>
      <c r="I992" s="161"/>
      <c r="J992" s="175"/>
      <c r="K992" s="167"/>
      <c r="L992" s="155"/>
      <c r="M992" s="5"/>
      <c r="N992" s="156"/>
      <c r="O992" s="94" t="str">
        <f>IF(G992=0,"",G992/F991)</f>
        <v/>
      </c>
      <c r="P992" s="95"/>
      <c r="Q992" s="96" t="str">
        <f t="shared" si="115"/>
        <v/>
      </c>
      <c r="R992" s="96" t="str">
        <f t="shared" si="116"/>
        <v/>
      </c>
      <c r="S992" s="223"/>
      <c r="X992" s="3"/>
      <c r="Y992" s="3"/>
      <c r="AR992" s="3"/>
      <c r="AS992" s="3"/>
    </row>
    <row r="993" spans="1:45" ht="18" customHeight="1">
      <c r="A993" s="82">
        <v>2702</v>
      </c>
      <c r="B993" s="161"/>
      <c r="C993" s="161"/>
      <c r="D993" s="161"/>
      <c r="E993" s="161"/>
      <c r="F993" s="161"/>
      <c r="G993" s="161"/>
      <c r="H993" s="161"/>
      <c r="I993" s="161"/>
      <c r="J993" s="175"/>
      <c r="K993" s="167"/>
      <c r="L993" s="155"/>
      <c r="M993" s="5"/>
      <c r="N993" s="156"/>
      <c r="O993" s="94" t="str">
        <f>IF(H993=0,"",H993/G992)</f>
        <v/>
      </c>
      <c r="P993" s="95"/>
      <c r="Q993" s="96" t="str">
        <f t="shared" si="115"/>
        <v/>
      </c>
      <c r="R993" s="96" t="str">
        <f t="shared" si="116"/>
        <v/>
      </c>
      <c r="S993" s="223"/>
      <c r="X993" s="3"/>
      <c r="Y993" s="3"/>
      <c r="AR993" s="3"/>
      <c r="AS993" s="3"/>
    </row>
    <row r="994" spans="1:45" ht="15" customHeight="1">
      <c r="A994" s="82">
        <v>2801</v>
      </c>
      <c r="B994" s="161"/>
      <c r="C994" s="161"/>
      <c r="D994" s="161"/>
      <c r="E994" s="161"/>
      <c r="F994" s="161"/>
      <c r="G994" s="161"/>
      <c r="H994" s="161"/>
      <c r="I994" s="161"/>
      <c r="J994" s="175"/>
      <c r="K994" s="167"/>
      <c r="L994" s="155"/>
      <c r="M994" s="5"/>
      <c r="N994" s="156"/>
      <c r="O994" s="94" t="str">
        <f>IF(I994=0,"",I994/H993)</f>
        <v/>
      </c>
      <c r="P994" s="95"/>
      <c r="Q994" s="96" t="str">
        <f t="shared" si="115"/>
        <v/>
      </c>
      <c r="R994" s="96" t="str">
        <f t="shared" si="116"/>
        <v/>
      </c>
      <c r="S994" s="223"/>
    </row>
    <row r="995" spans="1:45" ht="15" customHeight="1">
      <c r="A995" s="82">
        <v>2802</v>
      </c>
      <c r="B995" s="161"/>
      <c r="C995" s="161"/>
      <c r="D995" s="161"/>
      <c r="E995" s="161"/>
      <c r="F995" s="161"/>
      <c r="G995" s="161"/>
      <c r="H995" s="161"/>
      <c r="I995" s="161"/>
      <c r="J995" s="175"/>
      <c r="K995" s="167"/>
      <c r="L995" s="155"/>
      <c r="M995" s="5"/>
      <c r="N995" s="156"/>
      <c r="O995" s="148" t="str">
        <f>IF(J995=0,"",J995/I994)</f>
        <v/>
      </c>
      <c r="P995" s="95"/>
      <c r="Q995" s="149" t="str">
        <f t="shared" si="115"/>
        <v/>
      </c>
      <c r="R995" s="149" t="str">
        <f t="shared" si="116"/>
        <v/>
      </c>
      <c r="S995" s="223"/>
    </row>
    <row r="996" spans="1:45" ht="15" customHeight="1">
      <c r="A996" s="82">
        <v>2901</v>
      </c>
      <c r="B996" s="161"/>
      <c r="C996" s="161"/>
      <c r="D996" s="161"/>
      <c r="E996" s="161"/>
      <c r="F996" s="161"/>
      <c r="G996" s="161"/>
      <c r="H996" s="161"/>
      <c r="I996" s="161"/>
      <c r="J996" s="175"/>
      <c r="K996" s="167"/>
      <c r="L996" s="155"/>
      <c r="M996" s="5"/>
      <c r="N996" s="26"/>
      <c r="O996" s="157"/>
      <c r="P996" s="158"/>
      <c r="Q996" s="159"/>
      <c r="R996" s="160"/>
      <c r="S996" s="223"/>
    </row>
    <row r="997" spans="1:45" ht="15" customHeight="1">
      <c r="A997" s="82">
        <v>2902</v>
      </c>
      <c r="B997" s="161"/>
      <c r="C997" s="161"/>
      <c r="D997" s="161"/>
      <c r="E997" s="161"/>
      <c r="F997" s="161"/>
      <c r="G997" s="161"/>
      <c r="H997" s="161"/>
      <c r="I997" s="161"/>
      <c r="J997" s="175"/>
      <c r="K997" s="167"/>
      <c r="L997" s="155"/>
      <c r="M997" s="5"/>
      <c r="N997" s="26"/>
      <c r="O997" s="140"/>
      <c r="P997" s="163"/>
      <c r="Q997" s="164"/>
      <c r="R997" s="140"/>
      <c r="S997" s="223"/>
    </row>
    <row r="998" spans="1:45" ht="15" customHeight="1">
      <c r="A998" s="82">
        <v>3001</v>
      </c>
      <c r="B998" s="161"/>
      <c r="C998" s="161"/>
      <c r="D998" s="161"/>
      <c r="E998" s="161"/>
      <c r="F998" s="161"/>
      <c r="G998" s="161"/>
      <c r="H998" s="161"/>
      <c r="I998" s="161"/>
      <c r="J998" s="175"/>
      <c r="K998" s="167"/>
      <c r="L998" s="155"/>
      <c r="M998" s="5"/>
      <c r="N998" s="26"/>
      <c r="O998" s="140"/>
      <c r="P998" s="163"/>
      <c r="Q998" s="164"/>
      <c r="R998" s="140"/>
      <c r="S998" s="223"/>
    </row>
    <row r="999" spans="1:45" ht="15" customHeight="1">
      <c r="A999" s="82">
        <v>3002</v>
      </c>
      <c r="B999" s="161"/>
      <c r="C999" s="161"/>
      <c r="D999" s="161"/>
      <c r="E999" s="161"/>
      <c r="F999" s="161"/>
      <c r="G999" s="161"/>
      <c r="H999" s="161"/>
      <c r="I999" s="161"/>
      <c r="J999" s="175"/>
      <c r="K999" s="167"/>
      <c r="L999" s="155"/>
      <c r="M999" s="5"/>
      <c r="N999" s="26"/>
      <c r="O999" s="105"/>
      <c r="P999" s="124"/>
      <c r="Q999" s="106"/>
      <c r="R999" s="107"/>
      <c r="S999" s="223"/>
    </row>
    <row r="1000" spans="1:45" ht="15" customHeight="1">
      <c r="A1000" s="82">
        <v>3101</v>
      </c>
      <c r="B1000" s="161"/>
      <c r="C1000" s="161"/>
      <c r="D1000" s="161"/>
      <c r="E1000" s="161"/>
      <c r="F1000" s="161"/>
      <c r="G1000" s="161"/>
      <c r="H1000" s="161"/>
      <c r="I1000" s="161"/>
      <c r="J1000" s="175"/>
      <c r="K1000" s="167"/>
      <c r="L1000" s="155"/>
      <c r="M1000" s="5"/>
      <c r="N1000" s="26"/>
      <c r="O1000" s="108" t="s">
        <v>80</v>
      </c>
      <c r="P1000" s="109"/>
      <c r="Q1000" s="110" t="str">
        <f>IF(SUM(K990:K996)=0,"",SUM(K990:K996))</f>
        <v/>
      </c>
      <c r="R1000" s="111" t="s">
        <v>10</v>
      </c>
      <c r="S1000" s="223"/>
    </row>
    <row r="1001" spans="1:45" ht="15" customHeight="1">
      <c r="A1001" s="82">
        <v>3102</v>
      </c>
      <c r="B1001" s="161"/>
      <c r="C1001" s="161"/>
      <c r="D1001" s="161"/>
      <c r="E1001" s="161"/>
      <c r="F1001" s="161"/>
      <c r="G1001" s="161"/>
      <c r="H1001" s="161"/>
      <c r="I1001" s="161"/>
      <c r="J1001" s="175"/>
      <c r="K1001" s="167"/>
      <c r="L1001" s="155"/>
      <c r="M1001" s="5"/>
      <c r="N1001" s="26"/>
      <c r="O1001" s="112" t="s">
        <v>81</v>
      </c>
      <c r="P1001" s="113" t="str">
        <f>IF(P1000/B987=0,"",P1000/B987)</f>
        <v/>
      </c>
      <c r="Q1001" s="114" t="e">
        <f>IF(P1000/Q1000=0,"",P1000/Q1000)</f>
        <v>#VALUE!</v>
      </c>
      <c r="R1001" s="115" t="s">
        <v>82</v>
      </c>
      <c r="S1001" s="223"/>
    </row>
    <row r="1002" spans="1:45" ht="15" customHeight="1">
      <c r="A1002" s="223"/>
      <c r="B1002" s="161"/>
      <c r="C1002" s="161"/>
      <c r="D1002" s="161"/>
      <c r="E1002" s="161"/>
      <c r="F1002" s="161"/>
      <c r="G1002" s="161"/>
      <c r="H1002" s="161"/>
      <c r="I1002" s="161"/>
      <c r="J1002" s="175"/>
      <c r="K1002" s="167"/>
      <c r="L1002" s="166"/>
      <c r="M1002" s="119"/>
      <c r="N1002" s="120"/>
      <c r="O1002" s="119"/>
      <c r="P1002" s="120"/>
      <c r="Q1002" s="120"/>
      <c r="R1002" s="121"/>
      <c r="S1002" s="223"/>
    </row>
    <row r="1003" spans="1:45" ht="15" customHeight="1">
      <c r="A1003" s="34"/>
      <c r="B1003" s="26"/>
      <c r="C1003" s="26"/>
      <c r="D1003" s="231" t="s">
        <v>108</v>
      </c>
      <c r="E1003" s="232"/>
      <c r="F1003" s="232"/>
      <c r="G1003" s="232"/>
      <c r="H1003" s="232"/>
      <c r="I1003" s="232"/>
      <c r="J1003" s="233"/>
      <c r="K1003" s="122">
        <f>SUM(K987:K999)</f>
        <v>0</v>
      </c>
      <c r="L1003" s="123" t="str">
        <f>IF(K995=0,"",K995/B987)</f>
        <v/>
      </c>
      <c r="M1003" s="123" t="str">
        <f>IF(K1003=0,"",K1003/B987)</f>
        <v/>
      </c>
      <c r="N1003" s="123" t="str">
        <f>IF(K994=0,"",M1003-L1003)</f>
        <v/>
      </c>
      <c r="O1003" s="5"/>
      <c r="P1003" s="26"/>
      <c r="Q1003" s="25"/>
      <c r="R1003" s="5"/>
      <c r="S1003" s="223"/>
    </row>
  </sheetData>
  <mergeCells count="366">
    <mergeCell ref="Q985:Q986"/>
    <mergeCell ref="R985:R986"/>
    <mergeCell ref="D1003:J1003"/>
    <mergeCell ref="B984:J984"/>
    <mergeCell ref="A985:A986"/>
    <mergeCell ref="B985:J985"/>
    <mergeCell ref="K985:K986"/>
    <mergeCell ref="L985:L986"/>
    <mergeCell ref="M985:M986"/>
    <mergeCell ref="N985:N986"/>
    <mergeCell ref="O985:O986"/>
    <mergeCell ref="P985:P986"/>
    <mergeCell ref="Q941:Q942"/>
    <mergeCell ref="R941:R942"/>
    <mergeCell ref="D959:J959"/>
    <mergeCell ref="B940:J940"/>
    <mergeCell ref="A941:A942"/>
    <mergeCell ref="B941:J941"/>
    <mergeCell ref="K941:K942"/>
    <mergeCell ref="L941:L942"/>
    <mergeCell ref="M941:M942"/>
    <mergeCell ref="N941:N942"/>
    <mergeCell ref="O941:O942"/>
    <mergeCell ref="P941:P942"/>
    <mergeCell ref="Q919:Q920"/>
    <mergeCell ref="R919:R920"/>
    <mergeCell ref="D937:J937"/>
    <mergeCell ref="B918:J918"/>
    <mergeCell ref="A919:A920"/>
    <mergeCell ref="B919:J919"/>
    <mergeCell ref="K919:K920"/>
    <mergeCell ref="L919:L920"/>
    <mergeCell ref="M919:M920"/>
    <mergeCell ref="N919:N920"/>
    <mergeCell ref="O919:O920"/>
    <mergeCell ref="P919:P920"/>
    <mergeCell ref="O376:O377"/>
    <mergeCell ref="P376:P377"/>
    <mergeCell ref="Q376:Q377"/>
    <mergeCell ref="R376:R377"/>
    <mergeCell ref="D372:J372"/>
    <mergeCell ref="B375:J375"/>
    <mergeCell ref="A376:A377"/>
    <mergeCell ref="B376:J376"/>
    <mergeCell ref="L376:L377"/>
    <mergeCell ref="M376:M377"/>
    <mergeCell ref="N376:N377"/>
    <mergeCell ref="O399:O400"/>
    <mergeCell ref="P399:P400"/>
    <mergeCell ref="Q399:Q400"/>
    <mergeCell ref="R399:R400"/>
    <mergeCell ref="D395:J395"/>
    <mergeCell ref="B398:J398"/>
    <mergeCell ref="A399:A400"/>
    <mergeCell ref="B399:J399"/>
    <mergeCell ref="L399:L400"/>
    <mergeCell ref="M399:M400"/>
    <mergeCell ref="N399:N400"/>
    <mergeCell ref="O422:O423"/>
    <mergeCell ref="P422:P423"/>
    <mergeCell ref="Q422:Q423"/>
    <mergeCell ref="R422:R423"/>
    <mergeCell ref="D418:J418"/>
    <mergeCell ref="B421:J421"/>
    <mergeCell ref="A422:A423"/>
    <mergeCell ref="B422:J422"/>
    <mergeCell ref="L422:L423"/>
    <mergeCell ref="M422:M423"/>
    <mergeCell ref="N422:N423"/>
    <mergeCell ref="N445:N446"/>
    <mergeCell ref="O445:O446"/>
    <mergeCell ref="P445:P446"/>
    <mergeCell ref="Q445:Q446"/>
    <mergeCell ref="R445:R446"/>
    <mergeCell ref="D441:J441"/>
    <mergeCell ref="B444:J444"/>
    <mergeCell ref="A445:A446"/>
    <mergeCell ref="B445:J445"/>
    <mergeCell ref="K445:K446"/>
    <mergeCell ref="L445:L446"/>
    <mergeCell ref="M445:M446"/>
    <mergeCell ref="O468:O469"/>
    <mergeCell ref="P468:P469"/>
    <mergeCell ref="Q468:Q469"/>
    <mergeCell ref="R468:R469"/>
    <mergeCell ref="D464:J464"/>
    <mergeCell ref="B467:J467"/>
    <mergeCell ref="A468:A469"/>
    <mergeCell ref="B468:J468"/>
    <mergeCell ref="L468:L469"/>
    <mergeCell ref="M468:M469"/>
    <mergeCell ref="N468:N469"/>
    <mergeCell ref="N491:N492"/>
    <mergeCell ref="O491:O492"/>
    <mergeCell ref="P491:P492"/>
    <mergeCell ref="Q491:Q492"/>
    <mergeCell ref="R491:R492"/>
    <mergeCell ref="D487:J487"/>
    <mergeCell ref="B490:J490"/>
    <mergeCell ref="A491:A492"/>
    <mergeCell ref="B491:J491"/>
    <mergeCell ref="K491:K492"/>
    <mergeCell ref="L491:L492"/>
    <mergeCell ref="M491:M492"/>
    <mergeCell ref="O514:O515"/>
    <mergeCell ref="P514:P515"/>
    <mergeCell ref="Q514:Q515"/>
    <mergeCell ref="R514:R515"/>
    <mergeCell ref="D510:J510"/>
    <mergeCell ref="B513:J513"/>
    <mergeCell ref="A514:A515"/>
    <mergeCell ref="B514:J514"/>
    <mergeCell ref="L514:L515"/>
    <mergeCell ref="M514:M515"/>
    <mergeCell ref="N514:N515"/>
    <mergeCell ref="O537:O538"/>
    <mergeCell ref="P537:P538"/>
    <mergeCell ref="Q537:Q538"/>
    <mergeCell ref="R537:R538"/>
    <mergeCell ref="D533:J533"/>
    <mergeCell ref="B536:J536"/>
    <mergeCell ref="A537:A538"/>
    <mergeCell ref="B537:J537"/>
    <mergeCell ref="L537:L538"/>
    <mergeCell ref="M537:M538"/>
    <mergeCell ref="N537:N538"/>
    <mergeCell ref="O560:O561"/>
    <mergeCell ref="P560:P561"/>
    <mergeCell ref="Q560:Q561"/>
    <mergeCell ref="R560:R561"/>
    <mergeCell ref="D556:J556"/>
    <mergeCell ref="B559:J559"/>
    <mergeCell ref="A560:A561"/>
    <mergeCell ref="B560:J560"/>
    <mergeCell ref="L560:L561"/>
    <mergeCell ref="M560:M561"/>
    <mergeCell ref="N560:N561"/>
    <mergeCell ref="R583:R584"/>
    <mergeCell ref="D579:J579"/>
    <mergeCell ref="B582:J582"/>
    <mergeCell ref="A583:A584"/>
    <mergeCell ref="L583:L584"/>
    <mergeCell ref="M583:M584"/>
    <mergeCell ref="N583:N584"/>
    <mergeCell ref="O583:O584"/>
    <mergeCell ref="P606:P607"/>
    <mergeCell ref="Q606:Q607"/>
    <mergeCell ref="R606:R607"/>
    <mergeCell ref="B605:J605"/>
    <mergeCell ref="A606:A607"/>
    <mergeCell ref="B606:J606"/>
    <mergeCell ref="L606:L607"/>
    <mergeCell ref="M606:M607"/>
    <mergeCell ref="N606:N607"/>
    <mergeCell ref="O606:O607"/>
    <mergeCell ref="D648:J648"/>
    <mergeCell ref="B651:G651"/>
    <mergeCell ref="H651:J651"/>
    <mergeCell ref="A629:A630"/>
    <mergeCell ref="B629:J629"/>
    <mergeCell ref="K629:K630"/>
    <mergeCell ref="L629:L630"/>
    <mergeCell ref="P583:P584"/>
    <mergeCell ref="Q583:Q584"/>
    <mergeCell ref="M629:M630"/>
    <mergeCell ref="N629:N630"/>
    <mergeCell ref="O629:O630"/>
    <mergeCell ref="P629:P630"/>
    <mergeCell ref="Q629:Q630"/>
    <mergeCell ref="R629:R630"/>
    <mergeCell ref="D625:J625"/>
    <mergeCell ref="B628:G628"/>
    <mergeCell ref="H628:J628"/>
    <mergeCell ref="A652:A653"/>
    <mergeCell ref="B652:J652"/>
    <mergeCell ref="K652:K653"/>
    <mergeCell ref="L652:L653"/>
    <mergeCell ref="N675:N676"/>
    <mergeCell ref="O675:O676"/>
    <mergeCell ref="P675:P676"/>
    <mergeCell ref="Q675:Q676"/>
    <mergeCell ref="R675:R676"/>
    <mergeCell ref="D671:J671"/>
    <mergeCell ref="B674:J674"/>
    <mergeCell ref="A675:A676"/>
    <mergeCell ref="B675:J675"/>
    <mergeCell ref="K675:K676"/>
    <mergeCell ref="L675:L676"/>
    <mergeCell ref="M675:M676"/>
    <mergeCell ref="M652:M653"/>
    <mergeCell ref="N652:N653"/>
    <mergeCell ref="O652:O653"/>
    <mergeCell ref="P652:P653"/>
    <mergeCell ref="Q652:Q653"/>
    <mergeCell ref="R652:R653"/>
    <mergeCell ref="N853:N854"/>
    <mergeCell ref="O853:O854"/>
    <mergeCell ref="P853:P854"/>
    <mergeCell ref="Q853:Q854"/>
    <mergeCell ref="R853:R854"/>
    <mergeCell ref="D849:J849"/>
    <mergeCell ref="B852:J852"/>
    <mergeCell ref="M721:M722"/>
    <mergeCell ref="N743:N744"/>
    <mergeCell ref="O743:O744"/>
    <mergeCell ref="P743:P744"/>
    <mergeCell ref="Q743:Q744"/>
    <mergeCell ref="R743:R744"/>
    <mergeCell ref="D739:J739"/>
    <mergeCell ref="B742:J742"/>
    <mergeCell ref="R765:R766"/>
    <mergeCell ref="N787:N788"/>
    <mergeCell ref="O787:O788"/>
    <mergeCell ref="P787:P788"/>
    <mergeCell ref="Q787:Q788"/>
    <mergeCell ref="R787:R788"/>
    <mergeCell ref="D783:J783"/>
    <mergeCell ref="A853:A854"/>
    <mergeCell ref="B853:J853"/>
    <mergeCell ref="K853:K854"/>
    <mergeCell ref="L853:L854"/>
    <mergeCell ref="M853:M854"/>
    <mergeCell ref="N875:N876"/>
    <mergeCell ref="O875:O876"/>
    <mergeCell ref="P875:P876"/>
    <mergeCell ref="Q875:Q876"/>
    <mergeCell ref="R875:R876"/>
    <mergeCell ref="D871:J871"/>
    <mergeCell ref="B874:J874"/>
    <mergeCell ref="A875:A876"/>
    <mergeCell ref="B875:J875"/>
    <mergeCell ref="K875:K876"/>
    <mergeCell ref="L875:L876"/>
    <mergeCell ref="M875:M876"/>
    <mergeCell ref="B3:J3"/>
    <mergeCell ref="B20:J20"/>
    <mergeCell ref="B37:J37"/>
    <mergeCell ref="B57:J57"/>
    <mergeCell ref="B76:J76"/>
    <mergeCell ref="B94:J94"/>
    <mergeCell ref="B133:J133"/>
    <mergeCell ref="B152:J152"/>
    <mergeCell ref="B170:J170"/>
    <mergeCell ref="B187:J187"/>
    <mergeCell ref="B206:J206"/>
    <mergeCell ref="B224:J224"/>
    <mergeCell ref="B242:J242"/>
    <mergeCell ref="B260:J260"/>
    <mergeCell ref="M330:M331"/>
    <mergeCell ref="N330:N331"/>
    <mergeCell ref="O330:O331"/>
    <mergeCell ref="P330:P331"/>
    <mergeCell ref="Q330:Q331"/>
    <mergeCell ref="R330:R331"/>
    <mergeCell ref="B279:J279"/>
    <mergeCell ref="B297:J297"/>
    <mergeCell ref="B312:J312"/>
    <mergeCell ref="B329:J329"/>
    <mergeCell ref="A330:A331"/>
    <mergeCell ref="B330:J330"/>
    <mergeCell ref="L330:L331"/>
    <mergeCell ref="O353:O354"/>
    <mergeCell ref="P353:P354"/>
    <mergeCell ref="Q353:Q354"/>
    <mergeCell ref="R353:R354"/>
    <mergeCell ref="D349:J349"/>
    <mergeCell ref="B352:J352"/>
    <mergeCell ref="A353:A354"/>
    <mergeCell ref="B353:J353"/>
    <mergeCell ref="L353:L354"/>
    <mergeCell ref="M353:M354"/>
    <mergeCell ref="N353:N354"/>
    <mergeCell ref="N897:N898"/>
    <mergeCell ref="O897:O898"/>
    <mergeCell ref="P897:P898"/>
    <mergeCell ref="Q897:Q898"/>
    <mergeCell ref="R897:R898"/>
    <mergeCell ref="D893:J893"/>
    <mergeCell ref="B896:J896"/>
    <mergeCell ref="A897:A898"/>
    <mergeCell ref="B897:J897"/>
    <mergeCell ref="K897:K898"/>
    <mergeCell ref="L897:L898"/>
    <mergeCell ref="M897:M898"/>
    <mergeCell ref="D915:J915"/>
    <mergeCell ref="N698:N699"/>
    <mergeCell ref="O698:O699"/>
    <mergeCell ref="P698:P699"/>
    <mergeCell ref="Q698:Q699"/>
    <mergeCell ref="R698:R699"/>
    <mergeCell ref="D694:J694"/>
    <mergeCell ref="B697:J697"/>
    <mergeCell ref="A698:A699"/>
    <mergeCell ref="B698:J698"/>
    <mergeCell ref="K698:K699"/>
    <mergeCell ref="L698:L699"/>
    <mergeCell ref="M698:M699"/>
    <mergeCell ref="N721:N722"/>
    <mergeCell ref="O721:O722"/>
    <mergeCell ref="P721:P722"/>
    <mergeCell ref="Q721:Q722"/>
    <mergeCell ref="R721:R722"/>
    <mergeCell ref="D717:J717"/>
    <mergeCell ref="B720:J720"/>
    <mergeCell ref="A721:A722"/>
    <mergeCell ref="B721:J721"/>
    <mergeCell ref="K721:K722"/>
    <mergeCell ref="L721:L722"/>
    <mergeCell ref="A743:A744"/>
    <mergeCell ref="B743:J743"/>
    <mergeCell ref="K743:K744"/>
    <mergeCell ref="L743:L744"/>
    <mergeCell ref="M743:M744"/>
    <mergeCell ref="N765:N766"/>
    <mergeCell ref="O765:O766"/>
    <mergeCell ref="P765:P766"/>
    <mergeCell ref="Q765:Q766"/>
    <mergeCell ref="D761:J761"/>
    <mergeCell ref="B764:J764"/>
    <mergeCell ref="A765:A766"/>
    <mergeCell ref="B765:J765"/>
    <mergeCell ref="K765:K766"/>
    <mergeCell ref="L765:L766"/>
    <mergeCell ref="M765:M766"/>
    <mergeCell ref="B786:J786"/>
    <mergeCell ref="A787:A788"/>
    <mergeCell ref="B787:J787"/>
    <mergeCell ref="K787:K788"/>
    <mergeCell ref="L787:L788"/>
    <mergeCell ref="M787:M788"/>
    <mergeCell ref="N809:N810"/>
    <mergeCell ref="O809:O810"/>
    <mergeCell ref="P809:P810"/>
    <mergeCell ref="Q809:Q810"/>
    <mergeCell ref="R809:R810"/>
    <mergeCell ref="D805:J805"/>
    <mergeCell ref="B808:J808"/>
    <mergeCell ref="A809:A810"/>
    <mergeCell ref="B809:J809"/>
    <mergeCell ref="K809:K810"/>
    <mergeCell ref="L809:L810"/>
    <mergeCell ref="M809:M810"/>
    <mergeCell ref="N831:N832"/>
    <mergeCell ref="O831:O832"/>
    <mergeCell ref="P831:P832"/>
    <mergeCell ref="Q831:Q832"/>
    <mergeCell ref="R831:R832"/>
    <mergeCell ref="D827:J827"/>
    <mergeCell ref="B830:J830"/>
    <mergeCell ref="A831:A832"/>
    <mergeCell ref="B831:J831"/>
    <mergeCell ref="K831:K832"/>
    <mergeCell ref="L831:L832"/>
    <mergeCell ref="M831:M832"/>
    <mergeCell ref="Q963:Q964"/>
    <mergeCell ref="R963:R964"/>
    <mergeCell ref="D981:J981"/>
    <mergeCell ref="B962:J962"/>
    <mergeCell ref="A963:A964"/>
    <mergeCell ref="B963:J963"/>
    <mergeCell ref="K963:K964"/>
    <mergeCell ref="L963:L964"/>
    <mergeCell ref="M963:M964"/>
    <mergeCell ref="N963:N964"/>
    <mergeCell ref="O963:O964"/>
    <mergeCell ref="P963:P964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8080"/>
  </sheetPr>
  <dimension ref="A1:AR666"/>
  <sheetViews>
    <sheetView topLeftCell="A632" workbookViewId="0">
      <selection activeCell="L658" sqref="L658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1.5703125" customWidth="1"/>
    <col min="15" max="18" width="11.42578125" customWidth="1"/>
    <col min="19" max="42" width="10" customWidth="1"/>
    <col min="43" max="44" width="11.42578125" customWidth="1"/>
  </cols>
  <sheetData>
    <row r="1" spans="1:44" ht="12.75" customHeight="1">
      <c r="L1" s="5"/>
      <c r="M1" s="5"/>
      <c r="O1" s="5"/>
      <c r="P1" s="6"/>
      <c r="Q1" s="6"/>
      <c r="R1" s="5"/>
      <c r="T1" s="3"/>
      <c r="U1" s="3"/>
      <c r="V1" s="3"/>
      <c r="W1" s="3"/>
      <c r="X1" s="3"/>
      <c r="AE1" s="26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</row>
    <row r="2" spans="1:44" ht="12.75" customHeight="1">
      <c r="A2" s="52" t="s">
        <v>62</v>
      </c>
      <c r="L2" s="5"/>
      <c r="M2" s="5"/>
      <c r="O2" s="5"/>
      <c r="P2" s="6"/>
      <c r="Q2" s="6"/>
      <c r="R2" s="5"/>
      <c r="U2" s="11" t="s">
        <v>5</v>
      </c>
      <c r="V2" s="11"/>
      <c r="W2" s="53"/>
      <c r="X2" s="53"/>
      <c r="AE2" s="52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3"/>
      <c r="AR2" s="3"/>
    </row>
    <row r="3" spans="1:44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W3" s="3"/>
      <c r="X3" s="3"/>
      <c r="AE3" s="26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</row>
    <row r="4" spans="1:44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15</v>
      </c>
      <c r="V4" s="22" t="s">
        <v>16</v>
      </c>
      <c r="W4" s="22" t="s">
        <v>17</v>
      </c>
      <c r="X4" s="22"/>
      <c r="Y4" s="22" t="s">
        <v>18</v>
      </c>
      <c r="Z4" s="22" t="s">
        <v>19</v>
      </c>
      <c r="AA4" s="18" t="s">
        <v>20</v>
      </c>
      <c r="AB4" s="22" t="s">
        <v>21</v>
      </c>
      <c r="AC4" s="22" t="s">
        <v>22</v>
      </c>
      <c r="AE4" s="4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3"/>
      <c r="AR4" s="3"/>
    </row>
    <row r="5" spans="1:44" ht="12.75" customHeight="1">
      <c r="A5" s="31" t="s">
        <v>15</v>
      </c>
      <c r="B5" s="13">
        <v>47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47</v>
      </c>
      <c r="Q5" s="6"/>
      <c r="R5" s="5"/>
      <c r="T5" s="27" t="s">
        <v>24</v>
      </c>
      <c r="U5" s="28">
        <f t="shared" ref="U5:U12" si="0">O6</f>
        <v>0.91489361702127658</v>
      </c>
      <c r="V5" s="28">
        <f t="shared" ref="V5:V11" si="1">O23</f>
        <v>0.84070796460176989</v>
      </c>
      <c r="W5" s="35">
        <f t="shared" ref="W5:W10" si="2">O43</f>
        <v>0.90721649484536082</v>
      </c>
      <c r="X5" s="35"/>
      <c r="Y5" s="5">
        <f t="shared" ref="Y5:Y9" si="3">O62</f>
        <v>0.79844961240310075</v>
      </c>
      <c r="Z5" s="3">
        <f t="shared" ref="Z5:Z8" si="4">O80</f>
        <v>0.7592592592592593</v>
      </c>
      <c r="AA5" s="5">
        <f t="shared" ref="AA5:AA7" si="5">O99</f>
        <v>0.82</v>
      </c>
      <c r="AB5" s="5">
        <f t="shared" ref="AB5:AB6" si="6">O115</f>
        <v>1</v>
      </c>
      <c r="AC5" s="5">
        <f>O132</f>
        <v>0.89583333333333337</v>
      </c>
      <c r="AE5" s="34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"/>
      <c r="AR5" s="3"/>
    </row>
    <row r="6" spans="1:44" ht="12.75" customHeight="1">
      <c r="A6" s="31" t="s">
        <v>16</v>
      </c>
      <c r="B6" s="13"/>
      <c r="C6" s="13">
        <v>43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0.91489361702127658</v>
      </c>
      <c r="P6" s="20">
        <v>43</v>
      </c>
      <c r="Q6" s="3">
        <f t="shared" ref="Q6:Q13" si="7">P6/P5</f>
        <v>0.91489361702127658</v>
      </c>
      <c r="R6" s="5">
        <f t="shared" ref="R6:R13" si="8">100%-Q6</f>
        <v>8.5106382978723416E-2</v>
      </c>
      <c r="T6" s="27" t="s">
        <v>25</v>
      </c>
      <c r="U6" s="28">
        <f t="shared" si="0"/>
        <v>1</v>
      </c>
      <c r="V6" s="28">
        <f t="shared" si="1"/>
        <v>0.91578947368421049</v>
      </c>
      <c r="W6" s="35">
        <f t="shared" si="2"/>
        <v>0.92045454545454541</v>
      </c>
      <c r="X6" s="35"/>
      <c r="Y6" s="5">
        <f t="shared" si="3"/>
        <v>0.94174757281553401</v>
      </c>
      <c r="Z6" s="3">
        <f t="shared" si="4"/>
        <v>0.92682926829268297</v>
      </c>
      <c r="AA6" s="5">
        <f t="shared" si="5"/>
        <v>0.95121951219512191</v>
      </c>
      <c r="AB6" s="5">
        <f t="shared" si="6"/>
        <v>1</v>
      </c>
      <c r="AE6" s="34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"/>
      <c r="AR6" s="3"/>
    </row>
    <row r="7" spans="1:44" ht="12.75" customHeight="1">
      <c r="A7" s="31" t="s">
        <v>17</v>
      </c>
      <c r="B7" s="13"/>
      <c r="C7" s="13"/>
      <c r="D7" s="13">
        <v>43</v>
      </c>
      <c r="E7" s="13"/>
      <c r="F7" s="13"/>
      <c r="G7" s="13"/>
      <c r="H7" s="13"/>
      <c r="I7" s="13"/>
      <c r="J7" s="13"/>
      <c r="K7" s="19"/>
      <c r="L7" s="48"/>
      <c r="M7" s="15"/>
      <c r="N7" s="16"/>
      <c r="O7" s="17">
        <f>D7/C6</f>
        <v>1</v>
      </c>
      <c r="P7" s="20">
        <v>43</v>
      </c>
      <c r="Q7" s="3">
        <f t="shared" si="7"/>
        <v>1</v>
      </c>
      <c r="R7" s="5">
        <f t="shared" si="8"/>
        <v>0</v>
      </c>
      <c r="T7" s="27" t="s">
        <v>26</v>
      </c>
      <c r="U7" s="28">
        <f t="shared" si="0"/>
        <v>0.97674418604651159</v>
      </c>
      <c r="V7" s="28">
        <f t="shared" si="1"/>
        <v>0.9885057471264368</v>
      </c>
      <c r="W7" s="35">
        <f t="shared" si="2"/>
        <v>0.93827160493827155</v>
      </c>
      <c r="X7" s="35"/>
      <c r="Y7" s="5">
        <f t="shared" si="3"/>
        <v>0.93814432989690721</v>
      </c>
      <c r="Z7" s="3">
        <f t="shared" si="4"/>
        <v>0.94736842105263153</v>
      </c>
      <c r="AA7" s="5">
        <f t="shared" si="5"/>
        <v>0.84615384615384615</v>
      </c>
      <c r="AE7" s="34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"/>
      <c r="AR7" s="3"/>
    </row>
    <row r="8" spans="1:44" ht="12.75" customHeight="1">
      <c r="A8" s="31" t="s">
        <v>18</v>
      </c>
      <c r="B8" s="13"/>
      <c r="C8" s="13"/>
      <c r="D8" s="13"/>
      <c r="E8" s="13">
        <v>42</v>
      </c>
      <c r="F8" s="13"/>
      <c r="G8" s="13"/>
      <c r="H8" s="13"/>
      <c r="I8" s="13"/>
      <c r="J8" s="13"/>
      <c r="K8" s="19"/>
      <c r="L8" s="48"/>
      <c r="M8" s="15"/>
      <c r="N8" s="16"/>
      <c r="O8" s="17">
        <f>E8/D7</f>
        <v>0.97674418604651159</v>
      </c>
      <c r="P8" s="20">
        <v>43</v>
      </c>
      <c r="Q8" s="3">
        <f t="shared" si="7"/>
        <v>1</v>
      </c>
      <c r="R8" s="5">
        <f t="shared" si="8"/>
        <v>0</v>
      </c>
      <c r="T8" s="27" t="s">
        <v>27</v>
      </c>
      <c r="U8" s="28">
        <f t="shared" si="0"/>
        <v>0.97619047619047616</v>
      </c>
      <c r="V8" s="28">
        <f t="shared" si="1"/>
        <v>0.96511627906976749</v>
      </c>
      <c r="W8" s="35">
        <f t="shared" si="2"/>
        <v>0.97368421052631582</v>
      </c>
      <c r="X8" s="35"/>
      <c r="Y8" s="5">
        <f t="shared" si="3"/>
        <v>0.96703296703296704</v>
      </c>
      <c r="Z8" s="3">
        <f t="shared" si="4"/>
        <v>0.91666666666666663</v>
      </c>
      <c r="AA8" s="5" t="s">
        <v>28</v>
      </c>
      <c r="AE8" s="34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"/>
      <c r="AR8" s="3"/>
    </row>
    <row r="9" spans="1:44" ht="12.75" customHeight="1">
      <c r="A9" s="31" t="s">
        <v>19</v>
      </c>
      <c r="B9" s="26"/>
      <c r="C9" s="26"/>
      <c r="D9" s="26"/>
      <c r="E9" s="26"/>
      <c r="F9" s="26">
        <v>41</v>
      </c>
      <c r="G9" s="26"/>
      <c r="H9" s="26"/>
      <c r="I9" s="26"/>
      <c r="J9" s="26"/>
      <c r="K9" s="38"/>
      <c r="L9" s="5"/>
      <c r="M9" s="5"/>
      <c r="N9" s="26"/>
      <c r="O9" s="5">
        <f>F9/E8</f>
        <v>0.97619047619047616</v>
      </c>
      <c r="P9" s="20">
        <v>44</v>
      </c>
      <c r="Q9" s="3">
        <f t="shared" si="7"/>
        <v>1.0232558139534884</v>
      </c>
      <c r="R9" s="5">
        <f t="shared" si="8"/>
        <v>-2.3255813953488413E-2</v>
      </c>
      <c r="T9" s="27" t="s">
        <v>29</v>
      </c>
      <c r="U9" s="28">
        <f t="shared" si="0"/>
        <v>0.95121951219512191</v>
      </c>
      <c r="V9" s="28">
        <f t="shared" si="1"/>
        <v>0.96385542168674698</v>
      </c>
      <c r="W9" s="35">
        <f t="shared" si="2"/>
        <v>0.97297297297297303</v>
      </c>
      <c r="X9" s="35"/>
      <c r="Y9" s="5">
        <f t="shared" si="3"/>
        <v>0.96590909090909094</v>
      </c>
      <c r="Z9" s="3" t="s">
        <v>28</v>
      </c>
      <c r="AE9" s="34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"/>
      <c r="AR9" s="3"/>
    </row>
    <row r="10" spans="1:44" ht="12.75" customHeight="1">
      <c r="A10" s="31" t="s">
        <v>20</v>
      </c>
      <c r="B10" s="26"/>
      <c r="C10" s="26"/>
      <c r="D10" s="26"/>
      <c r="E10" s="26"/>
      <c r="F10" s="26"/>
      <c r="G10" s="26">
        <v>39</v>
      </c>
      <c r="H10" s="26"/>
      <c r="I10" s="26"/>
      <c r="J10" s="26"/>
      <c r="K10" s="38"/>
      <c r="L10" s="5"/>
      <c r="M10" s="5"/>
      <c r="N10" s="26"/>
      <c r="O10" s="5">
        <f>G10/F9</f>
        <v>0.95121951219512191</v>
      </c>
      <c r="P10" s="20">
        <v>42</v>
      </c>
      <c r="Q10" s="3">
        <f t="shared" si="7"/>
        <v>0.95454545454545459</v>
      </c>
      <c r="R10" s="5">
        <f t="shared" si="8"/>
        <v>4.5454545454545414E-2</v>
      </c>
      <c r="T10" s="32" t="s">
        <v>30</v>
      </c>
      <c r="U10" s="28">
        <f t="shared" si="0"/>
        <v>0.82051282051282048</v>
      </c>
      <c r="V10" s="28">
        <f t="shared" si="1"/>
        <v>0.97499999999999998</v>
      </c>
      <c r="W10" s="35">
        <f t="shared" si="2"/>
        <v>0.94444444444444442</v>
      </c>
      <c r="X10" s="35"/>
      <c r="Y10" s="5" t="s">
        <v>28</v>
      </c>
      <c r="Z10" s="3" t="s">
        <v>28</v>
      </c>
      <c r="AE10" s="34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"/>
      <c r="AR10" s="3"/>
    </row>
    <row r="11" spans="1:44" ht="12.75" customHeight="1">
      <c r="A11" s="34" t="s">
        <v>21</v>
      </c>
      <c r="H11" s="26">
        <v>32</v>
      </c>
      <c r="K11" s="38"/>
      <c r="L11" s="5"/>
      <c r="M11" s="5"/>
      <c r="O11" s="5">
        <f>H11/G10</f>
        <v>0.82051282051282048</v>
      </c>
      <c r="P11" s="20">
        <v>42</v>
      </c>
      <c r="Q11" s="3">
        <f t="shared" si="7"/>
        <v>1</v>
      </c>
      <c r="R11" s="5">
        <f t="shared" si="8"/>
        <v>0</v>
      </c>
      <c r="T11" s="32" t="s">
        <v>31</v>
      </c>
      <c r="U11" s="28">
        <f t="shared" si="0"/>
        <v>0.96875</v>
      </c>
      <c r="V11" s="28">
        <f t="shared" si="1"/>
        <v>0.97435897435897434</v>
      </c>
      <c r="W11" s="35" t="s">
        <v>28</v>
      </c>
      <c r="X11" s="35"/>
      <c r="Y11" s="5" t="s">
        <v>28</v>
      </c>
      <c r="Z11" s="3" t="s">
        <v>28</v>
      </c>
      <c r="AE11" s="26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</row>
    <row r="12" spans="1:44" ht="12.75" customHeight="1">
      <c r="A12" s="34" t="s">
        <v>22</v>
      </c>
      <c r="I12" s="26">
        <v>31</v>
      </c>
      <c r="K12" s="38">
        <v>6</v>
      </c>
      <c r="L12" s="5"/>
      <c r="M12" s="5"/>
      <c r="O12" s="5">
        <f>I12/H11</f>
        <v>0.96875</v>
      </c>
      <c r="P12" s="20">
        <v>41</v>
      </c>
      <c r="Q12" s="3">
        <f t="shared" si="7"/>
        <v>0.97619047619047616</v>
      </c>
      <c r="R12" s="5">
        <f t="shared" si="8"/>
        <v>2.3809523809523836E-2</v>
      </c>
      <c r="T12" s="32" t="s">
        <v>32</v>
      </c>
      <c r="U12" s="28">
        <f t="shared" si="0"/>
        <v>1</v>
      </c>
      <c r="V12" s="28">
        <f>O31</f>
        <v>0</v>
      </c>
      <c r="W12" s="35" t="s">
        <v>28</v>
      </c>
      <c r="X12" s="35"/>
      <c r="Y12" s="5" t="s">
        <v>28</v>
      </c>
      <c r="Z12" s="3" t="s">
        <v>28</v>
      </c>
      <c r="AE12" s="26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</row>
    <row r="13" spans="1:44" ht="12.75" customHeight="1">
      <c r="A13" s="34" t="s">
        <v>40</v>
      </c>
      <c r="J13" s="26">
        <v>31</v>
      </c>
      <c r="K13" s="38">
        <v>28</v>
      </c>
      <c r="L13" s="5"/>
      <c r="M13" s="5"/>
      <c r="O13" s="5">
        <f>J13/I12</f>
        <v>1</v>
      </c>
      <c r="P13" s="20">
        <v>35</v>
      </c>
      <c r="Q13" s="3">
        <f t="shared" si="7"/>
        <v>0.85365853658536583</v>
      </c>
      <c r="R13" s="5">
        <f t="shared" si="8"/>
        <v>0.14634146341463417</v>
      </c>
      <c r="U13" s="28"/>
      <c r="V13" s="28"/>
      <c r="W13" s="3"/>
      <c r="X13" s="3"/>
      <c r="AE13" s="26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</row>
    <row r="14" spans="1:44" ht="12.75" customHeight="1">
      <c r="A14" s="34" t="s">
        <v>41</v>
      </c>
      <c r="J14" s="26">
        <v>4</v>
      </c>
      <c r="K14" s="38">
        <v>3</v>
      </c>
      <c r="L14" s="5"/>
      <c r="M14" s="5"/>
      <c r="O14" s="5"/>
      <c r="P14" s="20">
        <v>7</v>
      </c>
      <c r="Q14" s="3"/>
      <c r="R14" s="5"/>
      <c r="U14" s="28"/>
      <c r="V14" s="28"/>
      <c r="W14" s="3"/>
      <c r="X14" s="3"/>
      <c r="AE14" s="26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</row>
    <row r="15" spans="1:44" ht="12.75" customHeight="1">
      <c r="A15" s="34" t="s">
        <v>42</v>
      </c>
      <c r="J15" s="26">
        <v>3</v>
      </c>
      <c r="K15" s="38">
        <v>3</v>
      </c>
      <c r="L15" s="5"/>
      <c r="M15" s="5"/>
      <c r="O15" s="5"/>
      <c r="P15" s="20">
        <v>4</v>
      </c>
      <c r="Q15" s="3"/>
      <c r="R15" s="5"/>
      <c r="U15" s="28"/>
      <c r="V15" s="28"/>
      <c r="W15" s="3"/>
      <c r="X15" s="3"/>
      <c r="AE15" s="26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</row>
    <row r="16" spans="1:44" ht="12.75" customHeight="1">
      <c r="A16" s="34" t="s">
        <v>43</v>
      </c>
      <c r="K16" s="38"/>
      <c r="L16" s="5"/>
      <c r="M16" s="5"/>
      <c r="O16" s="5"/>
      <c r="P16" s="20"/>
      <c r="Q16" s="3"/>
      <c r="R16" s="5"/>
      <c r="U16" s="28"/>
      <c r="V16" s="28"/>
      <c r="W16" s="3"/>
      <c r="X16" s="3"/>
      <c r="AE16" s="26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</row>
    <row r="17" spans="1:44" ht="12.75" customHeight="1">
      <c r="K17" s="38">
        <f>SUM(K12:K15)</f>
        <v>40</v>
      </c>
      <c r="L17" s="5">
        <f>(K13+K12)/B5</f>
        <v>0.72340425531914898</v>
      </c>
      <c r="M17" s="5">
        <f>K17/B5</f>
        <v>0.85106382978723405</v>
      </c>
      <c r="N17" s="5">
        <f>M17-L17</f>
        <v>0.12765957446808507</v>
      </c>
      <c r="O17" s="5"/>
      <c r="P17" s="20"/>
      <c r="Q17" s="3"/>
      <c r="R17" s="5"/>
      <c r="T17" s="33"/>
      <c r="U17" s="28"/>
      <c r="V17" s="28"/>
      <c r="W17" s="3"/>
      <c r="X17" s="3"/>
      <c r="AE17" s="26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</row>
    <row r="18" spans="1:44" ht="12.75" customHeight="1">
      <c r="L18" s="5"/>
      <c r="M18" s="5"/>
      <c r="O18" s="5"/>
      <c r="P18" s="6"/>
      <c r="Q18" s="6"/>
      <c r="R18" s="5"/>
      <c r="T18" s="33"/>
      <c r="U18" s="28"/>
      <c r="V18" s="28"/>
      <c r="W18" s="3"/>
      <c r="X18" s="3"/>
      <c r="AE18" s="26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</row>
    <row r="19" spans="1:44" ht="12.75" customHeight="1">
      <c r="A19" s="52" t="s">
        <v>63</v>
      </c>
      <c r="L19" s="5"/>
      <c r="M19" s="5"/>
      <c r="O19" s="5"/>
      <c r="P19" s="6"/>
      <c r="Q19" s="6"/>
      <c r="R19" s="5"/>
      <c r="T19" s="34"/>
      <c r="U19" s="28"/>
      <c r="V19" s="28"/>
      <c r="W19" s="53"/>
      <c r="X19" s="53"/>
      <c r="AE19" s="52"/>
      <c r="AF19" s="53"/>
      <c r="AG19" s="53"/>
      <c r="AH19" s="53"/>
      <c r="AI19" s="53"/>
      <c r="AJ19" s="53"/>
      <c r="AK19" s="53"/>
      <c r="AL19" s="53"/>
      <c r="AM19" s="53"/>
      <c r="AN19" s="53"/>
      <c r="AO19" s="53"/>
      <c r="AP19" s="53"/>
      <c r="AQ19" s="3"/>
      <c r="AR19" s="3"/>
    </row>
    <row r="20" spans="1:44" ht="25.5" customHeight="1">
      <c r="B20" s="245" t="s">
        <v>1</v>
      </c>
      <c r="C20" s="240"/>
      <c r="D20" s="240"/>
      <c r="E20" s="240"/>
      <c r="F20" s="240"/>
      <c r="G20" s="240"/>
      <c r="H20" s="240"/>
      <c r="I20" s="240"/>
      <c r="J20" s="240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4"/>
      <c r="U20" s="28"/>
      <c r="V20" s="28"/>
      <c r="W20" s="3"/>
      <c r="X20" s="3"/>
      <c r="AE20" s="26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</row>
    <row r="21" spans="1:44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4"/>
      <c r="U21" s="35"/>
      <c r="V21" s="35"/>
      <c r="W21" s="11"/>
      <c r="X21" s="11"/>
      <c r="AE21" s="4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3"/>
      <c r="AR21" s="3"/>
    </row>
    <row r="22" spans="1:44" ht="12.75" customHeight="1">
      <c r="A22" s="31" t="s">
        <v>16</v>
      </c>
      <c r="B22" s="13">
        <v>113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113</v>
      </c>
      <c r="Q22" s="6"/>
      <c r="R22" s="5"/>
      <c r="T22" s="34"/>
      <c r="U22" s="35"/>
      <c r="V22" s="35"/>
      <c r="W22" s="35"/>
      <c r="X22" s="35"/>
      <c r="AE22" s="34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"/>
      <c r="AR22" s="3"/>
    </row>
    <row r="23" spans="1:44" ht="12.75" customHeight="1">
      <c r="A23" s="31" t="s">
        <v>17</v>
      </c>
      <c r="B23" s="13"/>
      <c r="C23" s="13">
        <v>95</v>
      </c>
      <c r="D23" s="13"/>
      <c r="E23" s="13"/>
      <c r="F23" s="13"/>
      <c r="G23" s="13"/>
      <c r="H23" s="13"/>
      <c r="I23" s="13"/>
      <c r="J23" s="13"/>
      <c r="K23" s="19"/>
      <c r="L23" s="48"/>
      <c r="M23" s="15"/>
      <c r="N23" s="16"/>
      <c r="O23" s="17">
        <f>C23/B22</f>
        <v>0.84070796460176989</v>
      </c>
      <c r="P23" s="20">
        <v>95</v>
      </c>
      <c r="Q23" s="3">
        <f t="shared" ref="Q23:Q30" si="9">P23/P22</f>
        <v>0.84070796460176989</v>
      </c>
      <c r="R23" s="5">
        <f t="shared" ref="R23:R30" si="10">100%-Q23</f>
        <v>0.15929203539823011</v>
      </c>
      <c r="T23" s="34"/>
      <c r="U23" s="35"/>
      <c r="V23" s="35"/>
      <c r="W23" s="35"/>
      <c r="X23" s="35"/>
      <c r="AE23" s="34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"/>
      <c r="AR23" s="3"/>
    </row>
    <row r="24" spans="1:44" ht="12.75" customHeight="1">
      <c r="A24" s="31" t="s">
        <v>18</v>
      </c>
      <c r="B24" s="13"/>
      <c r="C24" s="13"/>
      <c r="D24" s="13">
        <v>87</v>
      </c>
      <c r="E24" s="13"/>
      <c r="F24" s="13"/>
      <c r="G24" s="13"/>
      <c r="H24" s="13"/>
      <c r="I24" s="13"/>
      <c r="J24" s="13"/>
      <c r="K24" s="19"/>
      <c r="L24" s="48"/>
      <c r="M24" s="15"/>
      <c r="N24" s="16"/>
      <c r="O24" s="17">
        <f>D24/C23</f>
        <v>0.91578947368421049</v>
      </c>
      <c r="P24" s="20">
        <v>89</v>
      </c>
      <c r="Q24" s="3">
        <f t="shared" si="9"/>
        <v>0.93684210526315792</v>
      </c>
      <c r="R24" s="5">
        <f t="shared" si="10"/>
        <v>6.315789473684208E-2</v>
      </c>
      <c r="T24" s="34"/>
      <c r="U24" s="35"/>
      <c r="V24" s="35"/>
      <c r="W24" s="35"/>
      <c r="X24" s="35"/>
      <c r="AE24" s="34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"/>
      <c r="AR24" s="3"/>
    </row>
    <row r="25" spans="1:44" ht="12.75" customHeight="1">
      <c r="A25" s="31" t="s">
        <v>19</v>
      </c>
      <c r="B25" s="26"/>
      <c r="C25" s="26"/>
      <c r="D25" s="26"/>
      <c r="E25" s="26">
        <v>86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0.9885057471264368</v>
      </c>
      <c r="P25" s="20">
        <v>89</v>
      </c>
      <c r="Q25" s="3">
        <f t="shared" si="9"/>
        <v>1</v>
      </c>
      <c r="R25" s="5">
        <f t="shared" si="10"/>
        <v>0</v>
      </c>
      <c r="U25" s="35"/>
      <c r="V25" s="35"/>
      <c r="W25" s="35"/>
      <c r="X25" s="35"/>
      <c r="AE25" s="34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"/>
      <c r="AR25" s="3"/>
    </row>
    <row r="26" spans="1:44" ht="12.75" customHeight="1">
      <c r="A26" s="31" t="s">
        <v>20</v>
      </c>
      <c r="B26" s="26"/>
      <c r="C26" s="26"/>
      <c r="D26" s="26"/>
      <c r="E26" s="26"/>
      <c r="F26" s="26">
        <v>83</v>
      </c>
      <c r="G26" s="26"/>
      <c r="H26" s="26"/>
      <c r="I26" s="26"/>
      <c r="J26" s="26"/>
      <c r="K26" s="38"/>
      <c r="L26" s="5"/>
      <c r="M26" s="5"/>
      <c r="N26" s="26"/>
      <c r="O26" s="5">
        <f>F26/E25</f>
        <v>0.96511627906976749</v>
      </c>
      <c r="P26" s="20">
        <v>87</v>
      </c>
      <c r="Q26" s="3">
        <f t="shared" si="9"/>
        <v>0.97752808988764039</v>
      </c>
      <c r="R26" s="5">
        <f t="shared" si="10"/>
        <v>2.2471910112359605E-2</v>
      </c>
      <c r="T26" s="47"/>
      <c r="U26" s="35"/>
      <c r="V26" s="35"/>
      <c r="W26" s="35"/>
      <c r="X26" s="35"/>
      <c r="AE26" s="34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"/>
      <c r="AR26" s="3"/>
    </row>
    <row r="27" spans="1:44" ht="12.75" customHeight="1">
      <c r="A27" s="34" t="s">
        <v>21</v>
      </c>
      <c r="G27" s="26">
        <v>80</v>
      </c>
      <c r="K27" s="38"/>
      <c r="L27" s="5"/>
      <c r="M27" s="5"/>
      <c r="O27" s="5">
        <f>G27/F26</f>
        <v>0.96385542168674698</v>
      </c>
      <c r="P27" s="20">
        <v>87</v>
      </c>
      <c r="Q27" s="3">
        <f t="shared" si="9"/>
        <v>1</v>
      </c>
      <c r="R27" s="5">
        <f t="shared" si="10"/>
        <v>0</v>
      </c>
      <c r="U27" s="3"/>
      <c r="V27" s="3"/>
      <c r="W27" s="53"/>
      <c r="X27" s="53"/>
      <c r="AE27" s="26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</row>
    <row r="28" spans="1:44" ht="12.75" customHeight="1">
      <c r="A28" s="34" t="s">
        <v>22</v>
      </c>
      <c r="H28" s="26">
        <v>78</v>
      </c>
      <c r="K28" s="38"/>
      <c r="L28" s="5"/>
      <c r="M28" s="5"/>
      <c r="O28" s="5">
        <f>H28/G27</f>
        <v>0.97499999999999998</v>
      </c>
      <c r="P28" s="20">
        <v>86</v>
      </c>
      <c r="Q28" s="3">
        <f t="shared" si="9"/>
        <v>0.9885057471264368</v>
      </c>
      <c r="R28" s="5">
        <f t="shared" si="10"/>
        <v>1.1494252873563204E-2</v>
      </c>
      <c r="U28" s="3"/>
      <c r="V28" s="3"/>
      <c r="W28" s="53"/>
      <c r="X28" s="53"/>
      <c r="AE28" s="26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</row>
    <row r="29" spans="1:44" ht="12.75" customHeight="1">
      <c r="A29" s="34" t="s">
        <v>40</v>
      </c>
      <c r="I29" s="26">
        <v>76</v>
      </c>
      <c r="K29" s="38">
        <v>4</v>
      </c>
      <c r="L29" s="5"/>
      <c r="M29" s="5"/>
      <c r="O29" s="5">
        <f>I29/H28</f>
        <v>0.97435897435897434</v>
      </c>
      <c r="P29" s="20">
        <v>83</v>
      </c>
      <c r="Q29" s="3">
        <f t="shared" si="9"/>
        <v>0.96511627906976749</v>
      </c>
      <c r="R29" s="5">
        <f t="shared" si="10"/>
        <v>3.4883720930232509E-2</v>
      </c>
      <c r="U29" s="3"/>
      <c r="V29" s="3"/>
      <c r="W29" s="53"/>
      <c r="X29" s="53"/>
      <c r="AE29" s="26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</row>
    <row r="30" spans="1:44" ht="12.75" customHeight="1">
      <c r="A30" s="34" t="s">
        <v>41</v>
      </c>
      <c r="J30" s="26">
        <v>72</v>
      </c>
      <c r="K30" s="38">
        <v>65</v>
      </c>
      <c r="L30" s="5"/>
      <c r="M30" s="5"/>
      <c r="O30" s="5">
        <f>J30/I29</f>
        <v>0.94736842105263153</v>
      </c>
      <c r="P30" s="20">
        <v>82</v>
      </c>
      <c r="Q30" s="3">
        <f t="shared" si="9"/>
        <v>0.98795180722891562</v>
      </c>
      <c r="R30" s="5">
        <f t="shared" si="10"/>
        <v>1.2048192771084376E-2</v>
      </c>
      <c r="U30" s="3"/>
      <c r="V30" s="3"/>
      <c r="W30" s="53"/>
      <c r="X30" s="53"/>
      <c r="AE30" s="26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</row>
    <row r="31" spans="1:44" ht="12.75" customHeight="1">
      <c r="A31" s="34" t="s">
        <v>42</v>
      </c>
      <c r="J31" s="26">
        <v>6</v>
      </c>
      <c r="K31" s="38">
        <v>6</v>
      </c>
      <c r="L31" s="5"/>
      <c r="M31" s="5"/>
      <c r="O31" s="5"/>
      <c r="P31" s="20">
        <v>11</v>
      </c>
      <c r="Q31" s="6"/>
      <c r="R31" s="5"/>
      <c r="T31" s="4"/>
      <c r="U31" s="11" t="s">
        <v>39</v>
      </c>
      <c r="V31" s="11"/>
      <c r="W31" s="3"/>
      <c r="X31" s="3"/>
      <c r="AE31" s="26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</row>
    <row r="32" spans="1:44" ht="12.75" customHeight="1">
      <c r="A32" s="34" t="s">
        <v>43</v>
      </c>
      <c r="J32" s="26">
        <v>1</v>
      </c>
      <c r="K32" s="38"/>
      <c r="L32" s="5"/>
      <c r="M32" s="5"/>
      <c r="O32" s="5"/>
      <c r="P32" s="20">
        <v>3</v>
      </c>
      <c r="Q32" s="6"/>
      <c r="R32" s="5"/>
      <c r="T32" s="4"/>
      <c r="U32" s="11"/>
      <c r="V32" s="11"/>
      <c r="W32" s="3"/>
      <c r="X32" s="3"/>
      <c r="AE32" s="26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</row>
    <row r="33" spans="1:44" ht="12.75" customHeight="1">
      <c r="A33" s="34" t="s">
        <v>48</v>
      </c>
      <c r="J33" s="26">
        <v>3</v>
      </c>
      <c r="K33" s="38">
        <v>2</v>
      </c>
      <c r="L33" s="5"/>
      <c r="M33" s="5"/>
      <c r="O33" s="5"/>
      <c r="P33" s="20">
        <v>3</v>
      </c>
      <c r="Q33" s="6"/>
      <c r="R33" s="5"/>
      <c r="T33" s="4"/>
      <c r="U33" s="11"/>
      <c r="V33" s="11"/>
      <c r="W33" s="3"/>
      <c r="X33" s="3"/>
      <c r="AE33" s="26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</row>
    <row r="34" spans="1:44" ht="12.75" customHeight="1">
      <c r="A34" s="34" t="s">
        <v>49</v>
      </c>
      <c r="I34" s="26">
        <v>1</v>
      </c>
      <c r="K34" s="38">
        <v>1</v>
      </c>
      <c r="L34" s="5"/>
      <c r="M34" s="5"/>
      <c r="O34" s="5"/>
      <c r="P34" s="20">
        <v>1</v>
      </c>
      <c r="Q34" s="6"/>
      <c r="R34" s="5"/>
      <c r="T34" s="4"/>
      <c r="U34" s="11"/>
      <c r="V34" s="11"/>
      <c r="W34" s="3"/>
      <c r="X34" s="3"/>
      <c r="AE34" s="26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</row>
    <row r="35" spans="1:44" ht="12.75" customHeight="1">
      <c r="A35" s="34" t="s">
        <v>50</v>
      </c>
      <c r="J35" s="26">
        <v>1</v>
      </c>
      <c r="K35" s="38"/>
      <c r="L35" s="5"/>
      <c r="M35" s="5"/>
      <c r="O35" s="5"/>
      <c r="P35" s="20">
        <v>1</v>
      </c>
      <c r="Q35" s="6"/>
      <c r="R35" s="5"/>
      <c r="T35" s="4"/>
      <c r="U35" s="11"/>
      <c r="V35" s="11"/>
      <c r="W35" s="3"/>
      <c r="X35" s="3"/>
      <c r="AE35" s="26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</row>
    <row r="36" spans="1:44" ht="12.75" customHeight="1">
      <c r="A36" s="34" t="s">
        <v>51</v>
      </c>
      <c r="J36" s="26">
        <v>1</v>
      </c>
      <c r="K36" s="38">
        <v>1</v>
      </c>
      <c r="L36" s="5"/>
      <c r="M36" s="5"/>
      <c r="O36" s="5"/>
      <c r="P36" s="20">
        <v>1</v>
      </c>
      <c r="Q36" s="6"/>
      <c r="R36" s="5"/>
      <c r="T36" s="4"/>
      <c r="U36" s="11"/>
      <c r="V36" s="11"/>
      <c r="W36" s="3"/>
      <c r="X36" s="3"/>
      <c r="AE36" s="26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</row>
    <row r="37" spans="1:44" ht="12.75" customHeight="1">
      <c r="A37" s="34"/>
      <c r="K37" s="38"/>
      <c r="L37" s="5"/>
      <c r="M37" s="5"/>
      <c r="O37" s="5"/>
      <c r="P37" s="20"/>
      <c r="Q37" s="6"/>
      <c r="R37" s="5"/>
      <c r="T37" s="4"/>
      <c r="U37" s="11"/>
      <c r="V37" s="11"/>
      <c r="W37" s="3"/>
      <c r="X37" s="3"/>
      <c r="AE37" s="26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</row>
    <row r="38" spans="1:44" ht="12.75" customHeight="1">
      <c r="K38" s="26">
        <f>SUM(K29:K36)</f>
        <v>79</v>
      </c>
      <c r="L38" s="5">
        <f>SUM(K29:K30)/B22</f>
        <v>0.61061946902654862</v>
      </c>
      <c r="M38" s="5">
        <f>K38/B22</f>
        <v>0.69911504424778759</v>
      </c>
      <c r="N38" s="5">
        <f>M38-L38</f>
        <v>8.8495575221238965E-2</v>
      </c>
      <c r="O38" s="5"/>
      <c r="P38" s="6"/>
      <c r="Q38" s="6"/>
      <c r="R38" s="5"/>
      <c r="T38" s="4"/>
      <c r="U38" s="11"/>
      <c r="V38" s="11"/>
      <c r="W38" s="3"/>
      <c r="X38" s="3"/>
      <c r="AE38" s="26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</row>
    <row r="39" spans="1:44" ht="12.75" customHeight="1">
      <c r="A39" s="52" t="s">
        <v>65</v>
      </c>
      <c r="L39" s="5"/>
      <c r="M39" s="5"/>
      <c r="O39" s="5"/>
      <c r="P39" s="6"/>
      <c r="Q39" s="6"/>
      <c r="R39" s="5"/>
      <c r="U39" s="135" t="s">
        <v>11</v>
      </c>
      <c r="V39" s="11"/>
      <c r="W39" s="11"/>
      <c r="X39" s="11"/>
      <c r="AE39" s="52"/>
      <c r="AF39" s="53"/>
      <c r="AG39" s="53"/>
      <c r="AH39" s="53"/>
      <c r="AI39" s="53"/>
      <c r="AJ39" s="53"/>
      <c r="AK39" s="53"/>
      <c r="AL39" s="53"/>
      <c r="AM39" s="53"/>
      <c r="AN39" s="53"/>
      <c r="AO39" s="53"/>
      <c r="AP39" s="53"/>
      <c r="AQ39" s="3"/>
      <c r="AR39" s="3"/>
    </row>
    <row r="40" spans="1:44" ht="25.5" customHeight="1">
      <c r="B40" s="245" t="s">
        <v>1</v>
      </c>
      <c r="C40" s="240"/>
      <c r="D40" s="240"/>
      <c r="E40" s="240"/>
      <c r="F40" s="240"/>
      <c r="G40" s="240"/>
      <c r="H40" s="240"/>
      <c r="I40" s="240"/>
      <c r="J40" s="240"/>
      <c r="L40" s="7" t="s">
        <v>2</v>
      </c>
      <c r="M40" s="7" t="s">
        <v>3</v>
      </c>
      <c r="N40" s="8" t="s">
        <v>4</v>
      </c>
      <c r="O40" s="7" t="s">
        <v>5</v>
      </c>
      <c r="P40" s="9" t="s">
        <v>6</v>
      </c>
      <c r="Q40" s="9" t="s">
        <v>7</v>
      </c>
      <c r="R40" s="10" t="s">
        <v>8</v>
      </c>
      <c r="T40" s="21" t="s">
        <v>12</v>
      </c>
      <c r="U40" s="22" t="s">
        <v>15</v>
      </c>
      <c r="V40" s="22" t="s">
        <v>16</v>
      </c>
      <c r="W40" s="22" t="s">
        <v>17</v>
      </c>
      <c r="X40" s="22"/>
      <c r="Y40" s="22" t="s">
        <v>18</v>
      </c>
      <c r="Z40" s="22" t="s">
        <v>19</v>
      </c>
      <c r="AA40" s="18" t="s">
        <v>20</v>
      </c>
      <c r="AB40" s="22" t="s">
        <v>21</v>
      </c>
      <c r="AC40" s="22" t="s">
        <v>22</v>
      </c>
      <c r="AE40" s="26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</row>
    <row r="41" spans="1:44" ht="12.75" customHeight="1">
      <c r="A41" s="12" t="s">
        <v>9</v>
      </c>
      <c r="B41" s="13">
        <v>1</v>
      </c>
      <c r="C41" s="13">
        <v>2</v>
      </c>
      <c r="D41" s="13">
        <v>3</v>
      </c>
      <c r="E41" s="13">
        <v>4</v>
      </c>
      <c r="F41" s="13">
        <v>5</v>
      </c>
      <c r="G41" s="13">
        <v>6</v>
      </c>
      <c r="H41" s="13">
        <v>7</v>
      </c>
      <c r="I41" s="13">
        <v>8</v>
      </c>
      <c r="J41" s="13">
        <v>9</v>
      </c>
      <c r="K41" s="14" t="s">
        <v>10</v>
      </c>
      <c r="L41" s="48"/>
      <c r="M41" s="15"/>
      <c r="N41" s="16"/>
      <c r="O41" s="17"/>
      <c r="P41" s="6"/>
      <c r="Q41" s="6"/>
      <c r="R41" s="5"/>
      <c r="T41" s="27" t="s">
        <v>24</v>
      </c>
      <c r="U41" s="25">
        <f t="shared" ref="U41:U48" si="11">Q6</f>
        <v>0.91489361702127658</v>
      </c>
      <c r="V41" s="25">
        <f t="shared" ref="V41:V47" si="12">Q23</f>
        <v>0.84070796460176989</v>
      </c>
      <c r="W41" s="35">
        <f t="shared" ref="W41:W46" si="13">Q43</f>
        <v>0.91752577319587625</v>
      </c>
      <c r="X41" s="35"/>
      <c r="Y41" s="3">
        <f t="shared" ref="Y41:Y45" si="14">Q62</f>
        <v>0.80620155038759689</v>
      </c>
      <c r="Z41" s="3">
        <f t="shared" ref="Z41:Z44" si="15">Q80</f>
        <v>0.77777777777777779</v>
      </c>
      <c r="AA41" s="3">
        <f t="shared" ref="AA41:AA43" si="16">Q99</f>
        <v>0.91304347826086951</v>
      </c>
      <c r="AB41" s="25">
        <f t="shared" ref="AB41:AB42" si="17">Q115</f>
        <v>1</v>
      </c>
      <c r="AC41" s="25">
        <f>Q132</f>
        <v>0.90625</v>
      </c>
      <c r="AE41" s="4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3"/>
      <c r="AR41" s="3"/>
    </row>
    <row r="42" spans="1:44" ht="12.75" customHeight="1">
      <c r="A42" s="31" t="s">
        <v>17</v>
      </c>
      <c r="B42" s="13">
        <v>97</v>
      </c>
      <c r="C42" s="13"/>
      <c r="D42" s="13"/>
      <c r="E42" s="13"/>
      <c r="F42" s="13"/>
      <c r="G42" s="13"/>
      <c r="H42" s="13"/>
      <c r="I42" s="13"/>
      <c r="J42" s="13"/>
      <c r="K42" s="19"/>
      <c r="L42" s="48"/>
      <c r="M42" s="15"/>
      <c r="N42" s="16"/>
      <c r="O42" s="17"/>
      <c r="P42" s="20">
        <f>B42</f>
        <v>97</v>
      </c>
      <c r="Q42" s="6"/>
      <c r="R42" s="5"/>
      <c r="T42" s="27" t="s">
        <v>25</v>
      </c>
      <c r="U42" s="25">
        <f t="shared" si="11"/>
        <v>1</v>
      </c>
      <c r="V42" s="25">
        <f t="shared" si="12"/>
        <v>0.93684210526315792</v>
      </c>
      <c r="W42" s="35">
        <f t="shared" si="13"/>
        <v>0.97752808988764039</v>
      </c>
      <c r="X42" s="35"/>
      <c r="Y42" s="3">
        <f t="shared" si="14"/>
        <v>0.97115384615384615</v>
      </c>
      <c r="Z42" s="3">
        <f t="shared" si="15"/>
        <v>0.9285714285714286</v>
      </c>
      <c r="AA42" s="3">
        <f t="shared" si="16"/>
        <v>1</v>
      </c>
      <c r="AB42" s="25">
        <f t="shared" si="17"/>
        <v>1</v>
      </c>
      <c r="AE42" s="34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"/>
      <c r="AR42" s="3"/>
    </row>
    <row r="43" spans="1:44" ht="12.75" customHeight="1">
      <c r="A43" s="31" t="s">
        <v>18</v>
      </c>
      <c r="B43" s="13"/>
      <c r="C43" s="13">
        <v>88</v>
      </c>
      <c r="D43" s="13"/>
      <c r="E43" s="13"/>
      <c r="F43" s="13"/>
      <c r="G43" s="13"/>
      <c r="H43" s="13"/>
      <c r="I43" s="13"/>
      <c r="J43" s="13"/>
      <c r="K43" s="19"/>
      <c r="L43" s="48"/>
      <c r="M43" s="15"/>
      <c r="N43" s="16"/>
      <c r="O43" s="17">
        <f>C43/B42</f>
        <v>0.90721649484536082</v>
      </c>
      <c r="P43" s="20">
        <v>89</v>
      </c>
      <c r="Q43" s="3">
        <f t="shared" ref="Q43:Q50" si="18">P43/P42</f>
        <v>0.91752577319587625</v>
      </c>
      <c r="R43" s="5">
        <f t="shared" ref="R43:R50" si="19">100%-Q43</f>
        <v>8.2474226804123751E-2</v>
      </c>
      <c r="T43" s="27" t="s">
        <v>26</v>
      </c>
      <c r="U43" s="25">
        <f t="shared" si="11"/>
        <v>1</v>
      </c>
      <c r="V43" s="25">
        <f t="shared" si="12"/>
        <v>1</v>
      </c>
      <c r="W43" s="35">
        <f t="shared" si="13"/>
        <v>0.91954022988505746</v>
      </c>
      <c r="X43" s="35"/>
      <c r="Y43" s="3">
        <f t="shared" si="14"/>
        <v>0.99009900990099009</v>
      </c>
      <c r="Z43" s="3">
        <f t="shared" si="15"/>
        <v>1</v>
      </c>
      <c r="AA43" s="3">
        <f t="shared" si="16"/>
        <v>0.90476190476190477</v>
      </c>
      <c r="AE43" s="34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"/>
      <c r="AR43" s="3"/>
    </row>
    <row r="44" spans="1:44" ht="12.75" customHeight="1">
      <c r="A44" s="31" t="s">
        <v>19</v>
      </c>
      <c r="B44" s="26"/>
      <c r="C44" s="26"/>
      <c r="D44" s="26">
        <v>81</v>
      </c>
      <c r="E44" s="26"/>
      <c r="F44" s="26"/>
      <c r="G44" s="26"/>
      <c r="H44" s="26"/>
      <c r="I44" s="26"/>
      <c r="J44" s="26"/>
      <c r="K44" s="38"/>
      <c r="L44" s="5"/>
      <c r="M44" s="5"/>
      <c r="N44" s="26"/>
      <c r="O44" s="5">
        <f>D44/C43</f>
        <v>0.92045454545454541</v>
      </c>
      <c r="P44" s="20">
        <v>87</v>
      </c>
      <c r="Q44" s="3">
        <f t="shared" si="18"/>
        <v>0.97752808988764039</v>
      </c>
      <c r="R44" s="5">
        <f t="shared" si="19"/>
        <v>2.2471910112359605E-2</v>
      </c>
      <c r="T44" s="27" t="s">
        <v>129</v>
      </c>
      <c r="U44" s="25">
        <f t="shared" si="11"/>
        <v>1.0232558139534884</v>
      </c>
      <c r="V44" s="25">
        <f t="shared" si="12"/>
        <v>0.97752808988764039</v>
      </c>
      <c r="W44" s="35">
        <f t="shared" si="13"/>
        <v>0.98750000000000004</v>
      </c>
      <c r="X44" s="35"/>
      <c r="Y44" s="3">
        <f t="shared" si="14"/>
        <v>0.98</v>
      </c>
      <c r="Z44" s="3">
        <f t="shared" si="15"/>
        <v>0.94871794871794868</v>
      </c>
      <c r="AE44" s="34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"/>
      <c r="AR44" s="3"/>
    </row>
    <row r="45" spans="1:44" ht="12.75" customHeight="1">
      <c r="A45" s="31" t="s">
        <v>20</v>
      </c>
      <c r="B45" s="26"/>
      <c r="C45" s="26"/>
      <c r="D45" s="26"/>
      <c r="E45" s="26">
        <v>76</v>
      </c>
      <c r="F45" s="26"/>
      <c r="G45" s="26"/>
      <c r="H45" s="26"/>
      <c r="I45" s="26"/>
      <c r="J45" s="26"/>
      <c r="K45" s="38"/>
      <c r="L45" s="5"/>
      <c r="M45" s="5"/>
      <c r="N45" s="26"/>
      <c r="O45" s="5">
        <f>E45/D44</f>
        <v>0.93827160493827155</v>
      </c>
      <c r="P45" s="20">
        <v>80</v>
      </c>
      <c r="Q45" s="3">
        <f t="shared" si="18"/>
        <v>0.91954022988505746</v>
      </c>
      <c r="R45" s="5">
        <f t="shared" si="19"/>
        <v>8.0459770114942541E-2</v>
      </c>
      <c r="T45" s="27" t="s">
        <v>29</v>
      </c>
      <c r="U45" s="25">
        <f t="shared" si="11"/>
        <v>0.95454545454545459</v>
      </c>
      <c r="V45" s="25">
        <f t="shared" si="12"/>
        <v>1</v>
      </c>
      <c r="W45" s="35">
        <f t="shared" si="13"/>
        <v>0.98734177215189878</v>
      </c>
      <c r="X45" s="35"/>
      <c r="Y45" s="3">
        <f t="shared" si="14"/>
        <v>0.97959183673469385</v>
      </c>
      <c r="Z45" s="3" t="s">
        <v>28</v>
      </c>
      <c r="AE45" s="34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"/>
      <c r="AR45" s="3"/>
    </row>
    <row r="46" spans="1:44" ht="12.75" customHeight="1">
      <c r="A46" s="34" t="s">
        <v>21</v>
      </c>
      <c r="F46" s="26">
        <v>74</v>
      </c>
      <c r="K46" s="38"/>
      <c r="L46" s="5"/>
      <c r="M46" s="5"/>
      <c r="O46" s="5">
        <f>F46/E45</f>
        <v>0.97368421052631582</v>
      </c>
      <c r="P46" s="20">
        <v>79</v>
      </c>
      <c r="Q46" s="3">
        <f t="shared" si="18"/>
        <v>0.98750000000000004</v>
      </c>
      <c r="R46" s="5">
        <f t="shared" si="19"/>
        <v>1.2499999999999956E-2</v>
      </c>
      <c r="T46" s="27" t="s">
        <v>30</v>
      </c>
      <c r="U46" s="25">
        <f t="shared" si="11"/>
        <v>1</v>
      </c>
      <c r="V46" s="25">
        <f t="shared" si="12"/>
        <v>0.9885057471264368</v>
      </c>
      <c r="W46" s="35">
        <f t="shared" si="13"/>
        <v>1.0128205128205128</v>
      </c>
      <c r="X46" s="35"/>
      <c r="Y46" s="3" t="s">
        <v>28</v>
      </c>
      <c r="Z46" s="3" t="s">
        <v>28</v>
      </c>
      <c r="AE46" s="26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</row>
    <row r="47" spans="1:44" ht="12.75" customHeight="1">
      <c r="A47" s="34" t="s">
        <v>22</v>
      </c>
      <c r="G47" s="26">
        <v>72</v>
      </c>
      <c r="K47" s="38"/>
      <c r="L47" s="5"/>
      <c r="M47" s="5"/>
      <c r="O47" s="5">
        <f>G47/F46</f>
        <v>0.97297297297297303</v>
      </c>
      <c r="P47" s="20">
        <v>78</v>
      </c>
      <c r="Q47" s="3">
        <f t="shared" si="18"/>
        <v>0.98734177215189878</v>
      </c>
      <c r="R47" s="5">
        <f t="shared" si="19"/>
        <v>1.2658227848101222E-2</v>
      </c>
      <c r="T47" s="32" t="s">
        <v>31</v>
      </c>
      <c r="U47" s="25">
        <f t="shared" si="11"/>
        <v>0.97619047619047616</v>
      </c>
      <c r="V47" s="25">
        <f t="shared" si="12"/>
        <v>0.96511627906976749</v>
      </c>
      <c r="W47" s="35" t="s">
        <v>28</v>
      </c>
      <c r="X47" s="35"/>
      <c r="Y47" s="3" t="s">
        <v>28</v>
      </c>
      <c r="Z47" s="3" t="s">
        <v>28</v>
      </c>
      <c r="AE47" s="26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</row>
    <row r="48" spans="1:44" ht="12.75" customHeight="1">
      <c r="A48" s="34" t="s">
        <v>40</v>
      </c>
      <c r="H48" s="26">
        <v>68</v>
      </c>
      <c r="K48" s="38"/>
      <c r="L48" s="5"/>
      <c r="M48" s="5"/>
      <c r="O48" s="5">
        <f>H48/G47</f>
        <v>0.94444444444444442</v>
      </c>
      <c r="P48" s="20">
        <v>79</v>
      </c>
      <c r="Q48" s="3">
        <f t="shared" si="18"/>
        <v>1.0128205128205128</v>
      </c>
      <c r="R48" s="5">
        <f t="shared" si="19"/>
        <v>-1.2820512820512775E-2</v>
      </c>
      <c r="T48" s="32" t="s">
        <v>32</v>
      </c>
      <c r="U48" s="25">
        <f t="shared" si="11"/>
        <v>0.85365853658536583</v>
      </c>
      <c r="V48" s="25" t="s">
        <v>28</v>
      </c>
      <c r="W48" s="35" t="s">
        <v>28</v>
      </c>
      <c r="X48" s="35"/>
      <c r="Z48" s="3" t="s">
        <v>28</v>
      </c>
      <c r="AE48" s="26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</row>
    <row r="49" spans="1:44" ht="12.75" customHeight="1">
      <c r="A49" s="34" t="s">
        <v>41</v>
      </c>
      <c r="I49" s="26">
        <v>67</v>
      </c>
      <c r="K49" s="38">
        <v>4</v>
      </c>
      <c r="L49" s="5"/>
      <c r="M49" s="5"/>
      <c r="O49" s="5">
        <f>I49/H48</f>
        <v>0.98529411764705888</v>
      </c>
      <c r="P49" s="20">
        <v>77</v>
      </c>
      <c r="Q49" s="3">
        <f t="shared" si="18"/>
        <v>0.97468354430379744</v>
      </c>
      <c r="R49" s="5">
        <f t="shared" si="19"/>
        <v>2.5316455696202556E-2</v>
      </c>
      <c r="T49" s="33"/>
      <c r="U49" s="25"/>
      <c r="V49" s="25"/>
      <c r="W49" s="35"/>
      <c r="X49" s="35"/>
      <c r="Z49" s="3"/>
      <c r="AE49" s="26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</row>
    <row r="50" spans="1:44" ht="12.75" customHeight="1">
      <c r="A50" s="34" t="s">
        <v>42</v>
      </c>
      <c r="J50" s="26">
        <v>66</v>
      </c>
      <c r="K50" s="38">
        <v>59</v>
      </c>
      <c r="L50" s="5"/>
      <c r="M50" s="5"/>
      <c r="O50" s="5">
        <f>J50/I49</f>
        <v>0.9850746268656716</v>
      </c>
      <c r="P50" s="20">
        <v>74</v>
      </c>
      <c r="Q50" s="3">
        <f t="shared" si="18"/>
        <v>0.96103896103896103</v>
      </c>
      <c r="R50" s="5">
        <f t="shared" si="19"/>
        <v>3.8961038961038974E-2</v>
      </c>
      <c r="U50" s="25"/>
      <c r="V50" s="25"/>
      <c r="W50" s="3"/>
      <c r="X50" s="3"/>
      <c r="AE50" s="26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</row>
    <row r="51" spans="1:44" ht="12.75" customHeight="1">
      <c r="A51" s="34" t="s">
        <v>43</v>
      </c>
      <c r="J51" s="26">
        <v>6</v>
      </c>
      <c r="K51" s="38">
        <v>3</v>
      </c>
      <c r="L51" s="5"/>
      <c r="M51" s="5"/>
      <c r="O51" s="5"/>
      <c r="P51" s="20">
        <v>14</v>
      </c>
      <c r="Q51" s="3"/>
      <c r="R51" s="5"/>
      <c r="U51" s="25"/>
      <c r="V51" s="25"/>
      <c r="W51" s="3"/>
      <c r="X51" s="3"/>
      <c r="AE51" s="26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</row>
    <row r="52" spans="1:44" ht="12.75" customHeight="1">
      <c r="A52" s="34" t="s">
        <v>48</v>
      </c>
      <c r="J52" s="26">
        <v>8</v>
      </c>
      <c r="K52" s="38">
        <v>6</v>
      </c>
      <c r="L52" s="5"/>
      <c r="M52" s="5"/>
      <c r="O52" s="5"/>
      <c r="P52" s="20">
        <v>11</v>
      </c>
      <c r="Q52" s="3"/>
      <c r="R52" s="5"/>
      <c r="U52" s="25"/>
      <c r="V52" s="25"/>
      <c r="W52" s="3"/>
      <c r="X52" s="3"/>
      <c r="AE52" s="26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</row>
    <row r="53" spans="1:44" ht="12.75" customHeight="1">
      <c r="A53" s="34" t="s">
        <v>49</v>
      </c>
      <c r="J53" s="26">
        <v>2</v>
      </c>
      <c r="K53" s="38">
        <v>1</v>
      </c>
      <c r="L53" s="5"/>
      <c r="M53" s="5"/>
      <c r="O53" s="5"/>
      <c r="P53" s="20">
        <v>2</v>
      </c>
      <c r="Q53" s="3"/>
      <c r="R53" s="5"/>
      <c r="U53" s="25"/>
      <c r="V53" s="25"/>
      <c r="W53" s="3"/>
      <c r="X53" s="3"/>
      <c r="AE53" s="26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</row>
    <row r="54" spans="1:44" ht="12.75" customHeight="1">
      <c r="A54" s="34" t="s">
        <v>50</v>
      </c>
      <c r="J54" s="26">
        <v>1</v>
      </c>
      <c r="K54" s="38">
        <v>1</v>
      </c>
      <c r="L54" s="5"/>
      <c r="M54" s="5"/>
      <c r="O54" s="5"/>
      <c r="P54" s="20">
        <v>1</v>
      </c>
      <c r="Q54" s="3"/>
      <c r="R54" s="5"/>
      <c r="U54" s="25"/>
      <c r="V54" s="25"/>
      <c r="W54" s="3"/>
      <c r="X54" s="3"/>
      <c r="AE54" s="26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</row>
    <row r="55" spans="1:44" ht="12.75" customHeight="1">
      <c r="A55" s="34"/>
      <c r="K55" s="38"/>
      <c r="L55" s="5"/>
      <c r="M55" s="5"/>
      <c r="O55" s="5"/>
      <c r="P55" s="20"/>
      <c r="Q55" s="3"/>
      <c r="R55" s="5"/>
      <c r="U55" s="25"/>
      <c r="V55" s="25"/>
      <c r="W55" s="3"/>
      <c r="X55" s="3"/>
      <c r="AE55" s="26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</row>
    <row r="56" spans="1:44" ht="12.75" customHeight="1">
      <c r="A56" s="34"/>
      <c r="K56" s="26">
        <f>SUM(K49:K54)</f>
        <v>74</v>
      </c>
      <c r="L56" s="5">
        <f>(K49+K50)/B42</f>
        <v>0.64948453608247425</v>
      </c>
      <c r="M56" s="5">
        <f>K56/B42</f>
        <v>0.76288659793814428</v>
      </c>
      <c r="N56" s="5">
        <f>M56-L56</f>
        <v>0.11340206185567003</v>
      </c>
      <c r="O56" s="5"/>
      <c r="P56" s="6"/>
      <c r="Q56" s="6"/>
      <c r="R56" s="5"/>
      <c r="U56" s="25"/>
      <c r="V56" s="25"/>
      <c r="W56" s="3"/>
      <c r="X56" s="3"/>
      <c r="AE56" s="26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</row>
    <row r="57" spans="1:44" ht="12.75" customHeight="1">
      <c r="L57" s="5"/>
      <c r="M57" s="5"/>
      <c r="O57" s="5"/>
      <c r="P57" s="6"/>
      <c r="Q57" s="6"/>
      <c r="R57" s="5"/>
      <c r="T57" s="33"/>
      <c r="U57" s="25"/>
      <c r="V57" s="25"/>
      <c r="W57" s="3"/>
      <c r="X57" s="3"/>
      <c r="AE57" s="26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</row>
    <row r="58" spans="1:44" ht="12.75" customHeight="1">
      <c r="A58" s="52" t="s">
        <v>67</v>
      </c>
      <c r="L58" s="5"/>
      <c r="M58" s="5"/>
      <c r="O58" s="5"/>
      <c r="P58" s="6"/>
      <c r="Q58" s="6"/>
      <c r="R58" s="5"/>
      <c r="T58" s="33"/>
      <c r="U58" s="25"/>
      <c r="V58" s="25"/>
      <c r="W58" s="11"/>
      <c r="X58" s="11"/>
      <c r="AE58" s="52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3"/>
      <c r="AR58" s="3"/>
    </row>
    <row r="59" spans="1:44" ht="25.5" customHeight="1">
      <c r="B59" s="245" t="s">
        <v>1</v>
      </c>
      <c r="C59" s="240"/>
      <c r="D59" s="240"/>
      <c r="E59" s="240"/>
      <c r="F59" s="240"/>
      <c r="G59" s="240"/>
      <c r="H59" s="240"/>
      <c r="I59" s="240"/>
      <c r="J59" s="240"/>
      <c r="L59" s="7" t="s">
        <v>2</v>
      </c>
      <c r="M59" s="7" t="s">
        <v>3</v>
      </c>
      <c r="N59" s="8" t="s">
        <v>4</v>
      </c>
      <c r="O59" s="7" t="s">
        <v>5</v>
      </c>
      <c r="P59" s="9" t="s">
        <v>6</v>
      </c>
      <c r="Q59" s="9" t="s">
        <v>7</v>
      </c>
      <c r="R59" s="10" t="s">
        <v>8</v>
      </c>
      <c r="T59" s="33"/>
      <c r="U59" s="3"/>
      <c r="V59" s="3"/>
      <c r="AE59" s="26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</row>
    <row r="60" spans="1:44" ht="12.75" customHeight="1">
      <c r="A60" s="12" t="s">
        <v>9</v>
      </c>
      <c r="B60" s="13">
        <v>1</v>
      </c>
      <c r="C60" s="13">
        <v>2</v>
      </c>
      <c r="D60" s="13">
        <v>3</v>
      </c>
      <c r="E60" s="13">
        <v>4</v>
      </c>
      <c r="F60" s="13">
        <v>5</v>
      </c>
      <c r="G60" s="13">
        <v>6</v>
      </c>
      <c r="H60" s="13">
        <v>7</v>
      </c>
      <c r="I60" s="13">
        <v>8</v>
      </c>
      <c r="J60" s="13">
        <v>9</v>
      </c>
      <c r="K60" s="14" t="s">
        <v>10</v>
      </c>
      <c r="L60" s="48"/>
      <c r="M60" s="15"/>
      <c r="N60" s="16"/>
      <c r="O60" s="17"/>
      <c r="P60" s="6"/>
      <c r="Q60" s="6"/>
      <c r="R60" s="5"/>
      <c r="T60" s="33"/>
      <c r="U60" s="11" t="s">
        <v>45</v>
      </c>
      <c r="V60" s="11"/>
      <c r="AE60" s="4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3"/>
      <c r="AR60" s="3"/>
    </row>
    <row r="61" spans="1:44" ht="12.75" customHeight="1">
      <c r="A61" s="31" t="s">
        <v>18</v>
      </c>
      <c r="B61" s="13">
        <v>129</v>
      </c>
      <c r="C61" s="13"/>
      <c r="D61" s="13"/>
      <c r="E61" s="13"/>
      <c r="F61" s="13"/>
      <c r="G61" s="13"/>
      <c r="H61" s="13"/>
      <c r="I61" s="13"/>
      <c r="J61" s="13"/>
      <c r="K61" s="19"/>
      <c r="L61" s="48"/>
      <c r="M61" s="15"/>
      <c r="N61" s="16"/>
      <c r="O61" s="17"/>
      <c r="P61" s="20">
        <f>B61</f>
        <v>129</v>
      </c>
      <c r="Q61" s="6"/>
      <c r="R61" s="5"/>
      <c r="U61" s="135" t="s">
        <v>11</v>
      </c>
      <c r="V61" s="11"/>
      <c r="AE61" s="34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"/>
      <c r="AR61" s="3"/>
    </row>
    <row r="62" spans="1:44" ht="12.75" customHeight="1">
      <c r="A62" s="31" t="s">
        <v>19</v>
      </c>
      <c r="B62" s="26"/>
      <c r="C62" s="26">
        <v>103</v>
      </c>
      <c r="D62" s="26"/>
      <c r="E62" s="26"/>
      <c r="F62" s="26"/>
      <c r="G62" s="26"/>
      <c r="H62" s="26"/>
      <c r="I62" s="26"/>
      <c r="J62" s="26"/>
      <c r="K62" s="38"/>
      <c r="L62" s="5"/>
      <c r="M62" s="5"/>
      <c r="N62" s="26"/>
      <c r="O62" s="5">
        <f>C62/B61</f>
        <v>0.79844961240310075</v>
      </c>
      <c r="P62" s="20">
        <v>104</v>
      </c>
      <c r="Q62" s="3">
        <f t="shared" ref="Q62:Q69" si="20">P62/P61</f>
        <v>0.80620155038759689</v>
      </c>
      <c r="R62" s="5">
        <f t="shared" ref="R62:R69" si="21">100%-Q62</f>
        <v>0.19379844961240311</v>
      </c>
      <c r="T62" s="191" t="s">
        <v>12</v>
      </c>
      <c r="U62" s="22" t="s">
        <v>15</v>
      </c>
      <c r="V62" s="22" t="s">
        <v>16</v>
      </c>
      <c r="W62" s="22" t="s">
        <v>17</v>
      </c>
      <c r="X62" s="22"/>
      <c r="Y62" s="22" t="s">
        <v>18</v>
      </c>
      <c r="Z62" s="22" t="s">
        <v>20</v>
      </c>
      <c r="AA62" s="18" t="s">
        <v>20</v>
      </c>
      <c r="AB62" s="22" t="s">
        <v>21</v>
      </c>
      <c r="AC62" s="22" t="s">
        <v>22</v>
      </c>
      <c r="AE62" s="34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"/>
      <c r="AR62" s="3"/>
    </row>
    <row r="63" spans="1:44" ht="12.75" customHeight="1">
      <c r="A63" s="31" t="s">
        <v>20</v>
      </c>
      <c r="B63" s="26"/>
      <c r="C63" s="26"/>
      <c r="D63" s="26">
        <v>97</v>
      </c>
      <c r="E63" s="26"/>
      <c r="F63" s="26"/>
      <c r="G63" s="26"/>
      <c r="H63" s="26"/>
      <c r="I63" s="26"/>
      <c r="J63" s="26"/>
      <c r="K63" s="38"/>
      <c r="L63" s="5"/>
      <c r="M63" s="5"/>
      <c r="N63" s="26"/>
      <c r="O63" s="5">
        <f>D63/C62</f>
        <v>0.94174757281553401</v>
      </c>
      <c r="P63" s="20">
        <v>101</v>
      </c>
      <c r="Q63" s="3">
        <f t="shared" si="20"/>
        <v>0.97115384615384615</v>
      </c>
      <c r="R63" s="5">
        <f t="shared" si="21"/>
        <v>2.8846153846153855E-2</v>
      </c>
      <c r="T63" s="27" t="s">
        <v>24</v>
      </c>
      <c r="U63" s="25">
        <f t="shared" ref="U63:U66" si="22">R6</f>
        <v>8.5106382978723416E-2</v>
      </c>
      <c r="V63" s="25">
        <f t="shared" ref="V63:V66" si="23">R23</f>
        <v>0.15929203539823011</v>
      </c>
      <c r="W63" s="5">
        <f t="shared" ref="W63:W66" si="24">R43</f>
        <v>8.2474226804123751E-2</v>
      </c>
      <c r="X63" s="5"/>
      <c r="Y63" s="5">
        <f t="shared" ref="Y63:Y66" si="25">R62</f>
        <v>0.19379844961240311</v>
      </c>
      <c r="Z63" s="5">
        <f t="shared" ref="Z63:Z66" si="26">R80</f>
        <v>0.22222222222222221</v>
      </c>
      <c r="AA63" s="3">
        <f t="shared" ref="AA63:AA65" si="27">R99</f>
        <v>8.6956521739130488E-2</v>
      </c>
      <c r="AB63" s="25">
        <f t="shared" ref="AB63:AB64" si="28">R115</f>
        <v>0</v>
      </c>
      <c r="AC63" s="25">
        <f>R132</f>
        <v>9.375E-2</v>
      </c>
      <c r="AE63" s="34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"/>
      <c r="AR63" s="3"/>
    </row>
    <row r="64" spans="1:44" ht="12.75" customHeight="1">
      <c r="A64" s="34" t="s">
        <v>21</v>
      </c>
      <c r="E64" s="26">
        <v>91</v>
      </c>
      <c r="K64" s="38"/>
      <c r="L64" s="5"/>
      <c r="M64" s="5"/>
      <c r="O64" s="5">
        <f>E64/D63</f>
        <v>0.93814432989690721</v>
      </c>
      <c r="P64" s="20">
        <v>100</v>
      </c>
      <c r="Q64" s="3">
        <f t="shared" si="20"/>
        <v>0.99009900990099009</v>
      </c>
      <c r="R64" s="5">
        <f t="shared" si="21"/>
        <v>9.9009900990099098E-3</v>
      </c>
      <c r="T64" s="27" t="s">
        <v>25</v>
      </c>
      <c r="U64" s="25">
        <f t="shared" si="22"/>
        <v>0</v>
      </c>
      <c r="V64" s="25">
        <f t="shared" si="23"/>
        <v>6.315789473684208E-2</v>
      </c>
      <c r="W64" s="5">
        <f t="shared" si="24"/>
        <v>2.2471910112359605E-2</v>
      </c>
      <c r="X64" s="5"/>
      <c r="Y64" s="5">
        <f t="shared" si="25"/>
        <v>2.8846153846153855E-2</v>
      </c>
      <c r="Z64" s="5">
        <f t="shared" si="26"/>
        <v>7.1428571428571397E-2</v>
      </c>
      <c r="AA64" s="3">
        <f t="shared" si="27"/>
        <v>0</v>
      </c>
      <c r="AB64" s="25">
        <f t="shared" si="28"/>
        <v>0</v>
      </c>
      <c r="AE64" s="26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</row>
    <row r="65" spans="1:44" ht="12.75" customHeight="1">
      <c r="A65" s="34" t="s">
        <v>22</v>
      </c>
      <c r="F65" s="26">
        <v>88</v>
      </c>
      <c r="K65" s="38"/>
      <c r="L65" s="5"/>
      <c r="M65" s="5"/>
      <c r="O65" s="5">
        <f>F65/E64</f>
        <v>0.96703296703296704</v>
      </c>
      <c r="P65" s="20">
        <v>98</v>
      </c>
      <c r="Q65" s="3">
        <f t="shared" si="20"/>
        <v>0.98</v>
      </c>
      <c r="R65" s="5">
        <f t="shared" si="21"/>
        <v>2.0000000000000018E-2</v>
      </c>
      <c r="T65" s="27" t="s">
        <v>26</v>
      </c>
      <c r="U65" s="25">
        <f t="shared" si="22"/>
        <v>0</v>
      </c>
      <c r="V65" s="25">
        <f t="shared" si="23"/>
        <v>0</v>
      </c>
      <c r="W65" s="5">
        <f t="shared" si="24"/>
        <v>8.0459770114942541E-2</v>
      </c>
      <c r="X65" s="5"/>
      <c r="Y65" s="5">
        <f t="shared" si="25"/>
        <v>9.9009900990099098E-3</v>
      </c>
      <c r="Z65" s="5">
        <f t="shared" si="26"/>
        <v>0</v>
      </c>
      <c r="AA65" s="3">
        <f t="shared" si="27"/>
        <v>9.5238095238095233E-2</v>
      </c>
      <c r="AE65" s="26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</row>
    <row r="66" spans="1:44" ht="12.75" customHeight="1">
      <c r="A66" s="34" t="s">
        <v>40</v>
      </c>
      <c r="G66" s="26">
        <v>85</v>
      </c>
      <c r="K66" s="38"/>
      <c r="L66" s="5"/>
      <c r="M66" s="5"/>
      <c r="O66" s="5">
        <f>G66/F65</f>
        <v>0.96590909090909094</v>
      </c>
      <c r="P66" s="20">
        <v>96</v>
      </c>
      <c r="Q66" s="3">
        <f t="shared" si="20"/>
        <v>0.97959183673469385</v>
      </c>
      <c r="R66" s="5">
        <f t="shared" si="21"/>
        <v>2.0408163265306145E-2</v>
      </c>
      <c r="T66" s="27" t="s">
        <v>27</v>
      </c>
      <c r="U66" s="25">
        <f t="shared" si="22"/>
        <v>-2.3255813953488413E-2</v>
      </c>
      <c r="V66" s="25">
        <f t="shared" si="23"/>
        <v>2.2471910112359605E-2</v>
      </c>
      <c r="W66" s="5">
        <f t="shared" si="24"/>
        <v>1.2499999999999956E-2</v>
      </c>
      <c r="X66" s="5"/>
      <c r="Y66" s="5">
        <f t="shared" si="25"/>
        <v>2.0000000000000018E-2</v>
      </c>
      <c r="Z66" s="5">
        <f t="shared" si="26"/>
        <v>5.1282051282051322E-2</v>
      </c>
      <c r="AE66" s="26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</row>
    <row r="67" spans="1:44" ht="12.75" customHeight="1">
      <c r="A67" s="34" t="s">
        <v>41</v>
      </c>
      <c r="H67" s="26">
        <v>80</v>
      </c>
      <c r="K67" s="38"/>
      <c r="L67" s="5"/>
      <c r="M67" s="5"/>
      <c r="O67" s="5">
        <f>H67/G66</f>
        <v>0.94117647058823528</v>
      </c>
      <c r="P67" s="20">
        <v>92</v>
      </c>
      <c r="Q67" s="3">
        <f t="shared" si="20"/>
        <v>0.95833333333333337</v>
      </c>
      <c r="R67" s="5">
        <f t="shared" si="21"/>
        <v>4.166666666666663E-2</v>
      </c>
      <c r="T67" s="27"/>
      <c r="U67" s="25"/>
      <c r="V67" s="25"/>
      <c r="W67" s="5"/>
      <c r="X67" s="5"/>
      <c r="Y67" s="5"/>
      <c r="Z67" s="5"/>
      <c r="AE67" s="26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</row>
    <row r="68" spans="1:44" ht="12.75" customHeight="1">
      <c r="A68" s="34" t="s">
        <v>42</v>
      </c>
      <c r="I68" s="26">
        <v>77</v>
      </c>
      <c r="K68" s="38">
        <v>3</v>
      </c>
      <c r="L68" s="5"/>
      <c r="M68" s="5"/>
      <c r="O68" s="5">
        <f>I68/H67</f>
        <v>0.96250000000000002</v>
      </c>
      <c r="P68" s="20">
        <v>92</v>
      </c>
      <c r="Q68" s="3">
        <f t="shared" si="20"/>
        <v>1</v>
      </c>
      <c r="R68" s="5">
        <f t="shared" si="21"/>
        <v>0</v>
      </c>
      <c r="T68" s="27" t="s">
        <v>29</v>
      </c>
      <c r="U68" s="25">
        <f t="shared" ref="U68:U69" si="29">R10</f>
        <v>4.5454545454545414E-2</v>
      </c>
      <c r="V68" s="25">
        <f t="shared" ref="V68:V69" si="30">R27</f>
        <v>0</v>
      </c>
      <c r="W68" s="5">
        <f t="shared" ref="W68:W69" si="31">R47</f>
        <v>1.2658227848101222E-2</v>
      </c>
      <c r="X68" s="5"/>
      <c r="Y68" s="5">
        <f>R66</f>
        <v>2.0408163265306145E-2</v>
      </c>
      <c r="Z68" s="5" t="s">
        <v>28</v>
      </c>
      <c r="AE68" s="26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</row>
    <row r="69" spans="1:44" ht="12.75" customHeight="1">
      <c r="A69" s="34" t="s">
        <v>43</v>
      </c>
      <c r="J69" s="26">
        <v>74</v>
      </c>
      <c r="K69" s="38">
        <v>63</v>
      </c>
      <c r="L69" s="5"/>
      <c r="M69" s="5"/>
      <c r="O69" s="5">
        <f>J69/I68</f>
        <v>0.96103896103896103</v>
      </c>
      <c r="P69" s="20">
        <v>89</v>
      </c>
      <c r="Q69" s="3">
        <f t="shared" si="20"/>
        <v>0.96739130434782605</v>
      </c>
      <c r="R69" s="5">
        <f t="shared" si="21"/>
        <v>3.2608695652173947E-2</v>
      </c>
      <c r="T69" s="27" t="s">
        <v>30</v>
      </c>
      <c r="U69" s="25">
        <f t="shared" si="29"/>
        <v>0</v>
      </c>
      <c r="V69" s="25">
        <f t="shared" si="30"/>
        <v>1.1494252873563204E-2</v>
      </c>
      <c r="W69" s="5">
        <f t="shared" si="31"/>
        <v>-1.2820512820512775E-2</v>
      </c>
      <c r="X69" s="5"/>
      <c r="Y69" s="5" t="s">
        <v>28</v>
      </c>
      <c r="Z69" s="5" t="s">
        <v>28</v>
      </c>
      <c r="AE69" s="26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</row>
    <row r="70" spans="1:44" ht="12.75" customHeight="1">
      <c r="A70" s="34" t="s">
        <v>48</v>
      </c>
      <c r="J70" s="26">
        <v>13</v>
      </c>
      <c r="K70" s="38">
        <v>6</v>
      </c>
      <c r="L70" s="5"/>
      <c r="M70" s="5"/>
      <c r="O70" s="5"/>
      <c r="P70" s="20">
        <v>20</v>
      </c>
      <c r="Q70" s="3"/>
      <c r="R70" s="5"/>
      <c r="T70" s="27"/>
      <c r="U70" s="25"/>
      <c r="V70" s="25"/>
      <c r="W70" s="5"/>
      <c r="X70" s="5"/>
      <c r="Y70" s="5"/>
      <c r="Z70" s="5"/>
      <c r="AE70" s="26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</row>
    <row r="71" spans="1:44" ht="12.75" customHeight="1">
      <c r="A71" s="34" t="s">
        <v>49</v>
      </c>
      <c r="J71" s="26">
        <v>6</v>
      </c>
      <c r="K71" s="38">
        <v>6</v>
      </c>
      <c r="L71" s="5"/>
      <c r="M71" s="5"/>
      <c r="O71" s="5"/>
      <c r="P71" s="20">
        <v>10</v>
      </c>
      <c r="Q71" s="3"/>
      <c r="R71" s="5"/>
      <c r="T71" s="27"/>
      <c r="U71" s="25"/>
      <c r="V71" s="25"/>
      <c r="W71" s="5"/>
      <c r="X71" s="5"/>
      <c r="Y71" s="5"/>
      <c r="Z71" s="5"/>
      <c r="AE71" s="26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</row>
    <row r="72" spans="1:44" ht="12.75" customHeight="1">
      <c r="A72" s="34" t="s">
        <v>50</v>
      </c>
      <c r="J72" s="26">
        <v>2</v>
      </c>
      <c r="K72" s="38">
        <v>1</v>
      </c>
      <c r="L72" s="5"/>
      <c r="M72" s="5"/>
      <c r="O72" s="5"/>
      <c r="P72" s="20">
        <v>3</v>
      </c>
      <c r="Q72" s="3"/>
      <c r="R72" s="5"/>
      <c r="T72" s="27"/>
      <c r="U72" s="25"/>
      <c r="V72" s="25"/>
      <c r="W72" s="5"/>
      <c r="X72" s="5"/>
      <c r="Y72" s="5"/>
      <c r="Z72" s="5"/>
      <c r="AE72" s="26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</row>
    <row r="73" spans="1:44" ht="12.75" customHeight="1">
      <c r="A73" s="34" t="s">
        <v>51</v>
      </c>
      <c r="J73" s="26">
        <v>1</v>
      </c>
      <c r="K73" s="38">
        <v>1</v>
      </c>
      <c r="L73" s="5"/>
      <c r="M73" s="5"/>
      <c r="O73" s="5"/>
      <c r="P73" s="20">
        <v>2</v>
      </c>
      <c r="Q73" s="3"/>
      <c r="R73" s="5"/>
      <c r="T73" s="27"/>
      <c r="U73" s="25"/>
      <c r="V73" s="25"/>
      <c r="W73" s="5"/>
      <c r="X73" s="5"/>
      <c r="Y73" s="5"/>
      <c r="Z73" s="5"/>
      <c r="AE73" s="26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</row>
    <row r="74" spans="1:44" ht="12.75" customHeight="1">
      <c r="A74" s="34" t="s">
        <v>52</v>
      </c>
      <c r="I74" s="26">
        <v>1</v>
      </c>
      <c r="K74" s="38"/>
      <c r="L74" s="5"/>
      <c r="M74" s="5"/>
      <c r="O74" s="5"/>
      <c r="P74" s="20">
        <v>1</v>
      </c>
      <c r="Q74" s="3"/>
      <c r="R74" s="5"/>
      <c r="T74" s="27"/>
      <c r="U74" s="25"/>
      <c r="V74" s="25"/>
      <c r="W74" s="5"/>
      <c r="X74" s="5"/>
      <c r="Y74" s="5"/>
      <c r="Z74" s="5"/>
      <c r="AE74" s="26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</row>
    <row r="75" spans="1:44" ht="12.75" customHeight="1">
      <c r="K75" s="26">
        <f>SUM(K68:K73)</f>
        <v>80</v>
      </c>
      <c r="L75" s="5">
        <f>SUM(K68:K69)/B61</f>
        <v>0.51162790697674421</v>
      </c>
      <c r="M75" s="5">
        <f>K75/B61</f>
        <v>0.62015503875968991</v>
      </c>
      <c r="N75" s="5">
        <f>M75-L75</f>
        <v>0.10852713178294571</v>
      </c>
      <c r="O75" s="5"/>
      <c r="P75" s="6"/>
      <c r="Q75" s="6"/>
      <c r="R75" s="5"/>
      <c r="T75" s="32" t="s">
        <v>31</v>
      </c>
      <c r="U75" s="25">
        <f t="shared" ref="U75:U76" si="32">R12</f>
        <v>2.3809523809523836E-2</v>
      </c>
      <c r="V75" s="25">
        <f>R29</f>
        <v>3.4883720930232509E-2</v>
      </c>
      <c r="W75" s="5" t="s">
        <v>28</v>
      </c>
      <c r="X75" s="5"/>
      <c r="Y75" s="5" t="s">
        <v>28</v>
      </c>
      <c r="Z75" s="5" t="s">
        <v>28</v>
      </c>
      <c r="AE75" s="26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</row>
    <row r="76" spans="1:44" ht="12.75" customHeight="1">
      <c r="A76" s="52" t="s">
        <v>68</v>
      </c>
      <c r="M76" s="5"/>
      <c r="N76" s="5"/>
      <c r="P76" s="5"/>
      <c r="Q76" s="6"/>
      <c r="R76" s="6"/>
      <c r="S76" s="5"/>
      <c r="T76" s="32" t="s">
        <v>32</v>
      </c>
      <c r="U76" s="25">
        <f t="shared" si="32"/>
        <v>0.14634146341463417</v>
      </c>
      <c r="V76" s="25" t="s">
        <v>28</v>
      </c>
      <c r="W76" s="5" t="s">
        <v>28</v>
      </c>
      <c r="X76" s="5"/>
      <c r="Y76" s="5" t="s">
        <v>28</v>
      </c>
      <c r="Z76" s="5" t="s">
        <v>28</v>
      </c>
      <c r="AC76" s="53"/>
      <c r="AD76" s="53"/>
      <c r="AE76" s="53"/>
      <c r="AF76" s="53"/>
      <c r="AG76" s="53"/>
      <c r="AH76" s="53"/>
      <c r="AI76" s="53"/>
      <c r="AJ76" s="53"/>
      <c r="AK76" s="53"/>
      <c r="AL76" s="53"/>
      <c r="AM76" s="53"/>
      <c r="AN76" s="3"/>
      <c r="AO76" s="3"/>
    </row>
    <row r="77" spans="1:44" ht="25.5" customHeight="1">
      <c r="B77" s="245" t="s">
        <v>1</v>
      </c>
      <c r="C77" s="240"/>
      <c r="D77" s="240"/>
      <c r="E77" s="240"/>
      <c r="F77" s="240"/>
      <c r="G77" s="240"/>
      <c r="H77" s="240"/>
      <c r="I77" s="240"/>
      <c r="J77" s="240"/>
      <c r="L77" s="7" t="s">
        <v>2</v>
      </c>
      <c r="M77" s="7" t="s">
        <v>3</v>
      </c>
      <c r="N77" s="8" t="s">
        <v>4</v>
      </c>
      <c r="O77" s="7" t="s">
        <v>5</v>
      </c>
      <c r="P77" s="9" t="s">
        <v>6</v>
      </c>
      <c r="Q77" s="9" t="s">
        <v>7</v>
      </c>
      <c r="R77" s="10" t="s">
        <v>8</v>
      </c>
      <c r="U77" s="25"/>
      <c r="V77" s="28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</row>
    <row r="78" spans="1:44" ht="12.75" customHeight="1">
      <c r="A78" s="12" t="s">
        <v>9</v>
      </c>
      <c r="B78" s="13">
        <v>1</v>
      </c>
      <c r="C78" s="13">
        <v>2</v>
      </c>
      <c r="D78" s="13">
        <v>3</v>
      </c>
      <c r="E78" s="13">
        <v>4</v>
      </c>
      <c r="F78" s="13">
        <v>5</v>
      </c>
      <c r="G78" s="13">
        <v>6</v>
      </c>
      <c r="H78" s="13">
        <v>7</v>
      </c>
      <c r="I78" s="13">
        <v>8</v>
      </c>
      <c r="J78" s="13">
        <v>9</v>
      </c>
      <c r="K78" s="14" t="s">
        <v>10</v>
      </c>
      <c r="L78" s="48"/>
      <c r="M78" s="15"/>
      <c r="N78" s="16"/>
      <c r="O78" s="17"/>
      <c r="P78" s="6"/>
      <c r="Q78" s="6"/>
      <c r="R78" s="5"/>
      <c r="T78" s="26"/>
      <c r="U78" s="25"/>
      <c r="V78" s="28"/>
      <c r="AC78" s="11"/>
      <c r="AD78" s="11"/>
      <c r="AE78" s="11"/>
      <c r="AF78" s="11"/>
      <c r="AG78" s="11"/>
      <c r="AH78" s="11"/>
      <c r="AI78" s="11"/>
      <c r="AJ78" s="11"/>
      <c r="AK78" s="11"/>
      <c r="AL78" s="11"/>
      <c r="AM78" s="11"/>
      <c r="AN78" s="3"/>
      <c r="AO78" s="3"/>
    </row>
    <row r="79" spans="1:44" ht="12.75" customHeight="1">
      <c r="A79" s="31" t="s">
        <v>19</v>
      </c>
      <c r="B79" s="13">
        <v>54</v>
      </c>
      <c r="C79" s="13"/>
      <c r="D79" s="13"/>
      <c r="E79" s="13"/>
      <c r="F79" s="13"/>
      <c r="G79" s="13"/>
      <c r="H79" s="13"/>
      <c r="I79" s="13"/>
      <c r="J79" s="13"/>
      <c r="K79" s="19"/>
      <c r="L79" s="48"/>
      <c r="M79" s="15"/>
      <c r="N79" s="16"/>
      <c r="O79" s="17"/>
      <c r="P79" s="20">
        <f>B79</f>
        <v>54</v>
      </c>
      <c r="Q79" s="6"/>
      <c r="R79" s="6"/>
      <c r="S79" s="5"/>
      <c r="T79" s="34"/>
      <c r="U79" s="28"/>
      <c r="V79" s="28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"/>
      <c r="AO79" s="3"/>
    </row>
    <row r="80" spans="1:44" ht="12.75" customHeight="1">
      <c r="A80" s="31" t="s">
        <v>20</v>
      </c>
      <c r="C80" s="26">
        <v>41</v>
      </c>
      <c r="K80" s="38"/>
      <c r="M80" s="5"/>
      <c r="N80" s="5"/>
      <c r="O80" s="3">
        <f>C80/B79</f>
        <v>0.7592592592592593</v>
      </c>
      <c r="P80" s="20">
        <v>42</v>
      </c>
      <c r="Q80" s="3">
        <f t="shared" ref="Q80:Q87" si="33">P80/P79</f>
        <v>0.77777777777777779</v>
      </c>
      <c r="R80" s="5">
        <f t="shared" ref="R80:R87" si="34">100%-Q80</f>
        <v>0.22222222222222221</v>
      </c>
      <c r="S80" s="5"/>
      <c r="T80" s="34"/>
      <c r="U80" s="35"/>
      <c r="V80" s="35"/>
      <c r="W80" s="3"/>
      <c r="X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</row>
    <row r="81" spans="1:44" ht="12.75" customHeight="1">
      <c r="A81" s="34" t="s">
        <v>21</v>
      </c>
      <c r="D81" s="26">
        <v>38</v>
      </c>
      <c r="K81" s="38"/>
      <c r="L81" s="5"/>
      <c r="M81" s="5"/>
      <c r="O81" s="5">
        <f>D81/C80</f>
        <v>0.92682926829268297</v>
      </c>
      <c r="P81" s="20">
        <v>39</v>
      </c>
      <c r="Q81" s="3">
        <f t="shared" si="33"/>
        <v>0.9285714285714286</v>
      </c>
      <c r="R81" s="5">
        <f t="shared" si="34"/>
        <v>7.1428571428571397E-2</v>
      </c>
      <c r="T81" s="34"/>
      <c r="U81" s="35"/>
      <c r="V81" s="35"/>
      <c r="AE81" s="26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</row>
    <row r="82" spans="1:44" ht="12.75" customHeight="1">
      <c r="A82" s="34" t="s">
        <v>22</v>
      </c>
      <c r="E82" s="26">
        <v>36</v>
      </c>
      <c r="K82" s="38"/>
      <c r="L82" s="5"/>
      <c r="M82" s="5"/>
      <c r="O82" s="5">
        <f>E82/D81</f>
        <v>0.94736842105263153</v>
      </c>
      <c r="P82" s="20">
        <v>39</v>
      </c>
      <c r="Q82" s="3">
        <f t="shared" si="33"/>
        <v>1</v>
      </c>
      <c r="R82" s="5">
        <f t="shared" si="34"/>
        <v>0</v>
      </c>
      <c r="T82" s="34"/>
      <c r="U82" s="35"/>
      <c r="V82" s="35"/>
      <c r="AE82" s="26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</row>
    <row r="83" spans="1:44" ht="12.75" customHeight="1">
      <c r="A83" s="34" t="s">
        <v>40</v>
      </c>
      <c r="F83" s="26">
        <v>33</v>
      </c>
      <c r="K83" s="38"/>
      <c r="L83" s="5"/>
      <c r="M83" s="5"/>
      <c r="O83" s="5">
        <f>F83/E82</f>
        <v>0.91666666666666663</v>
      </c>
      <c r="P83" s="20">
        <v>37</v>
      </c>
      <c r="Q83" s="3">
        <f t="shared" si="33"/>
        <v>0.94871794871794868</v>
      </c>
      <c r="R83" s="5">
        <f t="shared" si="34"/>
        <v>5.1282051282051322E-2</v>
      </c>
      <c r="T83" s="34"/>
      <c r="U83" s="35"/>
      <c r="V83" s="35"/>
      <c r="AE83" s="26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</row>
    <row r="84" spans="1:44" ht="12.75" customHeight="1">
      <c r="A84" s="34" t="s">
        <v>41</v>
      </c>
      <c r="G84" s="26">
        <v>33</v>
      </c>
      <c r="K84" s="38"/>
      <c r="L84" s="5"/>
      <c r="M84" s="5"/>
      <c r="O84" s="5">
        <f>G84/F83</f>
        <v>1</v>
      </c>
      <c r="P84" s="20">
        <v>37</v>
      </c>
      <c r="Q84" s="3">
        <f t="shared" si="33"/>
        <v>1</v>
      </c>
      <c r="R84" s="5">
        <f t="shared" si="34"/>
        <v>0</v>
      </c>
      <c r="T84" s="34"/>
      <c r="U84" s="35"/>
      <c r="V84" s="35"/>
      <c r="AE84" s="26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</row>
    <row r="85" spans="1:44" ht="12.75" customHeight="1">
      <c r="A85" s="34" t="s">
        <v>42</v>
      </c>
      <c r="H85" s="26">
        <v>26</v>
      </c>
      <c r="K85" s="38"/>
      <c r="L85" s="5"/>
      <c r="M85" s="5"/>
      <c r="O85" s="5">
        <f>H85/G84</f>
        <v>0.78787878787878785</v>
      </c>
      <c r="P85" s="20">
        <v>35</v>
      </c>
      <c r="Q85" s="3">
        <f t="shared" si="33"/>
        <v>0.94594594594594594</v>
      </c>
      <c r="R85" s="5">
        <f t="shared" si="34"/>
        <v>5.4054054054054057E-2</v>
      </c>
      <c r="T85" s="34"/>
      <c r="U85" s="35"/>
      <c r="V85" s="35"/>
      <c r="AE85" s="26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</row>
    <row r="86" spans="1:44" ht="12.75" customHeight="1">
      <c r="A86" s="34" t="s">
        <v>43</v>
      </c>
      <c r="I86" s="26">
        <v>26</v>
      </c>
      <c r="K86" s="38">
        <v>4</v>
      </c>
      <c r="L86" s="5"/>
      <c r="M86" s="5"/>
      <c r="O86" s="5">
        <f>I86/H85</f>
        <v>1</v>
      </c>
      <c r="P86" s="20">
        <v>35</v>
      </c>
      <c r="Q86" s="3">
        <f t="shared" si="33"/>
        <v>1</v>
      </c>
      <c r="R86" s="5">
        <f t="shared" si="34"/>
        <v>0</v>
      </c>
      <c r="T86" s="34"/>
      <c r="U86" s="35"/>
      <c r="V86" s="35"/>
      <c r="AE86" s="26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</row>
    <row r="87" spans="1:44" ht="12.75" customHeight="1">
      <c r="A87" s="34" t="s">
        <v>48</v>
      </c>
      <c r="J87" s="26">
        <v>25</v>
      </c>
      <c r="K87" s="38">
        <v>22</v>
      </c>
      <c r="L87" s="5"/>
      <c r="M87" s="5"/>
      <c r="O87" s="5">
        <f>J87/I86</f>
        <v>0.96153846153846156</v>
      </c>
      <c r="P87" s="20">
        <v>31</v>
      </c>
      <c r="Q87" s="3">
        <f t="shared" si="33"/>
        <v>0.88571428571428568</v>
      </c>
      <c r="R87" s="5">
        <f t="shared" si="34"/>
        <v>0.11428571428571432</v>
      </c>
      <c r="T87" s="34"/>
      <c r="U87" s="35"/>
      <c r="V87" s="35"/>
      <c r="AE87" s="26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</row>
    <row r="88" spans="1:44" ht="12.75" customHeight="1">
      <c r="A88" s="34" t="s">
        <v>49</v>
      </c>
      <c r="J88" s="26">
        <v>4</v>
      </c>
      <c r="K88" s="38">
        <v>1</v>
      </c>
      <c r="L88" s="5"/>
      <c r="M88" s="5"/>
      <c r="O88" s="5"/>
      <c r="P88" s="20">
        <v>7</v>
      </c>
      <c r="Q88" s="3"/>
      <c r="R88" s="5"/>
      <c r="T88" s="34"/>
      <c r="U88" s="35"/>
      <c r="V88" s="35"/>
      <c r="AE88" s="26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</row>
    <row r="89" spans="1:44" ht="12.75" customHeight="1">
      <c r="A89" s="34" t="s">
        <v>50</v>
      </c>
      <c r="J89" s="26">
        <v>3</v>
      </c>
      <c r="K89" s="38">
        <v>1</v>
      </c>
      <c r="L89" s="5"/>
      <c r="M89" s="5"/>
      <c r="O89" s="5"/>
      <c r="P89" s="20">
        <v>4</v>
      </c>
      <c r="Q89" s="3"/>
      <c r="R89" s="5"/>
      <c r="T89" s="34"/>
      <c r="U89" s="35"/>
      <c r="V89" s="35"/>
      <c r="AE89" s="26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</row>
    <row r="90" spans="1:44" ht="12.75" customHeight="1">
      <c r="A90" s="34" t="s">
        <v>51</v>
      </c>
      <c r="J90" s="26">
        <v>1</v>
      </c>
      <c r="K90" s="38">
        <v>1</v>
      </c>
      <c r="L90" s="5"/>
      <c r="M90" s="5"/>
      <c r="O90" s="5"/>
      <c r="P90" s="20">
        <v>2</v>
      </c>
      <c r="Q90" s="3"/>
      <c r="R90" s="5"/>
      <c r="T90" s="34"/>
      <c r="U90" s="35"/>
      <c r="V90" s="35"/>
      <c r="AE90" s="26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</row>
    <row r="91" spans="1:44" ht="12.75" customHeight="1">
      <c r="A91" s="34" t="s">
        <v>52</v>
      </c>
      <c r="J91" s="26">
        <v>3</v>
      </c>
      <c r="K91" s="38">
        <v>3</v>
      </c>
      <c r="L91" s="5"/>
      <c r="M91" s="5"/>
      <c r="O91" s="5"/>
      <c r="P91" s="20">
        <v>3</v>
      </c>
      <c r="Q91" s="3"/>
      <c r="R91" s="5"/>
      <c r="T91" s="34"/>
      <c r="U91" s="35"/>
      <c r="V91" s="35"/>
      <c r="AE91" s="26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</row>
    <row r="92" spans="1:44" ht="12.75" customHeight="1">
      <c r="A92" s="34" t="s">
        <v>53</v>
      </c>
      <c r="K92" s="38"/>
      <c r="L92" s="5"/>
      <c r="M92" s="5"/>
      <c r="O92" s="5"/>
      <c r="P92" s="20"/>
      <c r="Q92" s="3"/>
      <c r="R92" s="5"/>
      <c r="T92" s="34"/>
      <c r="U92" s="35"/>
      <c r="V92" s="35"/>
      <c r="AE92" s="26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</row>
    <row r="93" spans="1:44" ht="12.75" customHeight="1">
      <c r="A93" s="34" t="s">
        <v>64</v>
      </c>
      <c r="J93" s="26">
        <v>1</v>
      </c>
      <c r="K93" s="38"/>
      <c r="L93" s="5"/>
      <c r="M93" s="5"/>
      <c r="O93" s="5"/>
      <c r="P93" s="20">
        <v>1</v>
      </c>
      <c r="Q93" s="3"/>
      <c r="R93" s="5"/>
      <c r="T93" s="34"/>
      <c r="U93" s="35"/>
      <c r="V93" s="35"/>
      <c r="AE93" s="26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</row>
    <row r="94" spans="1:44" ht="12.75" customHeight="1">
      <c r="A94" s="34"/>
      <c r="K94" s="26">
        <f>SUM(K86:K91)</f>
        <v>32</v>
      </c>
      <c r="L94" s="5">
        <f>SUM(K86:K87)/B79</f>
        <v>0.48148148148148145</v>
      </c>
      <c r="M94" s="5">
        <f>K94/B79</f>
        <v>0.59259259259259256</v>
      </c>
      <c r="N94" s="5">
        <f>M94-L94</f>
        <v>0.1111111111111111</v>
      </c>
      <c r="O94" s="5"/>
      <c r="P94" s="3"/>
      <c r="Q94" s="3"/>
      <c r="R94" s="5"/>
      <c r="T94" s="34"/>
      <c r="U94" s="35"/>
      <c r="V94" s="35"/>
      <c r="AE94" s="26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</row>
    <row r="95" spans="1:44" ht="12.75" customHeight="1">
      <c r="A95" s="4" t="s">
        <v>69</v>
      </c>
      <c r="B95" s="4"/>
      <c r="C95" s="4"/>
      <c r="D95" s="4"/>
      <c r="E95" s="4"/>
      <c r="M95" s="5"/>
      <c r="N95" s="5"/>
      <c r="P95" s="5"/>
      <c r="Q95" s="6"/>
      <c r="R95" s="6"/>
      <c r="T95" s="34"/>
      <c r="U95" s="35"/>
      <c r="V95" s="35"/>
      <c r="AE95" s="26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</row>
    <row r="96" spans="1:44" ht="25.5" customHeight="1">
      <c r="B96" s="245" t="s">
        <v>1</v>
      </c>
      <c r="C96" s="240"/>
      <c r="D96" s="240"/>
      <c r="E96" s="240"/>
      <c r="F96" s="240"/>
      <c r="G96" s="240"/>
      <c r="H96" s="240"/>
      <c r="I96" s="240"/>
      <c r="J96" s="240"/>
      <c r="L96" s="7" t="s">
        <v>2</v>
      </c>
      <c r="M96" s="7" t="s">
        <v>3</v>
      </c>
      <c r="N96" s="8" t="s">
        <v>4</v>
      </c>
      <c r="O96" s="7" t="s">
        <v>5</v>
      </c>
      <c r="P96" s="9" t="s">
        <v>6</v>
      </c>
      <c r="Q96" s="9" t="s">
        <v>7</v>
      </c>
      <c r="R96" s="10" t="s">
        <v>8</v>
      </c>
      <c r="T96" s="26"/>
      <c r="U96" s="3"/>
      <c r="V96" s="3"/>
      <c r="AE96" s="26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</row>
    <row r="97" spans="1:44" ht="12.75" customHeight="1">
      <c r="A97" s="12" t="s">
        <v>9</v>
      </c>
      <c r="B97" s="13">
        <v>1</v>
      </c>
      <c r="C97" s="13">
        <v>2</v>
      </c>
      <c r="D97" s="13">
        <v>3</v>
      </c>
      <c r="E97" s="13">
        <v>4</v>
      </c>
      <c r="F97" s="13">
        <v>5</v>
      </c>
      <c r="G97" s="13">
        <v>6</v>
      </c>
      <c r="H97" s="13">
        <v>7</v>
      </c>
      <c r="I97" s="13">
        <v>8</v>
      </c>
      <c r="J97" s="13">
        <v>9</v>
      </c>
      <c r="K97" s="14" t="s">
        <v>10</v>
      </c>
      <c r="L97" s="48"/>
      <c r="M97" s="15"/>
      <c r="N97" s="16"/>
      <c r="O97" s="17"/>
      <c r="P97" s="6"/>
      <c r="Q97" s="6"/>
      <c r="R97" s="5"/>
      <c r="T97" s="58" t="s">
        <v>12</v>
      </c>
      <c r="U97" s="61" t="s">
        <v>15</v>
      </c>
      <c r="V97" s="61" t="s">
        <v>16</v>
      </c>
      <c r="W97" s="61" t="s">
        <v>17</v>
      </c>
      <c r="X97" s="61" t="s">
        <v>18</v>
      </c>
      <c r="Y97" s="61" t="s">
        <v>19</v>
      </c>
      <c r="Z97" s="61" t="s">
        <v>20</v>
      </c>
      <c r="AA97" s="61" t="s">
        <v>21</v>
      </c>
      <c r="AB97" s="61" t="s">
        <v>22</v>
      </c>
      <c r="AC97" s="61" t="s">
        <v>40</v>
      </c>
      <c r="AD97" s="61" t="s">
        <v>41</v>
      </c>
      <c r="AE97" s="61" t="s">
        <v>42</v>
      </c>
      <c r="AF97" s="61" t="s">
        <v>43</v>
      </c>
      <c r="AG97" s="61" t="s">
        <v>48</v>
      </c>
      <c r="AH97" s="61" t="s">
        <v>49</v>
      </c>
      <c r="AI97" s="61" t="s">
        <v>50</v>
      </c>
      <c r="AJ97" s="61" t="s">
        <v>51</v>
      </c>
      <c r="AK97" s="61" t="s">
        <v>52</v>
      </c>
      <c r="AL97" s="61" t="s">
        <v>53</v>
      </c>
      <c r="AM97" s="61"/>
      <c r="AN97" s="3"/>
      <c r="AO97" s="3"/>
      <c r="AP97" s="3"/>
      <c r="AQ97" s="3"/>
      <c r="AR97" s="3"/>
    </row>
    <row r="98" spans="1:44" ht="12.75" customHeight="1">
      <c r="A98" s="31" t="s">
        <v>20</v>
      </c>
      <c r="B98" s="26">
        <v>50</v>
      </c>
      <c r="K98" s="38"/>
      <c r="M98" s="5"/>
      <c r="N98" s="5"/>
      <c r="O98" s="3"/>
      <c r="P98" s="20">
        <v>46</v>
      </c>
      <c r="Q98" s="3"/>
      <c r="R98" s="5"/>
      <c r="T98" s="63" t="s">
        <v>24</v>
      </c>
      <c r="U98" s="64">
        <f>P7/P5</f>
        <v>0.91489361702127658</v>
      </c>
      <c r="V98" s="64">
        <f>P24/P22</f>
        <v>0.78761061946902655</v>
      </c>
      <c r="W98" s="64">
        <f>P44/P42</f>
        <v>0.89690721649484539</v>
      </c>
      <c r="X98" s="64">
        <f>P63/P61</f>
        <v>0.78294573643410847</v>
      </c>
      <c r="Y98" s="64">
        <f>P63/P61</f>
        <v>0.78294573643410847</v>
      </c>
      <c r="Z98" s="64">
        <f>P100/P98</f>
        <v>0.91304347826086951</v>
      </c>
      <c r="AA98" s="64">
        <f>P116/P114</f>
        <v>1</v>
      </c>
      <c r="AB98" s="64">
        <f>P133/P131</f>
        <v>0.83333333333333337</v>
      </c>
      <c r="AC98" s="64">
        <f>P149/P147</f>
        <v>0.81132075471698117</v>
      </c>
      <c r="AD98" s="64">
        <f>P164/P162</f>
        <v>0.9</v>
      </c>
      <c r="AE98" s="64">
        <f>P181/P179</f>
        <v>0.8571428571428571</v>
      </c>
      <c r="AF98" s="64">
        <f>P197/P195</f>
        <v>0.92</v>
      </c>
      <c r="AG98" s="64">
        <f>P215/P213</f>
        <v>0.90140845070422537</v>
      </c>
      <c r="AH98" s="64">
        <f>P234/P232</f>
        <v>0.94117647058823528</v>
      </c>
      <c r="AI98" s="64">
        <f>P252/P250</f>
        <v>0.91935483870967738</v>
      </c>
      <c r="AJ98" s="64">
        <f>P269/P267</f>
        <v>0.82352941176470584</v>
      </c>
      <c r="AK98" s="64">
        <f>P287/P285</f>
        <v>0.75</v>
      </c>
      <c r="AL98" s="64">
        <f>P307/P305</f>
        <v>0.91666666666666663</v>
      </c>
      <c r="AM98" s="64"/>
      <c r="AN98" s="3"/>
      <c r="AO98" s="3"/>
      <c r="AP98" s="3"/>
      <c r="AQ98" s="3"/>
      <c r="AR98" s="3"/>
    </row>
    <row r="99" spans="1:44" ht="12.75" customHeight="1">
      <c r="A99" s="34" t="s">
        <v>21</v>
      </c>
      <c r="C99" s="26">
        <v>41</v>
      </c>
      <c r="K99" s="38"/>
      <c r="M99" s="5"/>
      <c r="N99" s="5"/>
      <c r="O99" s="5">
        <f>C99/B98</f>
        <v>0.82</v>
      </c>
      <c r="P99" s="20">
        <v>42</v>
      </c>
      <c r="Q99" s="3">
        <f t="shared" ref="Q99:Q106" si="35">P99/P98</f>
        <v>0.91304347826086951</v>
      </c>
      <c r="R99" s="5">
        <f t="shared" ref="R99:R106" si="36">100%-Q99</f>
        <v>8.6956521739130488E-2</v>
      </c>
      <c r="T99" s="4" t="s">
        <v>56</v>
      </c>
      <c r="U99" s="3"/>
      <c r="V99" s="3"/>
      <c r="AE99" s="26"/>
      <c r="AQ99" s="3"/>
      <c r="AR99" s="3"/>
    </row>
    <row r="100" spans="1:44" ht="12.75" customHeight="1">
      <c r="A100" s="34" t="s">
        <v>22</v>
      </c>
      <c r="D100" s="26">
        <v>39</v>
      </c>
      <c r="K100" s="38"/>
      <c r="M100" s="5"/>
      <c r="N100" s="5"/>
      <c r="O100" s="5">
        <f>D100/C99</f>
        <v>0.95121951219512191</v>
      </c>
      <c r="P100" s="20">
        <v>42</v>
      </c>
      <c r="Q100" s="3">
        <f t="shared" si="35"/>
        <v>1</v>
      </c>
      <c r="R100" s="5">
        <f t="shared" si="36"/>
        <v>0</v>
      </c>
      <c r="T100" s="4"/>
      <c r="U100" s="3"/>
      <c r="V100" s="3"/>
      <c r="AE100" s="26"/>
      <c r="AQ100" s="3"/>
      <c r="AR100" s="3"/>
    </row>
    <row r="101" spans="1:44" ht="12.75" customHeight="1">
      <c r="A101" s="34" t="s">
        <v>40</v>
      </c>
      <c r="E101" s="26">
        <v>33</v>
      </c>
      <c r="K101" s="38"/>
      <c r="L101" s="5"/>
      <c r="M101" s="5"/>
      <c r="O101" s="5">
        <f>E101/D100</f>
        <v>0.84615384615384615</v>
      </c>
      <c r="P101" s="20">
        <v>38</v>
      </c>
      <c r="Q101" s="3">
        <f t="shared" si="35"/>
        <v>0.90476190476190477</v>
      </c>
      <c r="R101" s="5">
        <f t="shared" si="36"/>
        <v>9.5238095238095233E-2</v>
      </c>
      <c r="T101" s="4"/>
      <c r="U101" s="11"/>
      <c r="V101" s="11"/>
      <c r="AE101" s="26"/>
      <c r="AQ101" s="3"/>
      <c r="AR101" s="3"/>
    </row>
    <row r="102" spans="1:44" ht="12.75" customHeight="1">
      <c r="A102" s="34" t="s">
        <v>41</v>
      </c>
      <c r="F102" s="26">
        <v>33</v>
      </c>
      <c r="K102" s="38"/>
      <c r="L102" s="5"/>
      <c r="M102" s="5"/>
      <c r="O102" s="5">
        <f>F102/E101</f>
        <v>1</v>
      </c>
      <c r="P102" s="20">
        <v>38</v>
      </c>
      <c r="Q102" s="3">
        <f t="shared" si="35"/>
        <v>1</v>
      </c>
      <c r="R102" s="5">
        <f t="shared" si="36"/>
        <v>0</v>
      </c>
      <c r="T102" s="4"/>
      <c r="U102" s="11"/>
      <c r="V102" s="11"/>
      <c r="AE102" s="26"/>
      <c r="AQ102" s="3"/>
      <c r="AR102" s="3"/>
    </row>
    <row r="103" spans="1:44" ht="12.75" customHeight="1">
      <c r="A103" s="34" t="s">
        <v>42</v>
      </c>
      <c r="G103" s="26">
        <v>33</v>
      </c>
      <c r="K103" s="38"/>
      <c r="L103" s="5"/>
      <c r="M103" s="5"/>
      <c r="O103" s="5">
        <f>G103/F102</f>
        <v>1</v>
      </c>
      <c r="P103" s="20">
        <v>38</v>
      </c>
      <c r="Q103" s="3">
        <f t="shared" si="35"/>
        <v>1</v>
      </c>
      <c r="R103" s="5">
        <f t="shared" si="36"/>
        <v>0</v>
      </c>
      <c r="T103" s="4"/>
      <c r="U103" s="11"/>
      <c r="V103" s="11"/>
      <c r="AE103" s="26"/>
      <c r="AQ103" s="3"/>
      <c r="AR103" s="3"/>
    </row>
    <row r="104" spans="1:44" ht="12.75" customHeight="1">
      <c r="A104" s="34" t="s">
        <v>43</v>
      </c>
      <c r="H104" s="26">
        <v>31</v>
      </c>
      <c r="K104" s="38"/>
      <c r="L104" s="5"/>
      <c r="M104" s="5"/>
      <c r="O104" s="5">
        <f>H104/G103</f>
        <v>0.93939393939393945</v>
      </c>
      <c r="P104" s="20">
        <v>39</v>
      </c>
      <c r="Q104" s="3">
        <f t="shared" si="35"/>
        <v>1.0263157894736843</v>
      </c>
      <c r="R104" s="5">
        <f t="shared" si="36"/>
        <v>-2.6315789473684292E-2</v>
      </c>
      <c r="T104" s="4"/>
      <c r="U104" s="11"/>
      <c r="V104" s="11"/>
      <c r="AE104" s="26"/>
      <c r="AQ104" s="3"/>
      <c r="AR104" s="3"/>
    </row>
    <row r="105" spans="1:44" ht="12.75" customHeight="1">
      <c r="A105" s="34" t="s">
        <v>48</v>
      </c>
      <c r="I105" s="26">
        <v>28</v>
      </c>
      <c r="K105" s="38">
        <v>1</v>
      </c>
      <c r="L105" s="5"/>
      <c r="M105" s="5"/>
      <c r="O105" s="5">
        <f>I105/H104</f>
        <v>0.90322580645161288</v>
      </c>
      <c r="P105" s="20">
        <v>37</v>
      </c>
      <c r="Q105" s="3">
        <f t="shared" si="35"/>
        <v>0.94871794871794868</v>
      </c>
      <c r="R105" s="5">
        <f t="shared" si="36"/>
        <v>5.1282051282051322E-2</v>
      </c>
      <c r="T105" s="4"/>
      <c r="U105" s="11"/>
      <c r="V105" s="11"/>
      <c r="AE105" s="26"/>
      <c r="AQ105" s="3"/>
      <c r="AR105" s="3"/>
    </row>
    <row r="106" spans="1:44" ht="12.75" customHeight="1">
      <c r="A106" s="34" t="s">
        <v>49</v>
      </c>
      <c r="J106" s="26">
        <v>27</v>
      </c>
      <c r="K106" s="38">
        <v>27</v>
      </c>
      <c r="L106" s="5"/>
      <c r="M106" s="5"/>
      <c r="O106" s="5">
        <f>J106/I105</f>
        <v>0.9642857142857143</v>
      </c>
      <c r="P106" s="20">
        <v>36</v>
      </c>
      <c r="Q106" s="3">
        <f t="shared" si="35"/>
        <v>0.97297297297297303</v>
      </c>
      <c r="R106" s="5">
        <f t="shared" si="36"/>
        <v>2.7027027027026973E-2</v>
      </c>
      <c r="T106" s="4"/>
      <c r="U106" s="11"/>
      <c r="V106" s="11"/>
      <c r="AE106" s="26"/>
      <c r="AQ106" s="3"/>
      <c r="AR106" s="3"/>
    </row>
    <row r="107" spans="1:44" ht="12.75" customHeight="1">
      <c r="A107" s="34" t="s">
        <v>50</v>
      </c>
      <c r="J107" s="26">
        <v>7</v>
      </c>
      <c r="K107" s="38">
        <v>4</v>
      </c>
      <c r="L107" s="5"/>
      <c r="M107" s="5"/>
      <c r="O107" s="5"/>
      <c r="P107" s="20">
        <v>8</v>
      </c>
      <c r="Q107" s="3"/>
      <c r="R107" s="5"/>
      <c r="T107" s="4"/>
      <c r="U107" s="11"/>
      <c r="V107" s="11"/>
      <c r="AE107" s="26"/>
      <c r="AQ107" s="3"/>
      <c r="AR107" s="3"/>
    </row>
    <row r="108" spans="1:44" ht="12.75" customHeight="1">
      <c r="A108" s="34" t="s">
        <v>51</v>
      </c>
      <c r="J108" s="26">
        <v>4</v>
      </c>
      <c r="K108" s="38">
        <v>2</v>
      </c>
      <c r="L108" s="5"/>
      <c r="M108" s="5"/>
      <c r="O108" s="5"/>
      <c r="P108" s="20">
        <v>4</v>
      </c>
      <c r="Q108" s="3"/>
      <c r="R108" s="5"/>
      <c r="T108" s="4"/>
      <c r="U108" s="11"/>
      <c r="V108" s="11"/>
      <c r="AE108" s="26"/>
      <c r="AQ108" s="3"/>
      <c r="AR108" s="3"/>
    </row>
    <row r="109" spans="1:44" ht="12.75" customHeight="1">
      <c r="A109" s="34" t="s">
        <v>52</v>
      </c>
      <c r="J109" s="26">
        <v>1</v>
      </c>
      <c r="K109" s="38"/>
      <c r="L109" s="5"/>
      <c r="M109" s="5"/>
      <c r="O109" s="5"/>
      <c r="P109" s="20">
        <v>1</v>
      </c>
      <c r="Q109" s="3"/>
      <c r="R109" s="5"/>
      <c r="T109" s="4"/>
      <c r="U109" s="11"/>
      <c r="V109" s="11"/>
      <c r="AE109" s="26"/>
      <c r="AQ109" s="3"/>
      <c r="AR109" s="3"/>
    </row>
    <row r="110" spans="1:44" ht="12.75" customHeight="1">
      <c r="K110" s="26">
        <f>SUM(K105:K108)</f>
        <v>34</v>
      </c>
      <c r="L110" s="5">
        <f>SUM(K105:K106)/B98</f>
        <v>0.56000000000000005</v>
      </c>
      <c r="M110" s="5">
        <f>K110/B98</f>
        <v>0.68</v>
      </c>
      <c r="N110" s="5">
        <f>M110-L110</f>
        <v>0.12</v>
      </c>
      <c r="O110" s="5"/>
      <c r="P110" s="6"/>
      <c r="Q110" s="6"/>
      <c r="R110" s="5"/>
      <c r="T110" s="4"/>
      <c r="U110" s="11"/>
      <c r="V110" s="11"/>
      <c r="AE110" s="26"/>
      <c r="AQ110" s="3"/>
      <c r="AR110" s="3"/>
    </row>
    <row r="111" spans="1:44" ht="12.75" customHeight="1">
      <c r="A111" s="52" t="s">
        <v>70</v>
      </c>
      <c r="L111" s="5"/>
      <c r="M111" s="5"/>
      <c r="O111" s="5"/>
      <c r="T111" s="26"/>
      <c r="AE111" s="26"/>
      <c r="AQ111" s="3"/>
      <c r="AR111" s="3"/>
    </row>
    <row r="112" spans="1:44" ht="25.5" customHeight="1">
      <c r="B112" s="243" t="s">
        <v>1</v>
      </c>
      <c r="C112" s="244"/>
      <c r="D112" s="244"/>
      <c r="E112" s="244"/>
      <c r="F112" s="244"/>
      <c r="G112" s="244"/>
      <c r="H112" s="244"/>
      <c r="I112" s="244"/>
      <c r="J112" s="244"/>
      <c r="L112" s="10" t="s">
        <v>2</v>
      </c>
      <c r="M112" s="10" t="s">
        <v>3</v>
      </c>
      <c r="N112" s="70" t="s">
        <v>4</v>
      </c>
      <c r="O112" s="10" t="s">
        <v>5</v>
      </c>
      <c r="P112" s="9" t="s">
        <v>6</v>
      </c>
      <c r="Q112" s="9" t="s">
        <v>7</v>
      </c>
      <c r="R112" s="10" t="s">
        <v>8</v>
      </c>
      <c r="T112" s="26"/>
      <c r="AE112" s="26"/>
      <c r="AQ112" s="3"/>
      <c r="AR112" s="3"/>
    </row>
    <row r="113" spans="1:44" ht="12.75" customHeight="1">
      <c r="A113" s="71" t="s">
        <v>9</v>
      </c>
      <c r="B113" s="72">
        <v>1</v>
      </c>
      <c r="C113" s="72">
        <v>2</v>
      </c>
      <c r="D113" s="72">
        <v>3</v>
      </c>
      <c r="E113" s="72">
        <v>4</v>
      </c>
      <c r="F113" s="72">
        <v>5</v>
      </c>
      <c r="G113" s="72">
        <v>6</v>
      </c>
      <c r="H113" s="72">
        <v>7</v>
      </c>
      <c r="I113" s="72">
        <v>8</v>
      </c>
      <c r="J113" s="72">
        <v>9</v>
      </c>
      <c r="K113" s="73" t="s">
        <v>10</v>
      </c>
      <c r="L113" s="5"/>
      <c r="M113" s="5"/>
      <c r="O113" s="5"/>
      <c r="P113" s="6"/>
      <c r="Q113" s="6"/>
      <c r="R113" s="5"/>
      <c r="T113" s="26"/>
      <c r="AE113" s="26"/>
      <c r="AQ113" s="3"/>
      <c r="AR113" s="3"/>
    </row>
    <row r="114" spans="1:44" ht="12.75" customHeight="1">
      <c r="A114" s="34" t="s">
        <v>21</v>
      </c>
      <c r="B114" s="26">
        <v>42</v>
      </c>
      <c r="K114" s="38"/>
      <c r="L114" s="5"/>
      <c r="M114" s="5"/>
      <c r="O114" s="5"/>
      <c r="P114" s="20">
        <f>B114</f>
        <v>42</v>
      </c>
      <c r="Q114" s="6"/>
      <c r="R114" s="5"/>
      <c r="T114" s="26"/>
      <c r="AE114" s="26"/>
      <c r="AQ114" s="3"/>
      <c r="AR114" s="3"/>
    </row>
    <row r="115" spans="1:44" ht="12.75" customHeight="1">
      <c r="A115" s="34" t="s">
        <v>22</v>
      </c>
      <c r="C115" s="26">
        <v>42</v>
      </c>
      <c r="K115" s="38"/>
      <c r="L115" s="5"/>
      <c r="M115" s="5"/>
      <c r="N115" s="5"/>
      <c r="O115" s="5">
        <f>C115/B114</f>
        <v>1</v>
      </c>
      <c r="P115" s="74">
        <v>42</v>
      </c>
      <c r="Q115" s="25">
        <f t="shared" ref="Q115:Q122" si="37">P115/P114</f>
        <v>1</v>
      </c>
      <c r="R115" s="5">
        <f t="shared" ref="R115:R122" si="38">100%-Q115</f>
        <v>0</v>
      </c>
      <c r="T115" s="26"/>
      <c r="AE115" s="26"/>
      <c r="AQ115" s="3"/>
      <c r="AR115" s="3"/>
    </row>
    <row r="116" spans="1:44" ht="12.75" customHeight="1">
      <c r="A116" s="34" t="s">
        <v>40</v>
      </c>
      <c r="D116" s="26">
        <v>42</v>
      </c>
      <c r="K116" s="38"/>
      <c r="L116" s="5"/>
      <c r="M116" s="5"/>
      <c r="O116" s="5">
        <f>D116/C115</f>
        <v>1</v>
      </c>
      <c r="P116" s="74">
        <v>42</v>
      </c>
      <c r="Q116" s="25">
        <f t="shared" si="37"/>
        <v>1</v>
      </c>
      <c r="R116" s="5">
        <f t="shared" si="38"/>
        <v>0</v>
      </c>
      <c r="T116" s="26"/>
      <c r="AE116" s="26"/>
      <c r="AQ116" s="3"/>
      <c r="AR116" s="3"/>
    </row>
    <row r="117" spans="1:44" ht="12.75" customHeight="1">
      <c r="A117" s="34" t="s">
        <v>41</v>
      </c>
      <c r="E117" s="26">
        <v>42</v>
      </c>
      <c r="K117" s="38"/>
      <c r="L117" s="5"/>
      <c r="M117" s="5"/>
      <c r="O117" s="5">
        <f>E117/D116</f>
        <v>1</v>
      </c>
      <c r="P117" s="74">
        <v>42</v>
      </c>
      <c r="Q117" s="25">
        <f t="shared" si="37"/>
        <v>1</v>
      </c>
      <c r="R117" s="5">
        <f t="shared" si="38"/>
        <v>0</v>
      </c>
      <c r="T117" s="26"/>
      <c r="AE117" s="26"/>
      <c r="AQ117" s="3"/>
      <c r="AR117" s="3"/>
    </row>
    <row r="118" spans="1:44" ht="12.75" customHeight="1">
      <c r="A118" s="34" t="s">
        <v>42</v>
      </c>
      <c r="F118" s="26">
        <v>41</v>
      </c>
      <c r="K118" s="38"/>
      <c r="L118" s="5"/>
      <c r="M118" s="5"/>
      <c r="O118" s="5">
        <f>F118/E117</f>
        <v>0.97619047619047616</v>
      </c>
      <c r="P118" s="74">
        <v>42</v>
      </c>
      <c r="Q118" s="25">
        <f t="shared" si="37"/>
        <v>1</v>
      </c>
      <c r="R118" s="5">
        <f t="shared" si="38"/>
        <v>0</v>
      </c>
      <c r="T118" s="26"/>
      <c r="AE118" s="26"/>
      <c r="AQ118" s="3"/>
      <c r="AR118" s="3"/>
    </row>
    <row r="119" spans="1:44" ht="12.75" customHeight="1">
      <c r="A119" s="34" t="s">
        <v>43</v>
      </c>
      <c r="G119" s="26">
        <v>39</v>
      </c>
      <c r="K119" s="38"/>
      <c r="L119" s="5"/>
      <c r="M119" s="5"/>
      <c r="O119" s="5">
        <f>G119/F118</f>
        <v>0.95121951219512191</v>
      </c>
      <c r="P119" s="74">
        <v>41</v>
      </c>
      <c r="Q119" s="25">
        <f t="shared" si="37"/>
        <v>0.97619047619047616</v>
      </c>
      <c r="R119" s="5">
        <f t="shared" si="38"/>
        <v>2.3809523809523836E-2</v>
      </c>
      <c r="T119" s="26"/>
      <c r="AE119" s="26"/>
      <c r="AQ119" s="3"/>
      <c r="AR119" s="3"/>
    </row>
    <row r="120" spans="1:44" ht="12.75" customHeight="1">
      <c r="A120" s="34" t="s">
        <v>48</v>
      </c>
      <c r="H120" s="26">
        <v>37</v>
      </c>
      <c r="K120" s="38"/>
      <c r="L120" s="5"/>
      <c r="M120" s="5"/>
      <c r="O120" s="5">
        <f>H120/G119</f>
        <v>0.94871794871794868</v>
      </c>
      <c r="P120" s="74">
        <v>40</v>
      </c>
      <c r="Q120" s="25">
        <f t="shared" si="37"/>
        <v>0.97560975609756095</v>
      </c>
      <c r="R120" s="5">
        <f t="shared" si="38"/>
        <v>2.4390243902439046E-2</v>
      </c>
      <c r="T120" s="26"/>
      <c r="AE120" s="26"/>
      <c r="AQ120" s="3"/>
      <c r="AR120" s="3"/>
    </row>
    <row r="121" spans="1:44" ht="12.75" customHeight="1">
      <c r="A121" s="34" t="s">
        <v>49</v>
      </c>
      <c r="I121" s="26">
        <v>37</v>
      </c>
      <c r="K121" s="38"/>
      <c r="L121" s="5"/>
      <c r="M121" s="5"/>
      <c r="O121" s="5">
        <f>I121/H120</f>
        <v>1</v>
      </c>
      <c r="P121" s="74">
        <v>39</v>
      </c>
      <c r="Q121" s="25">
        <f t="shared" si="37"/>
        <v>0.97499999999999998</v>
      </c>
      <c r="R121" s="5">
        <f t="shared" si="38"/>
        <v>2.5000000000000022E-2</v>
      </c>
      <c r="T121" s="26"/>
      <c r="AE121" s="26"/>
      <c r="AQ121" s="3"/>
      <c r="AR121" s="3"/>
    </row>
    <row r="122" spans="1:44" ht="12.75" customHeight="1">
      <c r="A122" s="34" t="s">
        <v>50</v>
      </c>
      <c r="J122" s="26">
        <v>35</v>
      </c>
      <c r="K122" s="38">
        <v>32</v>
      </c>
      <c r="L122" s="5"/>
      <c r="M122" s="5"/>
      <c r="O122" s="5">
        <f>J122/I121</f>
        <v>0.94594594594594594</v>
      </c>
      <c r="P122" s="74">
        <v>39</v>
      </c>
      <c r="Q122" s="25">
        <f t="shared" si="37"/>
        <v>1</v>
      </c>
      <c r="R122" s="5">
        <f t="shared" si="38"/>
        <v>0</v>
      </c>
      <c r="T122" s="26"/>
      <c r="AE122" s="26"/>
      <c r="AQ122" s="3"/>
      <c r="AR122" s="3"/>
    </row>
    <row r="123" spans="1:44" ht="12.75" customHeight="1">
      <c r="A123" s="34" t="s">
        <v>51</v>
      </c>
      <c r="J123" s="26">
        <v>4</v>
      </c>
      <c r="K123" s="38">
        <v>2</v>
      </c>
      <c r="L123" s="5"/>
      <c r="M123" s="5"/>
      <c r="O123" s="5"/>
      <c r="P123" s="74">
        <v>6</v>
      </c>
      <c r="Q123" s="25"/>
      <c r="R123" s="5"/>
      <c r="T123" s="26"/>
      <c r="AE123" s="26"/>
      <c r="AQ123" s="3"/>
      <c r="AR123" s="3"/>
    </row>
    <row r="124" spans="1:44" ht="12.75" customHeight="1">
      <c r="A124" s="34" t="s">
        <v>52</v>
      </c>
      <c r="J124" s="26">
        <v>5</v>
      </c>
      <c r="K124" s="38">
        <v>1</v>
      </c>
      <c r="L124" s="5"/>
      <c r="M124" s="5"/>
      <c r="O124" s="5"/>
      <c r="P124" s="74">
        <v>5</v>
      </c>
      <c r="Q124" s="25"/>
      <c r="R124" s="5"/>
      <c r="T124" s="26"/>
      <c r="AE124" s="26"/>
      <c r="AQ124" s="3"/>
      <c r="AR124" s="3"/>
    </row>
    <row r="125" spans="1:44" ht="12.75" customHeight="1">
      <c r="A125" s="34" t="s">
        <v>53</v>
      </c>
      <c r="J125" s="26">
        <v>1</v>
      </c>
      <c r="K125" s="38"/>
      <c r="L125" s="5"/>
      <c r="M125" s="5"/>
      <c r="O125" s="5"/>
      <c r="P125" s="74">
        <v>1</v>
      </c>
      <c r="Q125" s="25"/>
      <c r="R125" s="5"/>
      <c r="T125" s="26"/>
      <c r="AE125" s="26"/>
      <c r="AQ125" s="3"/>
      <c r="AR125" s="3"/>
    </row>
    <row r="126" spans="1:44" ht="12.75" customHeight="1">
      <c r="A126" s="34" t="s">
        <v>64</v>
      </c>
      <c r="J126" s="26">
        <v>1</v>
      </c>
      <c r="K126" s="38">
        <v>1</v>
      </c>
      <c r="L126" s="5"/>
      <c r="M126" s="5"/>
      <c r="O126" s="5"/>
      <c r="P126" s="74">
        <v>1</v>
      </c>
      <c r="Q126" s="25"/>
      <c r="R126" s="5"/>
      <c r="T126" s="26"/>
      <c r="AE126" s="26"/>
      <c r="AQ126" s="3"/>
      <c r="AR126" s="3"/>
    </row>
    <row r="127" spans="1:44" ht="12.75" customHeight="1">
      <c r="K127" s="26">
        <f>SUM(K122:K126)</f>
        <v>36</v>
      </c>
      <c r="L127" s="5">
        <f>K122/B114</f>
        <v>0.76190476190476186</v>
      </c>
      <c r="M127" s="5">
        <f>K127/B114</f>
        <v>0.8571428571428571</v>
      </c>
      <c r="N127" s="5">
        <f>M127-L127</f>
        <v>9.5238095238095233E-2</v>
      </c>
      <c r="O127" s="5"/>
      <c r="P127" s="6"/>
      <c r="Q127" s="6"/>
      <c r="R127" s="5"/>
      <c r="T127" s="26"/>
      <c r="AE127" s="26"/>
      <c r="AQ127" s="3"/>
      <c r="AR127" s="3"/>
    </row>
    <row r="128" spans="1:44" ht="12.75" customHeight="1">
      <c r="A128" s="52" t="s">
        <v>73</v>
      </c>
      <c r="L128" s="5"/>
      <c r="M128" s="5"/>
      <c r="O128" s="5"/>
      <c r="T128" s="26"/>
      <c r="AE128" s="26"/>
      <c r="AQ128" s="3"/>
      <c r="AR128" s="3"/>
    </row>
    <row r="129" spans="1:44" ht="25.5" customHeight="1">
      <c r="B129" s="243" t="s">
        <v>1</v>
      </c>
      <c r="C129" s="244"/>
      <c r="D129" s="244"/>
      <c r="E129" s="244"/>
      <c r="F129" s="244"/>
      <c r="G129" s="244"/>
      <c r="H129" s="244"/>
      <c r="I129" s="244"/>
      <c r="J129" s="244"/>
      <c r="L129" s="10" t="s">
        <v>2</v>
      </c>
      <c r="M129" s="10" t="s">
        <v>3</v>
      </c>
      <c r="N129" s="70" t="s">
        <v>4</v>
      </c>
      <c r="O129" s="10" t="s">
        <v>5</v>
      </c>
      <c r="P129" s="9" t="s">
        <v>6</v>
      </c>
      <c r="Q129" s="9" t="s">
        <v>7</v>
      </c>
      <c r="R129" s="10" t="s">
        <v>8</v>
      </c>
      <c r="T129" s="26"/>
      <c r="AE129" s="26"/>
      <c r="AQ129" s="3"/>
      <c r="AR129" s="3"/>
    </row>
    <row r="130" spans="1:44" ht="12.75" customHeight="1">
      <c r="A130" s="71" t="s">
        <v>9</v>
      </c>
      <c r="B130" s="72">
        <v>1</v>
      </c>
      <c r="C130" s="72">
        <v>2</v>
      </c>
      <c r="D130" s="72">
        <v>3</v>
      </c>
      <c r="E130" s="72">
        <v>4</v>
      </c>
      <c r="F130" s="72">
        <v>5</v>
      </c>
      <c r="G130" s="72">
        <v>6</v>
      </c>
      <c r="H130" s="72">
        <v>7</v>
      </c>
      <c r="I130" s="72">
        <v>8</v>
      </c>
      <c r="J130" s="72">
        <v>9</v>
      </c>
      <c r="K130" s="73" t="s">
        <v>10</v>
      </c>
      <c r="L130" s="5"/>
      <c r="M130" s="5"/>
      <c r="O130" s="5"/>
      <c r="P130" s="6"/>
      <c r="Q130" s="6"/>
      <c r="R130" s="5"/>
      <c r="T130" s="26"/>
      <c r="AE130" s="26"/>
      <c r="AQ130" s="3"/>
      <c r="AR130" s="3"/>
    </row>
    <row r="131" spans="1:44" ht="12.75" customHeight="1">
      <c r="A131" s="34" t="s">
        <v>22</v>
      </c>
      <c r="B131" s="26">
        <v>96</v>
      </c>
      <c r="K131" s="38"/>
      <c r="L131" s="5"/>
      <c r="M131" s="5"/>
      <c r="O131" s="5"/>
      <c r="P131" s="20">
        <f>B131</f>
        <v>96</v>
      </c>
      <c r="Q131" s="6"/>
      <c r="R131" s="5"/>
      <c r="T131" s="26"/>
      <c r="AE131" s="26"/>
      <c r="AQ131" s="3"/>
      <c r="AR131" s="3"/>
    </row>
    <row r="132" spans="1:44" ht="12.75" customHeight="1">
      <c r="A132" s="34" t="s">
        <v>40</v>
      </c>
      <c r="C132" s="26">
        <v>86</v>
      </c>
      <c r="K132" s="38"/>
      <c r="L132" s="5"/>
      <c r="M132" s="5"/>
      <c r="N132" s="5"/>
      <c r="O132" s="5">
        <f>C132/B131</f>
        <v>0.89583333333333337</v>
      </c>
      <c r="P132" s="74">
        <v>87</v>
      </c>
      <c r="Q132" s="25">
        <f t="shared" ref="Q132:Q139" si="39">P132/P131</f>
        <v>0.90625</v>
      </c>
      <c r="R132" s="5">
        <f t="shared" ref="R132:R139" si="40">100%-Q132</f>
        <v>9.375E-2</v>
      </c>
      <c r="T132" s="26"/>
      <c r="AE132" s="26"/>
      <c r="AQ132" s="3"/>
      <c r="AR132" s="3"/>
    </row>
    <row r="133" spans="1:44" ht="12.75" customHeight="1">
      <c r="A133" s="34" t="s">
        <v>41</v>
      </c>
      <c r="B133" s="3"/>
      <c r="C133" s="26"/>
      <c r="D133" s="26">
        <v>76</v>
      </c>
      <c r="E133" s="26"/>
      <c r="F133" s="26"/>
      <c r="G133" s="26"/>
      <c r="H133" s="26"/>
      <c r="I133" s="26"/>
      <c r="K133" s="38"/>
      <c r="L133" s="5"/>
      <c r="M133" s="5"/>
      <c r="O133" s="5">
        <f>D133/C132</f>
        <v>0.88372093023255816</v>
      </c>
      <c r="P133" s="74">
        <v>80</v>
      </c>
      <c r="Q133" s="25">
        <f t="shared" si="39"/>
        <v>0.91954022988505746</v>
      </c>
      <c r="R133" s="5">
        <f t="shared" si="40"/>
        <v>8.0459770114942541E-2</v>
      </c>
      <c r="T133" s="26"/>
      <c r="AE133" s="26"/>
      <c r="AQ133" s="3"/>
      <c r="AR133" s="3"/>
    </row>
    <row r="134" spans="1:44" ht="12.75" customHeight="1">
      <c r="A134" s="34" t="s">
        <v>42</v>
      </c>
      <c r="B134" s="3"/>
      <c r="C134" s="26"/>
      <c r="D134" s="26"/>
      <c r="E134" s="26">
        <v>71</v>
      </c>
      <c r="F134" s="26"/>
      <c r="G134" s="26"/>
      <c r="H134" s="26"/>
      <c r="I134" s="26"/>
      <c r="K134" s="38"/>
      <c r="L134" s="5"/>
      <c r="M134" s="5"/>
      <c r="O134" s="5">
        <f>E134/D133</f>
        <v>0.93421052631578949</v>
      </c>
      <c r="P134" s="74">
        <v>75</v>
      </c>
      <c r="Q134" s="25">
        <f t="shared" si="39"/>
        <v>0.9375</v>
      </c>
      <c r="R134" s="5">
        <f t="shared" si="40"/>
        <v>6.25E-2</v>
      </c>
      <c r="T134" s="26"/>
      <c r="AE134" s="26"/>
      <c r="AQ134" s="3"/>
      <c r="AR134" s="3"/>
    </row>
    <row r="135" spans="1:44" ht="12.75" customHeight="1">
      <c r="A135" s="34" t="s">
        <v>43</v>
      </c>
      <c r="B135" s="3"/>
      <c r="C135" s="26"/>
      <c r="D135" s="26"/>
      <c r="E135" s="26"/>
      <c r="F135" s="26">
        <v>68</v>
      </c>
      <c r="G135" s="26"/>
      <c r="H135" s="26"/>
      <c r="I135" s="26"/>
      <c r="K135" s="38"/>
      <c r="L135" s="5"/>
      <c r="M135" s="5"/>
      <c r="O135" s="5">
        <f>F135/E134</f>
        <v>0.95774647887323938</v>
      </c>
      <c r="P135" s="74">
        <v>73</v>
      </c>
      <c r="Q135" s="25">
        <f t="shared" si="39"/>
        <v>0.97333333333333338</v>
      </c>
      <c r="R135" s="5">
        <f t="shared" si="40"/>
        <v>2.6666666666666616E-2</v>
      </c>
      <c r="T135" s="26"/>
      <c r="AE135" s="26"/>
      <c r="AQ135" s="3"/>
      <c r="AR135" s="3"/>
    </row>
    <row r="136" spans="1:44" ht="12.75" customHeight="1">
      <c r="A136" s="34" t="s">
        <v>48</v>
      </c>
      <c r="B136" s="3"/>
      <c r="C136" s="26"/>
      <c r="D136" s="26"/>
      <c r="E136" s="26"/>
      <c r="F136" s="26"/>
      <c r="G136" s="26">
        <v>67</v>
      </c>
      <c r="H136" s="26"/>
      <c r="I136" s="26"/>
      <c r="K136" s="38"/>
      <c r="L136" s="5"/>
      <c r="M136" s="5"/>
      <c r="O136" s="5">
        <f>G136/F135</f>
        <v>0.98529411764705888</v>
      </c>
      <c r="P136" s="74">
        <v>72</v>
      </c>
      <c r="Q136" s="25">
        <f t="shared" si="39"/>
        <v>0.98630136986301364</v>
      </c>
      <c r="R136" s="5">
        <f t="shared" si="40"/>
        <v>1.3698630136986356E-2</v>
      </c>
      <c r="T136" s="26"/>
      <c r="AE136" s="26"/>
      <c r="AQ136" s="3"/>
      <c r="AR136" s="3"/>
    </row>
    <row r="137" spans="1:44" ht="12.75" customHeight="1">
      <c r="A137" s="34" t="s">
        <v>49</v>
      </c>
      <c r="B137" s="3"/>
      <c r="C137" s="26"/>
      <c r="D137" s="26"/>
      <c r="E137" s="26"/>
      <c r="F137" s="26"/>
      <c r="G137" s="26"/>
      <c r="H137" s="26">
        <v>67</v>
      </c>
      <c r="I137" s="26"/>
      <c r="K137" s="38">
        <v>1</v>
      </c>
      <c r="L137" s="5"/>
      <c r="M137" s="5"/>
      <c r="O137" s="5">
        <f>H137/G136</f>
        <v>1</v>
      </c>
      <c r="P137" s="74">
        <v>70</v>
      </c>
      <c r="Q137" s="25">
        <f t="shared" si="39"/>
        <v>0.97222222222222221</v>
      </c>
      <c r="R137" s="5">
        <f t="shared" si="40"/>
        <v>2.777777777777779E-2</v>
      </c>
      <c r="T137" s="26"/>
      <c r="AE137" s="26"/>
      <c r="AQ137" s="3"/>
      <c r="AR137" s="3"/>
    </row>
    <row r="138" spans="1:44" ht="12.75" customHeight="1">
      <c r="A138" s="34" t="s">
        <v>50</v>
      </c>
      <c r="B138" s="3"/>
      <c r="C138" s="26"/>
      <c r="D138" s="26"/>
      <c r="E138" s="26"/>
      <c r="F138" s="26"/>
      <c r="G138" s="26"/>
      <c r="H138" s="26"/>
      <c r="I138" s="26">
        <v>66</v>
      </c>
      <c r="K138" s="38">
        <v>1</v>
      </c>
      <c r="L138" s="5"/>
      <c r="M138" s="5"/>
      <c r="O138" s="5">
        <f>I138/H137</f>
        <v>0.9850746268656716</v>
      </c>
      <c r="P138" s="74">
        <v>69</v>
      </c>
      <c r="Q138" s="25">
        <f t="shared" si="39"/>
        <v>0.98571428571428577</v>
      </c>
      <c r="R138" s="5">
        <f t="shared" si="40"/>
        <v>1.4285714285714235E-2</v>
      </c>
      <c r="T138" s="26"/>
      <c r="AE138" s="26"/>
      <c r="AQ138" s="3"/>
      <c r="AR138" s="3"/>
    </row>
    <row r="139" spans="1:44" ht="12.75" customHeight="1">
      <c r="A139" s="34" t="s">
        <v>51</v>
      </c>
      <c r="B139" s="3"/>
      <c r="C139" s="26"/>
      <c r="D139" s="26"/>
      <c r="E139" s="26"/>
      <c r="F139" s="26"/>
      <c r="G139" s="26"/>
      <c r="H139" s="26"/>
      <c r="I139" s="26"/>
      <c r="J139" s="26">
        <v>66</v>
      </c>
      <c r="K139" s="38">
        <v>59</v>
      </c>
      <c r="L139" s="5"/>
      <c r="M139" s="5"/>
      <c r="O139" s="5">
        <f>J139/I138</f>
        <v>1</v>
      </c>
      <c r="P139" s="74">
        <v>68</v>
      </c>
      <c r="Q139" s="25">
        <f t="shared" si="39"/>
        <v>0.98550724637681164</v>
      </c>
      <c r="R139" s="5">
        <f t="shared" si="40"/>
        <v>1.4492753623188359E-2</v>
      </c>
      <c r="T139" s="26"/>
      <c r="AE139" s="26"/>
      <c r="AQ139" s="3"/>
      <c r="AR139" s="3"/>
    </row>
    <row r="140" spans="1:44" ht="12.75" customHeight="1">
      <c r="A140" s="34" t="s">
        <v>52</v>
      </c>
      <c r="B140" s="3"/>
      <c r="C140" s="26"/>
      <c r="D140" s="26"/>
      <c r="E140" s="26"/>
      <c r="F140" s="26"/>
      <c r="G140" s="26"/>
      <c r="H140" s="26"/>
      <c r="I140" s="26"/>
      <c r="J140" s="26">
        <v>7</v>
      </c>
      <c r="K140" s="38">
        <v>4</v>
      </c>
      <c r="L140" s="5"/>
      <c r="M140" s="5"/>
      <c r="O140" s="5"/>
      <c r="P140" s="74">
        <v>7</v>
      </c>
      <c r="Q140" s="25"/>
      <c r="R140" s="5"/>
      <c r="T140" s="26"/>
      <c r="AE140" s="26"/>
      <c r="AQ140" s="3"/>
      <c r="AR140" s="3"/>
    </row>
    <row r="141" spans="1:44" ht="12.75" customHeight="1">
      <c r="A141" s="34" t="s">
        <v>53</v>
      </c>
      <c r="B141" s="3"/>
      <c r="C141" s="26"/>
      <c r="D141" s="26"/>
      <c r="E141" s="26"/>
      <c r="F141" s="26"/>
      <c r="G141" s="26"/>
      <c r="H141" s="26"/>
      <c r="I141" s="26"/>
      <c r="K141" s="38"/>
      <c r="L141" s="5"/>
      <c r="M141" s="5"/>
      <c r="O141" s="5"/>
      <c r="P141" s="74"/>
      <c r="Q141" s="25"/>
      <c r="R141" s="5"/>
      <c r="T141" s="26"/>
      <c r="AE141" s="26"/>
      <c r="AQ141" s="3"/>
      <c r="AR141" s="3"/>
    </row>
    <row r="142" spans="1:44" ht="12.75" customHeight="1">
      <c r="A142" s="34" t="s">
        <v>64</v>
      </c>
      <c r="B142" s="3"/>
      <c r="C142" s="26"/>
      <c r="D142" s="26"/>
      <c r="E142" s="26"/>
      <c r="F142" s="26"/>
      <c r="G142" s="26"/>
      <c r="H142" s="26"/>
      <c r="I142" s="26"/>
      <c r="J142" s="26">
        <v>2</v>
      </c>
      <c r="K142" s="38">
        <v>2</v>
      </c>
      <c r="L142" s="5"/>
      <c r="M142" s="5"/>
      <c r="O142" s="5"/>
      <c r="P142" s="74">
        <v>2</v>
      </c>
      <c r="Q142" s="25"/>
      <c r="R142" s="5"/>
      <c r="T142" s="26"/>
      <c r="AE142" s="26"/>
      <c r="AQ142" s="3"/>
      <c r="AR142" s="3"/>
    </row>
    <row r="143" spans="1:44" ht="12.75" customHeight="1">
      <c r="A143" s="3"/>
      <c r="B143" s="3"/>
      <c r="C143" s="26"/>
      <c r="D143" s="26"/>
      <c r="E143" s="26"/>
      <c r="F143" s="26"/>
      <c r="G143" s="26"/>
      <c r="H143" s="26"/>
      <c r="I143" s="26"/>
      <c r="K143" s="26">
        <f>SUM(K137:K142)</f>
        <v>67</v>
      </c>
      <c r="L143" s="5">
        <f>SUM(K137:K139)/B131</f>
        <v>0.63541666666666663</v>
      </c>
      <c r="M143" s="5">
        <f>K143/B131</f>
        <v>0.69791666666666663</v>
      </c>
      <c r="N143" s="5">
        <f>M143-L143</f>
        <v>6.25E-2</v>
      </c>
      <c r="O143" s="5"/>
      <c r="P143" s="6"/>
      <c r="Q143" s="6"/>
      <c r="R143" s="5"/>
      <c r="T143" s="26"/>
      <c r="AE143" s="26"/>
      <c r="AQ143" s="3"/>
      <c r="AR143" s="3"/>
    </row>
    <row r="144" spans="1:44" ht="12.75" customHeight="1">
      <c r="A144" s="52" t="s">
        <v>74</v>
      </c>
      <c r="L144" s="5"/>
      <c r="M144" s="5"/>
      <c r="O144" s="5"/>
      <c r="T144" s="26"/>
      <c r="AE144" s="26"/>
      <c r="AQ144" s="3"/>
      <c r="AR144" s="3"/>
    </row>
    <row r="145" spans="1:44" ht="25.5" customHeight="1">
      <c r="B145" s="243" t="s">
        <v>1</v>
      </c>
      <c r="C145" s="244"/>
      <c r="D145" s="244"/>
      <c r="E145" s="244"/>
      <c r="F145" s="244"/>
      <c r="G145" s="244"/>
      <c r="H145" s="244"/>
      <c r="I145" s="244"/>
      <c r="J145" s="244"/>
      <c r="L145" s="10" t="s">
        <v>2</v>
      </c>
      <c r="M145" s="10" t="s">
        <v>3</v>
      </c>
      <c r="N145" s="70" t="s">
        <v>4</v>
      </c>
      <c r="O145" s="10" t="s">
        <v>5</v>
      </c>
      <c r="P145" s="9" t="s">
        <v>6</v>
      </c>
      <c r="Q145" s="9" t="s">
        <v>7</v>
      </c>
      <c r="R145" s="10" t="s">
        <v>8</v>
      </c>
      <c r="T145" s="26"/>
      <c r="AE145" s="26"/>
      <c r="AQ145" s="3"/>
      <c r="AR145" s="3"/>
    </row>
    <row r="146" spans="1:44" ht="12.75" customHeight="1">
      <c r="A146" s="71" t="s">
        <v>9</v>
      </c>
      <c r="B146" s="72">
        <v>1</v>
      </c>
      <c r="C146" s="72">
        <v>2</v>
      </c>
      <c r="D146" s="72">
        <v>3</v>
      </c>
      <c r="E146" s="72">
        <v>4</v>
      </c>
      <c r="F146" s="72">
        <v>5</v>
      </c>
      <c r="G146" s="72">
        <v>6</v>
      </c>
      <c r="H146" s="72">
        <v>7</v>
      </c>
      <c r="I146" s="72">
        <v>8</v>
      </c>
      <c r="J146" s="72">
        <v>9</v>
      </c>
      <c r="K146" s="73" t="s">
        <v>10</v>
      </c>
      <c r="L146" s="5"/>
      <c r="M146" s="5"/>
      <c r="O146" s="5"/>
      <c r="P146" s="6"/>
      <c r="Q146" s="6"/>
      <c r="R146" s="5"/>
      <c r="T146" s="26"/>
      <c r="AE146" s="26"/>
      <c r="AQ146" s="3"/>
      <c r="AR146" s="3"/>
    </row>
    <row r="147" spans="1:44" ht="12.75" customHeight="1">
      <c r="A147" s="34" t="s">
        <v>40</v>
      </c>
      <c r="B147" s="26">
        <v>53</v>
      </c>
      <c r="K147" s="38"/>
      <c r="L147" s="5"/>
      <c r="M147" s="5"/>
      <c r="O147" s="5"/>
      <c r="P147" s="20">
        <f>B147</f>
        <v>53</v>
      </c>
      <c r="Q147" s="6"/>
      <c r="R147" s="5"/>
      <c r="T147" s="26"/>
      <c r="AE147" s="26"/>
      <c r="AQ147" s="3"/>
      <c r="AR147" s="3"/>
    </row>
    <row r="148" spans="1:44" ht="12.75" customHeight="1">
      <c r="A148" s="34" t="s">
        <v>41</v>
      </c>
      <c r="C148" s="26">
        <v>49</v>
      </c>
      <c r="K148" s="38"/>
      <c r="L148" s="5"/>
      <c r="M148" s="5"/>
      <c r="N148" s="5"/>
      <c r="O148" s="5">
        <f>C148/B147</f>
        <v>0.92452830188679247</v>
      </c>
      <c r="P148" s="74">
        <v>49</v>
      </c>
      <c r="Q148" s="25">
        <f t="shared" ref="Q148:Q155" si="41">P148/P147</f>
        <v>0.92452830188679247</v>
      </c>
      <c r="R148" s="5">
        <f t="shared" ref="R148:R155" si="42">100%-Q148</f>
        <v>7.547169811320753E-2</v>
      </c>
      <c r="T148" s="26"/>
      <c r="AE148" s="26"/>
      <c r="AQ148" s="3"/>
      <c r="AR148" s="3"/>
    </row>
    <row r="149" spans="1:44" ht="12.75" customHeight="1">
      <c r="A149" s="34" t="s">
        <v>42</v>
      </c>
      <c r="B149" s="192"/>
      <c r="C149" s="26"/>
      <c r="D149" s="26">
        <v>42</v>
      </c>
      <c r="E149" s="26"/>
      <c r="F149" s="26"/>
      <c r="G149" s="26"/>
      <c r="H149" s="26"/>
      <c r="I149" s="26"/>
      <c r="K149" s="38"/>
      <c r="L149" s="5"/>
      <c r="M149" s="5"/>
      <c r="O149" s="5">
        <f>D149/C148</f>
        <v>0.8571428571428571</v>
      </c>
      <c r="P149" s="74">
        <v>43</v>
      </c>
      <c r="Q149" s="25">
        <f t="shared" si="41"/>
        <v>0.87755102040816324</v>
      </c>
      <c r="R149" s="5">
        <f t="shared" si="42"/>
        <v>0.12244897959183676</v>
      </c>
      <c r="T149" s="26"/>
      <c r="AE149" s="26"/>
      <c r="AQ149" s="3"/>
      <c r="AR149" s="3"/>
    </row>
    <row r="150" spans="1:44" ht="12.75" customHeight="1">
      <c r="A150" s="34" t="s">
        <v>43</v>
      </c>
      <c r="B150" s="192"/>
      <c r="C150" s="26"/>
      <c r="D150" s="26"/>
      <c r="E150" s="26">
        <v>42</v>
      </c>
      <c r="F150" s="26"/>
      <c r="G150" s="26"/>
      <c r="H150" s="26"/>
      <c r="I150" s="26"/>
      <c r="K150" s="38"/>
      <c r="L150" s="5"/>
      <c r="M150" s="5"/>
      <c r="O150" s="5">
        <f>E150/D149</f>
        <v>1</v>
      </c>
      <c r="P150" s="74">
        <v>43</v>
      </c>
      <c r="Q150" s="25">
        <f t="shared" si="41"/>
        <v>1</v>
      </c>
      <c r="R150" s="5">
        <f t="shared" si="42"/>
        <v>0</v>
      </c>
      <c r="T150" s="26"/>
      <c r="AE150" s="26"/>
      <c r="AQ150" s="3"/>
      <c r="AR150" s="3"/>
    </row>
    <row r="151" spans="1:44" ht="12.75" customHeight="1">
      <c r="A151" s="34" t="s">
        <v>48</v>
      </c>
      <c r="B151" s="26"/>
      <c r="C151" s="26"/>
      <c r="D151" s="26"/>
      <c r="E151" s="26"/>
      <c r="F151" s="26">
        <v>41</v>
      </c>
      <c r="G151" s="26"/>
      <c r="H151" s="26"/>
      <c r="I151" s="26"/>
      <c r="K151" s="38"/>
      <c r="L151" s="5"/>
      <c r="M151" s="5"/>
      <c r="O151" s="5">
        <f>F151/E150</f>
        <v>0.97619047619047616</v>
      </c>
      <c r="P151" s="74">
        <v>42</v>
      </c>
      <c r="Q151" s="25">
        <f t="shared" si="41"/>
        <v>0.97674418604651159</v>
      </c>
      <c r="R151" s="5">
        <f t="shared" si="42"/>
        <v>2.3255813953488413E-2</v>
      </c>
      <c r="T151" s="26"/>
      <c r="AE151" s="26"/>
      <c r="AQ151" s="3"/>
      <c r="AR151" s="3"/>
    </row>
    <row r="152" spans="1:44" ht="12.75" customHeight="1">
      <c r="A152" s="34" t="s">
        <v>49</v>
      </c>
      <c r="B152" s="26"/>
      <c r="C152" s="26"/>
      <c r="D152" s="26"/>
      <c r="E152" s="26"/>
      <c r="F152" s="26"/>
      <c r="G152" s="26">
        <v>40</v>
      </c>
      <c r="H152" s="26"/>
      <c r="I152" s="26"/>
      <c r="K152" s="38"/>
      <c r="L152" s="5"/>
      <c r="M152" s="5"/>
      <c r="O152" s="5">
        <f>G152/F151</f>
        <v>0.97560975609756095</v>
      </c>
      <c r="P152" s="74">
        <v>41</v>
      </c>
      <c r="Q152" s="25">
        <f t="shared" si="41"/>
        <v>0.97619047619047616</v>
      </c>
      <c r="R152" s="5">
        <f t="shared" si="42"/>
        <v>2.3809523809523836E-2</v>
      </c>
      <c r="T152" s="26"/>
      <c r="AE152" s="26"/>
      <c r="AQ152" s="3"/>
      <c r="AR152" s="3"/>
    </row>
    <row r="153" spans="1:44" ht="12.75" customHeight="1">
      <c r="A153" s="34" t="s">
        <v>50</v>
      </c>
      <c r="B153" s="26"/>
      <c r="C153" s="26"/>
      <c r="D153" s="26"/>
      <c r="E153" s="26"/>
      <c r="F153" s="26"/>
      <c r="G153" s="26"/>
      <c r="H153" s="26">
        <v>39</v>
      </c>
      <c r="I153" s="26"/>
      <c r="K153" s="38"/>
      <c r="L153" s="5"/>
      <c r="M153" s="5"/>
      <c r="O153" s="5">
        <f>H153/G152</f>
        <v>0.97499999999999998</v>
      </c>
      <c r="P153" s="74">
        <v>40</v>
      </c>
      <c r="Q153" s="25">
        <f t="shared" si="41"/>
        <v>0.97560975609756095</v>
      </c>
      <c r="R153" s="5">
        <f t="shared" si="42"/>
        <v>2.4390243902439046E-2</v>
      </c>
      <c r="T153" s="26"/>
      <c r="AE153" s="26"/>
      <c r="AQ153" s="3"/>
      <c r="AR153" s="3"/>
    </row>
    <row r="154" spans="1:44" ht="12.75" customHeight="1">
      <c r="A154" s="34" t="s">
        <v>51</v>
      </c>
      <c r="B154" s="26"/>
      <c r="C154" s="26"/>
      <c r="D154" s="26"/>
      <c r="E154" s="26"/>
      <c r="F154" s="26"/>
      <c r="G154" s="26"/>
      <c r="H154" s="26"/>
      <c r="I154" s="26">
        <v>37</v>
      </c>
      <c r="K154" s="38">
        <v>3</v>
      </c>
      <c r="L154" s="5"/>
      <c r="M154" s="5"/>
      <c r="O154" s="5">
        <f>I154/H153</f>
        <v>0.94871794871794868</v>
      </c>
      <c r="P154" s="74">
        <v>40</v>
      </c>
      <c r="Q154" s="25">
        <f t="shared" si="41"/>
        <v>1</v>
      </c>
      <c r="R154" s="5">
        <f t="shared" si="42"/>
        <v>0</v>
      </c>
      <c r="T154" s="26"/>
      <c r="AE154" s="26"/>
      <c r="AQ154" s="3"/>
      <c r="AR154" s="3"/>
    </row>
    <row r="155" spans="1:44" ht="12.75" customHeight="1">
      <c r="A155" s="34" t="s">
        <v>52</v>
      </c>
      <c r="B155" s="26"/>
      <c r="C155" s="26"/>
      <c r="D155" s="26"/>
      <c r="E155" s="26"/>
      <c r="F155" s="26"/>
      <c r="G155" s="26"/>
      <c r="H155" s="26"/>
      <c r="I155" s="26"/>
      <c r="J155" s="26">
        <v>36</v>
      </c>
      <c r="K155" s="38">
        <v>36</v>
      </c>
      <c r="L155" s="5"/>
      <c r="M155" s="5"/>
      <c r="O155" s="5">
        <f>J155/I154</f>
        <v>0.97297297297297303</v>
      </c>
      <c r="P155" s="74">
        <v>37</v>
      </c>
      <c r="Q155" s="25">
        <f t="shared" si="41"/>
        <v>0.92500000000000004</v>
      </c>
      <c r="R155" s="5">
        <f t="shared" si="42"/>
        <v>7.4999999999999956E-2</v>
      </c>
      <c r="T155" s="26"/>
      <c r="AE155" s="26"/>
      <c r="AQ155" s="3"/>
      <c r="AR155" s="3"/>
    </row>
    <row r="156" spans="1:44" ht="12.75" customHeight="1">
      <c r="A156" s="34" t="s">
        <v>53</v>
      </c>
      <c r="B156" s="26"/>
      <c r="C156" s="26"/>
      <c r="D156" s="26"/>
      <c r="E156" s="26"/>
      <c r="F156" s="26"/>
      <c r="G156" s="26"/>
      <c r="H156" s="26"/>
      <c r="I156" s="26"/>
      <c r="J156" s="26">
        <v>2</v>
      </c>
      <c r="K156" s="38">
        <v>1</v>
      </c>
      <c r="L156" s="5"/>
      <c r="M156" s="5"/>
      <c r="O156" s="5"/>
      <c r="P156" s="74">
        <v>2</v>
      </c>
      <c r="Q156" s="25"/>
      <c r="R156" s="5"/>
      <c r="T156" s="26"/>
      <c r="AE156" s="26"/>
      <c r="AQ156" s="3"/>
      <c r="AR156" s="3"/>
    </row>
    <row r="157" spans="1:44" ht="12.75" customHeight="1">
      <c r="A157" s="34" t="s">
        <v>64</v>
      </c>
      <c r="B157" s="26"/>
      <c r="C157" s="26"/>
      <c r="D157" s="26"/>
      <c r="E157" s="26"/>
      <c r="F157" s="26"/>
      <c r="G157" s="26"/>
      <c r="H157" s="26"/>
      <c r="I157" s="26"/>
      <c r="J157" s="26">
        <v>1</v>
      </c>
      <c r="K157" s="38">
        <v>1</v>
      </c>
      <c r="L157" s="5"/>
      <c r="M157" s="5"/>
      <c r="O157" s="5"/>
      <c r="P157" s="74">
        <v>1</v>
      </c>
      <c r="Q157" s="25"/>
      <c r="R157" s="5"/>
      <c r="T157" s="26"/>
      <c r="AE157" s="26"/>
      <c r="AQ157" s="3"/>
      <c r="AR157" s="3"/>
    </row>
    <row r="158" spans="1:44" ht="12.75" customHeight="1">
      <c r="A158" s="26"/>
      <c r="B158" s="26"/>
      <c r="C158" s="26"/>
      <c r="D158" s="26"/>
      <c r="E158" s="26"/>
      <c r="F158" s="26"/>
      <c r="G158" s="26"/>
      <c r="H158" s="26"/>
      <c r="I158" s="26"/>
      <c r="K158" s="26">
        <f>SUM(K154:K157)</f>
        <v>41</v>
      </c>
      <c r="L158" s="5">
        <f>SUM(K154:K155)/B147</f>
        <v>0.73584905660377353</v>
      </c>
      <c r="M158" s="5">
        <f>K158/B147</f>
        <v>0.77358490566037741</v>
      </c>
      <c r="N158" s="5">
        <f>M158-L158</f>
        <v>3.7735849056603876E-2</v>
      </c>
      <c r="O158" s="5"/>
      <c r="P158" s="6"/>
      <c r="Q158" s="6"/>
      <c r="R158" s="5"/>
      <c r="T158" s="26"/>
      <c r="AE158" s="26"/>
      <c r="AQ158" s="3"/>
      <c r="AR158" s="3"/>
    </row>
    <row r="159" spans="1:44" ht="12.75" customHeight="1">
      <c r="A159" s="52" t="s">
        <v>76</v>
      </c>
      <c r="L159" s="5"/>
      <c r="M159" s="5"/>
      <c r="O159" s="5"/>
      <c r="T159" s="26"/>
      <c r="AE159" s="26"/>
      <c r="AQ159" s="3"/>
      <c r="AR159" s="3"/>
    </row>
    <row r="160" spans="1:44" ht="25.5" customHeight="1">
      <c r="B160" s="243" t="s">
        <v>1</v>
      </c>
      <c r="C160" s="244"/>
      <c r="D160" s="244"/>
      <c r="E160" s="244"/>
      <c r="F160" s="244"/>
      <c r="G160" s="244"/>
      <c r="H160" s="244"/>
      <c r="I160" s="244"/>
      <c r="J160" s="244"/>
      <c r="L160" s="10" t="s">
        <v>2</v>
      </c>
      <c r="M160" s="10" t="s">
        <v>3</v>
      </c>
      <c r="N160" s="70" t="s">
        <v>4</v>
      </c>
      <c r="O160" s="10" t="s">
        <v>5</v>
      </c>
      <c r="P160" s="9" t="s">
        <v>6</v>
      </c>
      <c r="Q160" s="9" t="s">
        <v>7</v>
      </c>
      <c r="R160" s="10" t="s">
        <v>8</v>
      </c>
      <c r="T160" s="26"/>
      <c r="AE160" s="26"/>
      <c r="AQ160" s="3"/>
      <c r="AR160" s="3"/>
    </row>
    <row r="161" spans="1:44" ht="12.75" customHeight="1">
      <c r="A161" s="71" t="s">
        <v>9</v>
      </c>
      <c r="B161" s="72">
        <v>1</v>
      </c>
      <c r="C161" s="72">
        <v>2</v>
      </c>
      <c r="D161" s="72">
        <v>3</v>
      </c>
      <c r="E161" s="72">
        <v>4</v>
      </c>
      <c r="F161" s="72">
        <v>5</v>
      </c>
      <c r="G161" s="72">
        <v>6</v>
      </c>
      <c r="H161" s="72">
        <v>7</v>
      </c>
      <c r="I161" s="72">
        <v>8</v>
      </c>
      <c r="J161" s="72">
        <v>9</v>
      </c>
      <c r="K161" s="73" t="s">
        <v>10</v>
      </c>
      <c r="L161" s="5"/>
      <c r="M161" s="5"/>
      <c r="O161" s="5"/>
      <c r="P161" s="6"/>
      <c r="Q161" s="6"/>
      <c r="R161" s="5"/>
      <c r="T161" s="26"/>
      <c r="AE161" s="26"/>
      <c r="AQ161" s="3"/>
      <c r="AR161" s="3"/>
    </row>
    <row r="162" spans="1:44" ht="12.75" customHeight="1">
      <c r="A162" s="34" t="s">
        <v>41</v>
      </c>
      <c r="B162" s="26">
        <v>50</v>
      </c>
      <c r="K162" s="38"/>
      <c r="L162" s="5"/>
      <c r="M162" s="5"/>
      <c r="O162" s="5"/>
      <c r="P162" s="20">
        <f>B162</f>
        <v>50</v>
      </c>
      <c r="Q162" s="6"/>
      <c r="R162" s="5"/>
      <c r="T162" s="26"/>
      <c r="AE162" s="26"/>
      <c r="AQ162" s="3"/>
      <c r="AR162" s="3"/>
    </row>
    <row r="163" spans="1:44" ht="12.75" customHeight="1">
      <c r="A163" s="34" t="s">
        <v>42</v>
      </c>
      <c r="C163" s="26">
        <v>46</v>
      </c>
      <c r="K163" s="38"/>
      <c r="L163" s="5"/>
      <c r="M163" s="5"/>
      <c r="N163" s="5"/>
      <c r="O163" s="5">
        <f>C163/B162</f>
        <v>0.92</v>
      </c>
      <c r="P163" s="74">
        <v>47</v>
      </c>
      <c r="Q163" s="25">
        <f t="shared" ref="Q163:Q170" si="43">P163/P162</f>
        <v>0.94</v>
      </c>
      <c r="R163" s="5">
        <f t="shared" ref="R163:R170" si="44">100%-Q163</f>
        <v>6.0000000000000053E-2</v>
      </c>
      <c r="T163" s="26"/>
      <c r="AE163" s="26"/>
      <c r="AQ163" s="3"/>
      <c r="AR163" s="3"/>
    </row>
    <row r="164" spans="1:44" ht="12.75" customHeight="1">
      <c r="A164" s="34" t="s">
        <v>43</v>
      </c>
      <c r="B164" s="192"/>
      <c r="C164" s="26"/>
      <c r="D164" s="26">
        <v>40</v>
      </c>
      <c r="E164" s="26"/>
      <c r="F164" s="26"/>
      <c r="G164" s="26"/>
      <c r="H164" s="26"/>
      <c r="I164" s="26"/>
      <c r="K164" s="38"/>
      <c r="L164" s="5"/>
      <c r="M164" s="5"/>
      <c r="O164" s="5">
        <f>D164/C163</f>
        <v>0.86956521739130432</v>
      </c>
      <c r="P164" s="74">
        <v>45</v>
      </c>
      <c r="Q164" s="25">
        <f t="shared" si="43"/>
        <v>0.95744680851063835</v>
      </c>
      <c r="R164" s="5">
        <f t="shared" si="44"/>
        <v>4.2553191489361653E-2</v>
      </c>
      <c r="T164" s="26"/>
      <c r="AE164" s="26"/>
      <c r="AQ164" s="3"/>
      <c r="AR164" s="3"/>
    </row>
    <row r="165" spans="1:44" ht="12.75" customHeight="1">
      <c r="A165" s="34" t="s">
        <v>48</v>
      </c>
      <c r="E165" s="26">
        <v>40</v>
      </c>
      <c r="K165" s="38"/>
      <c r="L165" s="5"/>
      <c r="M165" s="5"/>
      <c r="O165" s="5">
        <f>E165/D164</f>
        <v>1</v>
      </c>
      <c r="P165" s="74">
        <v>43</v>
      </c>
      <c r="Q165" s="25">
        <f t="shared" si="43"/>
        <v>0.9555555555555556</v>
      </c>
      <c r="R165" s="5">
        <f t="shared" si="44"/>
        <v>4.4444444444444398E-2</v>
      </c>
      <c r="T165" s="26"/>
      <c r="AE165" s="26"/>
      <c r="AQ165" s="3"/>
      <c r="AR165" s="3"/>
    </row>
    <row r="166" spans="1:44" ht="12.75" customHeight="1">
      <c r="A166" s="34" t="s">
        <v>49</v>
      </c>
      <c r="F166" s="26">
        <v>38</v>
      </c>
      <c r="K166" s="38"/>
      <c r="L166" s="5"/>
      <c r="M166" s="5"/>
      <c r="O166" s="5">
        <f>F166/E165</f>
        <v>0.95</v>
      </c>
      <c r="P166" s="74">
        <v>42</v>
      </c>
      <c r="Q166" s="25">
        <f t="shared" si="43"/>
        <v>0.97674418604651159</v>
      </c>
      <c r="R166" s="5">
        <f t="shared" si="44"/>
        <v>2.3255813953488413E-2</v>
      </c>
      <c r="T166" s="26"/>
      <c r="AE166" s="26"/>
      <c r="AQ166" s="3"/>
      <c r="AR166" s="3"/>
    </row>
    <row r="167" spans="1:44" ht="12.75" customHeight="1">
      <c r="A167" s="34" t="s">
        <v>50</v>
      </c>
      <c r="G167" s="26">
        <v>32</v>
      </c>
      <c r="K167" s="38"/>
      <c r="L167" s="5"/>
      <c r="M167" s="5"/>
      <c r="O167" s="5">
        <f>G167/F166</f>
        <v>0.84210526315789469</v>
      </c>
      <c r="P167" s="74">
        <v>38</v>
      </c>
      <c r="Q167" s="25">
        <f t="shared" si="43"/>
        <v>0.90476190476190477</v>
      </c>
      <c r="R167" s="5">
        <f t="shared" si="44"/>
        <v>9.5238095238095233E-2</v>
      </c>
      <c r="T167" s="26"/>
      <c r="AE167" s="26"/>
      <c r="AQ167" s="3"/>
      <c r="AR167" s="3"/>
    </row>
    <row r="168" spans="1:44" ht="12.75" customHeight="1">
      <c r="A168" s="34" t="s">
        <v>51</v>
      </c>
      <c r="H168" s="26">
        <v>32</v>
      </c>
      <c r="K168" s="38"/>
      <c r="L168" s="5"/>
      <c r="M168" s="5"/>
      <c r="O168" s="5">
        <f>H168/G167</f>
        <v>1</v>
      </c>
      <c r="P168" s="74">
        <v>38</v>
      </c>
      <c r="Q168" s="25">
        <f t="shared" si="43"/>
        <v>1</v>
      </c>
      <c r="R168" s="5">
        <f t="shared" si="44"/>
        <v>0</v>
      </c>
      <c r="T168" s="26"/>
      <c r="AE168" s="26"/>
      <c r="AQ168" s="3"/>
      <c r="AR168" s="3"/>
    </row>
    <row r="169" spans="1:44" ht="12.75" customHeight="1">
      <c r="A169" s="34" t="s">
        <v>52</v>
      </c>
      <c r="I169" s="26">
        <v>32</v>
      </c>
      <c r="K169" s="38">
        <v>1</v>
      </c>
      <c r="L169" s="5"/>
      <c r="M169" s="5"/>
      <c r="O169" s="5">
        <f>I169/H168</f>
        <v>1</v>
      </c>
      <c r="P169" s="74">
        <v>35</v>
      </c>
      <c r="Q169" s="25">
        <f t="shared" si="43"/>
        <v>0.92105263157894735</v>
      </c>
      <c r="R169" s="5">
        <f t="shared" si="44"/>
        <v>7.8947368421052655E-2</v>
      </c>
      <c r="T169" s="26"/>
      <c r="AE169" s="26"/>
      <c r="AQ169" s="3"/>
      <c r="AR169" s="3"/>
    </row>
    <row r="170" spans="1:44" ht="12.75" customHeight="1">
      <c r="A170" s="34" t="s">
        <v>53</v>
      </c>
      <c r="J170" s="26">
        <v>32</v>
      </c>
      <c r="K170" s="38">
        <v>26</v>
      </c>
      <c r="L170" s="5"/>
      <c r="M170" s="5"/>
      <c r="O170" s="5">
        <f>J170/I169</f>
        <v>1</v>
      </c>
      <c r="P170" s="74">
        <v>36</v>
      </c>
      <c r="Q170" s="25">
        <f t="shared" si="43"/>
        <v>1.0285714285714285</v>
      </c>
      <c r="R170" s="5">
        <f t="shared" si="44"/>
        <v>-2.857142857142847E-2</v>
      </c>
      <c r="T170" s="26"/>
      <c r="AE170" s="26"/>
      <c r="AQ170" s="3"/>
      <c r="AR170" s="3"/>
    </row>
    <row r="171" spans="1:44" ht="12.75" customHeight="1">
      <c r="A171" s="34" t="s">
        <v>64</v>
      </c>
      <c r="J171" s="26">
        <v>5</v>
      </c>
      <c r="K171" s="38">
        <v>3</v>
      </c>
      <c r="L171" s="5"/>
      <c r="M171" s="5"/>
      <c r="O171" s="5"/>
      <c r="P171" s="74">
        <v>8</v>
      </c>
      <c r="Q171" s="25"/>
      <c r="R171" s="5"/>
      <c r="T171" s="26"/>
      <c r="AE171" s="26"/>
      <c r="AQ171" s="3"/>
      <c r="AR171" s="3"/>
    </row>
    <row r="172" spans="1:44" ht="12.75" customHeight="1">
      <c r="A172" s="34" t="s">
        <v>66</v>
      </c>
      <c r="J172" s="26">
        <v>2</v>
      </c>
      <c r="K172" s="38">
        <v>2</v>
      </c>
      <c r="L172" s="5"/>
      <c r="M172" s="5"/>
      <c r="O172" s="5"/>
      <c r="P172" s="74">
        <v>3</v>
      </c>
      <c r="Q172" s="25"/>
      <c r="R172" s="5"/>
      <c r="T172" s="26"/>
      <c r="AE172" s="26"/>
      <c r="AQ172" s="3"/>
      <c r="AR172" s="3"/>
    </row>
    <row r="173" spans="1:44" ht="12.75" customHeight="1">
      <c r="A173" s="34" t="s">
        <v>71</v>
      </c>
      <c r="J173" s="26">
        <v>1</v>
      </c>
      <c r="K173" s="38"/>
      <c r="L173" s="5"/>
      <c r="M173" s="5"/>
      <c r="O173" s="5"/>
      <c r="P173" s="74">
        <v>1</v>
      </c>
      <c r="Q173" s="25"/>
      <c r="R173" s="5"/>
      <c r="T173" s="26"/>
      <c r="AE173" s="26"/>
      <c r="AQ173" s="3"/>
      <c r="AR173" s="3"/>
    </row>
    <row r="174" spans="1:44" ht="12.75" customHeight="1">
      <c r="A174" s="34" t="s">
        <v>72</v>
      </c>
      <c r="J174" s="26">
        <v>1</v>
      </c>
      <c r="K174" s="38"/>
      <c r="L174" s="5"/>
      <c r="M174" s="5"/>
      <c r="O174" s="5"/>
      <c r="P174" s="74">
        <v>1</v>
      </c>
      <c r="Q174" s="25"/>
      <c r="R174" s="5"/>
      <c r="T174" s="26"/>
      <c r="AE174" s="26"/>
      <c r="AQ174" s="3"/>
      <c r="AR174" s="3"/>
    </row>
    <row r="175" spans="1:44" ht="12.75" customHeight="1">
      <c r="K175" s="26">
        <f>SUM(K169:K172)</f>
        <v>32</v>
      </c>
      <c r="L175" s="5">
        <f>SUM(K169:K170)/B162</f>
        <v>0.54</v>
      </c>
      <c r="M175" s="5">
        <f>K175/B162</f>
        <v>0.64</v>
      </c>
      <c r="N175" s="5">
        <f>M175-L175</f>
        <v>9.9999999999999978E-2</v>
      </c>
      <c r="O175" s="5"/>
      <c r="P175" s="6"/>
      <c r="Q175" s="6"/>
      <c r="R175" s="5"/>
      <c r="T175" s="26"/>
      <c r="AE175" s="26"/>
      <c r="AQ175" s="3"/>
      <c r="AR175" s="3"/>
    </row>
    <row r="176" spans="1:44" ht="12.75" customHeight="1">
      <c r="A176" s="52" t="s">
        <v>78</v>
      </c>
      <c r="L176" s="5"/>
      <c r="M176" s="5"/>
      <c r="O176" s="5"/>
      <c r="T176" s="26"/>
      <c r="AE176" s="26"/>
      <c r="AQ176" s="3"/>
      <c r="AR176" s="3"/>
    </row>
    <row r="177" spans="1:44" ht="25.5" customHeight="1">
      <c r="B177" s="243" t="s">
        <v>1</v>
      </c>
      <c r="C177" s="244"/>
      <c r="D177" s="244"/>
      <c r="E177" s="244"/>
      <c r="F177" s="244"/>
      <c r="G177" s="244"/>
      <c r="H177" s="244"/>
      <c r="I177" s="244"/>
      <c r="J177" s="244"/>
      <c r="L177" s="10" t="s">
        <v>2</v>
      </c>
      <c r="M177" s="10" t="s">
        <v>3</v>
      </c>
      <c r="N177" s="70" t="s">
        <v>4</v>
      </c>
      <c r="O177" s="10" t="s">
        <v>5</v>
      </c>
      <c r="P177" s="9" t="s">
        <v>6</v>
      </c>
      <c r="Q177" s="9" t="s">
        <v>7</v>
      </c>
      <c r="R177" s="10" t="s">
        <v>8</v>
      </c>
      <c r="T177" s="26"/>
      <c r="AE177" s="26"/>
      <c r="AQ177" s="3"/>
      <c r="AR177" s="3"/>
    </row>
    <row r="178" spans="1:44" ht="12.75" customHeight="1">
      <c r="A178" s="71" t="s">
        <v>9</v>
      </c>
      <c r="B178" s="72">
        <v>1</v>
      </c>
      <c r="C178" s="72">
        <v>2</v>
      </c>
      <c r="D178" s="72">
        <v>3</v>
      </c>
      <c r="E178" s="72">
        <v>4</v>
      </c>
      <c r="F178" s="72">
        <v>5</v>
      </c>
      <c r="G178" s="72">
        <v>6</v>
      </c>
      <c r="H178" s="72">
        <v>7</v>
      </c>
      <c r="I178" s="72">
        <v>8</v>
      </c>
      <c r="J178" s="72">
        <v>9</v>
      </c>
      <c r="K178" s="73" t="s">
        <v>10</v>
      </c>
      <c r="L178" s="5"/>
      <c r="M178" s="5"/>
      <c r="O178" s="5"/>
      <c r="P178" s="6"/>
      <c r="Q178" s="6"/>
      <c r="R178" s="5"/>
      <c r="T178" s="26"/>
      <c r="AE178" s="26"/>
      <c r="AQ178" s="3"/>
      <c r="AR178" s="3"/>
    </row>
    <row r="179" spans="1:44" ht="12.75" customHeight="1">
      <c r="A179" s="34" t="s">
        <v>42</v>
      </c>
      <c r="B179" s="26">
        <v>49</v>
      </c>
      <c r="K179" s="38"/>
      <c r="L179" s="5"/>
      <c r="M179" s="5"/>
      <c r="O179" s="5"/>
      <c r="P179" s="20">
        <f>B179</f>
        <v>49</v>
      </c>
      <c r="Q179" s="6"/>
      <c r="R179" s="5"/>
      <c r="T179" s="26"/>
      <c r="AE179" s="26"/>
      <c r="AQ179" s="3"/>
      <c r="AR179" s="3"/>
    </row>
    <row r="180" spans="1:44" ht="12.75" customHeight="1">
      <c r="A180" s="34" t="s">
        <v>43</v>
      </c>
      <c r="C180" s="26">
        <v>44</v>
      </c>
      <c r="K180" s="38"/>
      <c r="L180" s="5"/>
      <c r="M180" s="5"/>
      <c r="N180" s="5"/>
      <c r="O180" s="5">
        <f>C180/B179</f>
        <v>0.89795918367346939</v>
      </c>
      <c r="P180" s="74">
        <v>44</v>
      </c>
      <c r="Q180" s="25">
        <f t="shared" ref="Q180:Q187" si="45">P180/P179</f>
        <v>0.89795918367346939</v>
      </c>
      <c r="R180" s="5">
        <f t="shared" ref="R180:R187" si="46">100%-Q180</f>
        <v>0.10204081632653061</v>
      </c>
      <c r="T180" s="26"/>
      <c r="AE180" s="26"/>
      <c r="AQ180" s="3"/>
      <c r="AR180" s="3"/>
    </row>
    <row r="181" spans="1:44" ht="12.75" customHeight="1">
      <c r="A181" s="34" t="s">
        <v>48</v>
      </c>
      <c r="B181" s="192"/>
      <c r="C181" s="26"/>
      <c r="D181" s="26">
        <v>40</v>
      </c>
      <c r="E181" s="26"/>
      <c r="F181" s="26"/>
      <c r="G181" s="26"/>
      <c r="H181" s="26"/>
      <c r="I181" s="26"/>
      <c r="K181" s="38"/>
      <c r="L181" s="5"/>
      <c r="M181" s="5"/>
      <c r="O181" s="5">
        <f>D181/C180</f>
        <v>0.90909090909090906</v>
      </c>
      <c r="P181" s="74">
        <v>42</v>
      </c>
      <c r="Q181" s="25">
        <f t="shared" si="45"/>
        <v>0.95454545454545459</v>
      </c>
      <c r="R181" s="5">
        <f t="shared" si="46"/>
        <v>4.5454545454545414E-2</v>
      </c>
      <c r="T181" s="26"/>
      <c r="AE181" s="26"/>
      <c r="AQ181" s="3"/>
      <c r="AR181" s="3"/>
    </row>
    <row r="182" spans="1:44" ht="12.75" customHeight="1">
      <c r="A182" s="34" t="s">
        <v>49</v>
      </c>
      <c r="E182" s="26">
        <v>39</v>
      </c>
      <c r="K182" s="38"/>
      <c r="L182" s="5"/>
      <c r="M182" s="5"/>
      <c r="O182" s="5">
        <f>E182/D181</f>
        <v>0.97499999999999998</v>
      </c>
      <c r="P182" s="74">
        <v>41</v>
      </c>
      <c r="Q182" s="25">
        <f t="shared" si="45"/>
        <v>0.97619047619047616</v>
      </c>
      <c r="R182" s="5">
        <f t="shared" si="46"/>
        <v>2.3809523809523836E-2</v>
      </c>
      <c r="AE182" s="26"/>
      <c r="AQ182" s="3"/>
      <c r="AR182" s="3"/>
    </row>
    <row r="183" spans="1:44" ht="12.75" customHeight="1">
      <c r="A183" s="34" t="s">
        <v>50</v>
      </c>
      <c r="F183" s="26">
        <v>36</v>
      </c>
      <c r="K183" s="38"/>
      <c r="L183" s="5"/>
      <c r="M183" s="5"/>
      <c r="O183" s="5">
        <f>F183/E182</f>
        <v>0.92307692307692313</v>
      </c>
      <c r="P183" s="74">
        <v>40</v>
      </c>
      <c r="Q183" s="25">
        <f t="shared" si="45"/>
        <v>0.97560975609756095</v>
      </c>
      <c r="R183" s="5">
        <f t="shared" si="46"/>
        <v>2.4390243902439046E-2</v>
      </c>
      <c r="AE183" s="26"/>
      <c r="AQ183" s="3"/>
      <c r="AR183" s="3"/>
    </row>
    <row r="184" spans="1:44" ht="12.75" customHeight="1">
      <c r="A184" s="34" t="s">
        <v>51</v>
      </c>
      <c r="G184" s="26">
        <v>35</v>
      </c>
      <c r="K184" s="38"/>
      <c r="L184" s="5"/>
      <c r="M184" s="5"/>
      <c r="O184" s="5">
        <f>G184/F183</f>
        <v>0.97222222222222221</v>
      </c>
      <c r="P184" s="74">
        <v>36</v>
      </c>
      <c r="Q184" s="25">
        <f t="shared" si="45"/>
        <v>0.9</v>
      </c>
      <c r="R184" s="5">
        <f t="shared" si="46"/>
        <v>9.9999999999999978E-2</v>
      </c>
      <c r="AE184" s="26"/>
      <c r="AQ184" s="3"/>
      <c r="AR184" s="3"/>
    </row>
    <row r="185" spans="1:44" ht="12.75" customHeight="1">
      <c r="A185" s="34" t="s">
        <v>52</v>
      </c>
      <c r="H185" s="26">
        <v>35</v>
      </c>
      <c r="K185" s="38"/>
      <c r="L185" s="5"/>
      <c r="M185" s="5"/>
      <c r="O185" s="5">
        <f>H185/G184</f>
        <v>1</v>
      </c>
      <c r="P185" s="74">
        <v>36</v>
      </c>
      <c r="Q185" s="25">
        <f t="shared" si="45"/>
        <v>1</v>
      </c>
      <c r="R185" s="5">
        <f t="shared" si="46"/>
        <v>0</v>
      </c>
      <c r="AE185" s="26"/>
      <c r="AQ185" s="3"/>
      <c r="AR185" s="3"/>
    </row>
    <row r="186" spans="1:44" ht="12.75" customHeight="1">
      <c r="A186" s="34" t="s">
        <v>53</v>
      </c>
      <c r="I186" s="26">
        <v>35</v>
      </c>
      <c r="K186" s="38"/>
      <c r="L186" s="5"/>
      <c r="M186" s="5"/>
      <c r="O186" s="5">
        <f>I186/H185</f>
        <v>1</v>
      </c>
      <c r="P186" s="74">
        <v>36</v>
      </c>
      <c r="Q186" s="25">
        <f t="shared" si="45"/>
        <v>1</v>
      </c>
      <c r="R186" s="5">
        <f t="shared" si="46"/>
        <v>0</v>
      </c>
      <c r="AE186" s="26"/>
      <c r="AQ186" s="3"/>
      <c r="AR186" s="3"/>
    </row>
    <row r="187" spans="1:44" ht="12.75" customHeight="1">
      <c r="A187" s="34" t="s">
        <v>64</v>
      </c>
      <c r="J187" s="26">
        <v>35</v>
      </c>
      <c r="K187" s="38">
        <v>29</v>
      </c>
      <c r="L187" s="5"/>
      <c r="M187" s="5"/>
      <c r="O187" s="5">
        <f>J187/I186</f>
        <v>1</v>
      </c>
      <c r="P187" s="74">
        <v>36</v>
      </c>
      <c r="Q187" s="25">
        <f t="shared" si="45"/>
        <v>1</v>
      </c>
      <c r="R187" s="5">
        <f t="shared" si="46"/>
        <v>0</v>
      </c>
      <c r="AE187" s="26"/>
      <c r="AQ187" s="3"/>
      <c r="AR187" s="3"/>
    </row>
    <row r="188" spans="1:44" ht="12.75" customHeight="1">
      <c r="A188" s="34" t="s">
        <v>66</v>
      </c>
      <c r="J188" s="26">
        <v>4</v>
      </c>
      <c r="K188" s="38">
        <v>3</v>
      </c>
      <c r="L188" s="5"/>
      <c r="M188" s="5"/>
      <c r="O188" s="5"/>
      <c r="P188" s="74">
        <v>1</v>
      </c>
      <c r="Q188" s="25"/>
      <c r="R188" s="5"/>
      <c r="AE188" s="26"/>
      <c r="AQ188" s="3"/>
      <c r="AR188" s="3"/>
    </row>
    <row r="189" spans="1:44" ht="12.75" customHeight="1">
      <c r="A189" s="34" t="s">
        <v>71</v>
      </c>
      <c r="J189" s="26">
        <v>2</v>
      </c>
      <c r="K189" s="38">
        <v>1</v>
      </c>
      <c r="L189" s="5"/>
      <c r="M189" s="5"/>
      <c r="O189" s="5"/>
      <c r="P189" s="74">
        <v>10</v>
      </c>
      <c r="Q189" s="25"/>
      <c r="R189" s="5"/>
      <c r="AE189" s="26"/>
      <c r="AQ189" s="3"/>
      <c r="AR189" s="3"/>
    </row>
    <row r="190" spans="1:44" ht="12.75" customHeight="1">
      <c r="A190" s="34" t="s">
        <v>72</v>
      </c>
      <c r="J190" s="26">
        <v>1</v>
      </c>
      <c r="K190" s="38"/>
      <c r="L190" s="5"/>
      <c r="M190" s="5"/>
      <c r="O190" s="5"/>
      <c r="P190" s="74">
        <v>1</v>
      </c>
      <c r="Q190" s="25"/>
      <c r="R190" s="5"/>
      <c r="AE190" s="26"/>
      <c r="AQ190" s="3"/>
      <c r="AR190" s="3"/>
    </row>
    <row r="191" spans="1:44" ht="12.75" customHeight="1">
      <c r="K191" s="26">
        <f>SUM(K187:K189)</f>
        <v>33</v>
      </c>
      <c r="L191" s="5">
        <f>K187/B179</f>
        <v>0.59183673469387754</v>
      </c>
      <c r="M191" s="5">
        <f>K191/B179</f>
        <v>0.67346938775510201</v>
      </c>
      <c r="N191" s="5">
        <f>M191-L191</f>
        <v>8.1632653061224469E-2</v>
      </c>
      <c r="O191" s="5"/>
      <c r="P191" s="6"/>
      <c r="Q191" s="6"/>
      <c r="R191" s="5"/>
      <c r="AE191" s="26"/>
      <c r="AQ191" s="3"/>
      <c r="AR191" s="3"/>
    </row>
    <row r="192" spans="1:44" ht="12.75" customHeight="1">
      <c r="A192" s="52" t="s">
        <v>79</v>
      </c>
      <c r="L192" s="5"/>
      <c r="M192" s="5"/>
      <c r="O192" s="5"/>
      <c r="AE192" s="26"/>
      <c r="AQ192" s="3"/>
      <c r="AR192" s="3"/>
    </row>
    <row r="193" spans="1:44" ht="25.5" customHeight="1">
      <c r="B193" s="243" t="s">
        <v>1</v>
      </c>
      <c r="C193" s="244"/>
      <c r="D193" s="244"/>
      <c r="E193" s="244"/>
      <c r="F193" s="244"/>
      <c r="G193" s="244"/>
      <c r="H193" s="244"/>
      <c r="I193" s="244"/>
      <c r="J193" s="244"/>
      <c r="L193" s="10" t="s">
        <v>2</v>
      </c>
      <c r="M193" s="10" t="s">
        <v>3</v>
      </c>
      <c r="N193" s="70" t="s">
        <v>4</v>
      </c>
      <c r="O193" s="10" t="s">
        <v>5</v>
      </c>
      <c r="P193" s="9" t="s">
        <v>6</v>
      </c>
      <c r="Q193" s="9" t="s">
        <v>7</v>
      </c>
      <c r="R193" s="10" t="s">
        <v>8</v>
      </c>
      <c r="AE193" s="26"/>
      <c r="AQ193" s="3"/>
      <c r="AR193" s="3"/>
    </row>
    <row r="194" spans="1:44" ht="12.75" customHeight="1">
      <c r="A194" s="71" t="s">
        <v>9</v>
      </c>
      <c r="B194" s="72">
        <v>1</v>
      </c>
      <c r="C194" s="72">
        <v>2</v>
      </c>
      <c r="D194" s="72">
        <v>3</v>
      </c>
      <c r="E194" s="72">
        <v>4</v>
      </c>
      <c r="F194" s="72">
        <v>5</v>
      </c>
      <c r="G194" s="72">
        <v>6</v>
      </c>
      <c r="H194" s="72">
        <v>7</v>
      </c>
      <c r="I194" s="72">
        <v>8</v>
      </c>
      <c r="J194" s="72">
        <v>9</v>
      </c>
      <c r="K194" s="73" t="s">
        <v>10</v>
      </c>
      <c r="L194" s="5"/>
      <c r="M194" s="5"/>
      <c r="O194" s="5"/>
      <c r="P194" s="6"/>
      <c r="Q194" s="6"/>
      <c r="R194" s="5"/>
      <c r="AE194" s="26"/>
      <c r="AQ194" s="3"/>
      <c r="AR194" s="3"/>
    </row>
    <row r="195" spans="1:44" ht="12.75" customHeight="1">
      <c r="A195" s="34" t="s">
        <v>43</v>
      </c>
      <c r="B195" s="26">
        <v>50</v>
      </c>
      <c r="K195" s="38"/>
      <c r="L195" s="5"/>
      <c r="M195" s="5"/>
      <c r="O195" s="5"/>
      <c r="P195" s="20">
        <f>B195</f>
        <v>50</v>
      </c>
      <c r="Q195" s="6"/>
      <c r="R195" s="5"/>
      <c r="AE195" s="26"/>
      <c r="AQ195" s="3"/>
      <c r="AR195" s="3"/>
    </row>
    <row r="196" spans="1:44" ht="12.75" customHeight="1">
      <c r="A196" s="34" t="s">
        <v>48</v>
      </c>
      <c r="C196" s="26">
        <v>49</v>
      </c>
      <c r="K196" s="38"/>
      <c r="L196" s="5"/>
      <c r="M196" s="5"/>
      <c r="N196" s="5"/>
      <c r="O196" s="5">
        <f>C196/B195</f>
        <v>0.98</v>
      </c>
      <c r="P196" s="74">
        <v>49</v>
      </c>
      <c r="Q196" s="25">
        <f t="shared" ref="Q196:Q203" si="47">P196/P195</f>
        <v>0.98</v>
      </c>
      <c r="R196" s="5">
        <f t="shared" ref="R196:R203" si="48">100%-Q196</f>
        <v>2.0000000000000018E-2</v>
      </c>
      <c r="AE196" s="26"/>
      <c r="AQ196" s="3"/>
      <c r="AR196" s="3"/>
    </row>
    <row r="197" spans="1:44" ht="12.75" customHeight="1">
      <c r="A197" s="34" t="s">
        <v>49</v>
      </c>
      <c r="D197" s="26">
        <v>42</v>
      </c>
      <c r="K197" s="38"/>
      <c r="L197" s="5"/>
      <c r="M197" s="5"/>
      <c r="O197" s="5">
        <f>D197/C196</f>
        <v>0.8571428571428571</v>
      </c>
      <c r="P197" s="74">
        <v>46</v>
      </c>
      <c r="Q197" s="25">
        <f t="shared" si="47"/>
        <v>0.93877551020408168</v>
      </c>
      <c r="R197" s="5">
        <f t="shared" si="48"/>
        <v>6.1224489795918324E-2</v>
      </c>
      <c r="AE197" s="26"/>
      <c r="AQ197" s="3"/>
      <c r="AR197" s="3"/>
    </row>
    <row r="198" spans="1:44" ht="12.75" customHeight="1">
      <c r="A198" s="34" t="s">
        <v>50</v>
      </c>
      <c r="E198" s="26">
        <v>41</v>
      </c>
      <c r="K198" s="38"/>
      <c r="L198" s="5"/>
      <c r="M198" s="5"/>
      <c r="O198" s="5">
        <f>E198/D197</f>
        <v>0.97619047619047616</v>
      </c>
      <c r="P198" s="74">
        <v>46</v>
      </c>
      <c r="Q198" s="25">
        <f t="shared" si="47"/>
        <v>1</v>
      </c>
      <c r="R198" s="5">
        <f t="shared" si="48"/>
        <v>0</v>
      </c>
      <c r="AE198" s="26"/>
      <c r="AQ198" s="3"/>
      <c r="AR198" s="3"/>
    </row>
    <row r="199" spans="1:44" ht="12.75" customHeight="1">
      <c r="A199" s="34" t="s">
        <v>51</v>
      </c>
      <c r="F199" s="26">
        <v>41</v>
      </c>
      <c r="K199" s="38"/>
      <c r="L199" s="5"/>
      <c r="M199" s="5"/>
      <c r="O199" s="5">
        <f>F199/E198</f>
        <v>1</v>
      </c>
      <c r="P199" s="74">
        <v>45</v>
      </c>
      <c r="Q199" s="25">
        <f t="shared" si="47"/>
        <v>0.97826086956521741</v>
      </c>
      <c r="R199" s="5">
        <f t="shared" si="48"/>
        <v>2.1739130434782594E-2</v>
      </c>
      <c r="AE199" s="26"/>
      <c r="AQ199" s="3"/>
      <c r="AR199" s="3"/>
    </row>
    <row r="200" spans="1:44" ht="12.75" customHeight="1">
      <c r="A200" s="34" t="s">
        <v>52</v>
      </c>
      <c r="G200" s="26">
        <v>41</v>
      </c>
      <c r="K200" s="38"/>
      <c r="L200" s="5"/>
      <c r="M200" s="5"/>
      <c r="O200" s="5">
        <f>G200/F199</f>
        <v>1</v>
      </c>
      <c r="P200" s="74">
        <v>44</v>
      </c>
      <c r="Q200" s="25">
        <f t="shared" si="47"/>
        <v>0.97777777777777775</v>
      </c>
      <c r="R200" s="5">
        <f t="shared" si="48"/>
        <v>2.2222222222222254E-2</v>
      </c>
      <c r="AE200" s="26"/>
      <c r="AQ200" s="3"/>
      <c r="AR200" s="3"/>
    </row>
    <row r="201" spans="1:44" ht="12.75" customHeight="1">
      <c r="A201" s="34" t="s">
        <v>53</v>
      </c>
      <c r="H201" s="26">
        <v>38</v>
      </c>
      <c r="K201" s="38"/>
      <c r="L201" s="5"/>
      <c r="M201" s="5"/>
      <c r="O201" s="5">
        <f>H201/G200</f>
        <v>0.92682926829268297</v>
      </c>
      <c r="P201" s="74">
        <v>43</v>
      </c>
      <c r="Q201" s="25">
        <f t="shared" si="47"/>
        <v>0.97727272727272729</v>
      </c>
      <c r="R201" s="5">
        <f t="shared" si="48"/>
        <v>2.2727272727272707E-2</v>
      </c>
      <c r="AE201" s="26"/>
      <c r="AQ201" s="3"/>
      <c r="AR201" s="3"/>
    </row>
    <row r="202" spans="1:44" ht="12.75" customHeight="1">
      <c r="A202" s="34" t="s">
        <v>64</v>
      </c>
      <c r="I202" s="26">
        <v>38</v>
      </c>
      <c r="K202" s="38"/>
      <c r="L202" s="5"/>
      <c r="M202" s="5"/>
      <c r="O202" s="5">
        <f>I202/H201</f>
        <v>1</v>
      </c>
      <c r="P202" s="74">
        <v>43</v>
      </c>
      <c r="Q202" s="25">
        <f t="shared" si="47"/>
        <v>1</v>
      </c>
      <c r="R202" s="5">
        <f t="shared" si="48"/>
        <v>0</v>
      </c>
      <c r="AE202" s="26"/>
      <c r="AQ202" s="3"/>
      <c r="AR202" s="3"/>
    </row>
    <row r="203" spans="1:44" ht="12.75" customHeight="1">
      <c r="A203" s="34" t="s">
        <v>66</v>
      </c>
      <c r="J203" s="26">
        <v>38</v>
      </c>
      <c r="K203" s="38">
        <v>30</v>
      </c>
      <c r="L203" s="5"/>
      <c r="M203" s="5"/>
      <c r="O203" s="5">
        <f>J203/I202</f>
        <v>1</v>
      </c>
      <c r="P203" s="74">
        <v>43</v>
      </c>
      <c r="Q203" s="25">
        <f t="shared" si="47"/>
        <v>1</v>
      </c>
      <c r="R203" s="5">
        <f t="shared" si="48"/>
        <v>0</v>
      </c>
      <c r="AE203" s="26"/>
      <c r="AQ203" s="3"/>
      <c r="AR203" s="3"/>
    </row>
    <row r="204" spans="1:44" ht="12.75" customHeight="1">
      <c r="A204" s="34" t="s">
        <v>71</v>
      </c>
      <c r="J204" s="26">
        <v>5</v>
      </c>
      <c r="K204" s="38">
        <v>4</v>
      </c>
      <c r="L204" s="5"/>
      <c r="M204" s="5"/>
      <c r="O204" s="5"/>
      <c r="P204" s="74">
        <v>10</v>
      </c>
      <c r="Q204" s="25"/>
      <c r="R204" s="5"/>
      <c r="AE204" s="26"/>
      <c r="AQ204" s="3"/>
      <c r="AR204" s="3"/>
    </row>
    <row r="205" spans="1:44" ht="12.75" customHeight="1">
      <c r="A205" s="34" t="s">
        <v>72</v>
      </c>
      <c r="J205" s="26">
        <v>4</v>
      </c>
      <c r="K205" s="38">
        <v>1</v>
      </c>
      <c r="L205" s="5"/>
      <c r="M205" s="5"/>
      <c r="O205" s="5"/>
      <c r="P205" s="74">
        <v>6</v>
      </c>
      <c r="Q205" s="25"/>
      <c r="R205" s="5"/>
      <c r="AE205" s="26"/>
      <c r="AQ205" s="3"/>
      <c r="AR205" s="3"/>
    </row>
    <row r="206" spans="1:44" ht="12.75" customHeight="1">
      <c r="A206" s="34" t="s">
        <v>75</v>
      </c>
      <c r="J206" s="26">
        <v>4</v>
      </c>
      <c r="K206" s="38">
        <v>1</v>
      </c>
      <c r="L206" s="5"/>
      <c r="M206" s="5"/>
      <c r="O206" s="5"/>
      <c r="P206" s="74">
        <v>5</v>
      </c>
      <c r="Q206" s="25"/>
      <c r="R206" s="5"/>
      <c r="AE206" s="26"/>
      <c r="AQ206" s="3"/>
      <c r="AR206" s="3"/>
    </row>
    <row r="207" spans="1:44" ht="12.75" customHeight="1">
      <c r="A207" s="34" t="s">
        <v>77</v>
      </c>
      <c r="J207" s="26">
        <v>3</v>
      </c>
      <c r="K207" s="38">
        <v>1</v>
      </c>
      <c r="L207" s="5"/>
      <c r="M207" s="5"/>
      <c r="O207" s="5"/>
      <c r="P207" s="74">
        <v>3</v>
      </c>
      <c r="Q207" s="25"/>
      <c r="R207" s="5"/>
      <c r="AE207" s="26"/>
      <c r="AQ207" s="3"/>
      <c r="AR207" s="3"/>
    </row>
    <row r="208" spans="1:44" ht="12.75" customHeight="1">
      <c r="A208" s="34" t="s">
        <v>83</v>
      </c>
      <c r="J208" s="26">
        <v>1</v>
      </c>
      <c r="K208" s="38">
        <v>1</v>
      </c>
      <c r="L208" s="5"/>
      <c r="M208" s="5"/>
      <c r="O208" s="5"/>
      <c r="P208" s="74">
        <v>1</v>
      </c>
      <c r="Q208" s="25"/>
      <c r="R208" s="5"/>
      <c r="AE208" s="26"/>
      <c r="AQ208" s="3"/>
      <c r="AR208" s="3"/>
    </row>
    <row r="209" spans="1:44" ht="12.75" customHeight="1">
      <c r="K209" s="26">
        <f>SUM(K203:K208)</f>
        <v>38</v>
      </c>
      <c r="L209" s="5">
        <f>K203/B195</f>
        <v>0.6</v>
      </c>
      <c r="M209" s="5">
        <f>K209/B195</f>
        <v>0.76</v>
      </c>
      <c r="N209" s="5">
        <f>M209-L209</f>
        <v>0.16000000000000003</v>
      </c>
      <c r="O209" s="5"/>
      <c r="P209" s="6"/>
      <c r="Q209" s="6"/>
      <c r="R209" s="5"/>
      <c r="AE209" s="26"/>
      <c r="AQ209" s="3"/>
      <c r="AR209" s="3"/>
    </row>
    <row r="210" spans="1:44" ht="12.75" customHeight="1">
      <c r="A210" s="52" t="s">
        <v>85</v>
      </c>
      <c r="L210" s="5"/>
      <c r="M210" s="5"/>
      <c r="O210" s="5"/>
      <c r="AE210" s="26"/>
      <c r="AQ210" s="3"/>
      <c r="AR210" s="3"/>
    </row>
    <row r="211" spans="1:44" ht="25.5" customHeight="1">
      <c r="B211" s="243" t="s">
        <v>1</v>
      </c>
      <c r="C211" s="244"/>
      <c r="D211" s="244"/>
      <c r="E211" s="244"/>
      <c r="F211" s="244"/>
      <c r="G211" s="244"/>
      <c r="H211" s="244"/>
      <c r="I211" s="244"/>
      <c r="J211" s="244"/>
      <c r="L211" s="10" t="s">
        <v>2</v>
      </c>
      <c r="M211" s="10" t="s">
        <v>3</v>
      </c>
      <c r="N211" s="70" t="s">
        <v>4</v>
      </c>
      <c r="O211" s="10" t="s">
        <v>5</v>
      </c>
      <c r="P211" s="9" t="s">
        <v>6</v>
      </c>
      <c r="Q211" s="9" t="s">
        <v>7</v>
      </c>
      <c r="R211" s="10" t="s">
        <v>8</v>
      </c>
      <c r="AE211" s="26"/>
      <c r="AQ211" s="3"/>
      <c r="AR211" s="3"/>
    </row>
    <row r="212" spans="1:44" ht="12.75" customHeight="1">
      <c r="A212" s="71" t="s">
        <v>9</v>
      </c>
      <c r="B212" s="72">
        <v>1</v>
      </c>
      <c r="C212" s="72">
        <v>2</v>
      </c>
      <c r="D212" s="72">
        <v>3</v>
      </c>
      <c r="E212" s="72">
        <v>4</v>
      </c>
      <c r="F212" s="72">
        <v>5</v>
      </c>
      <c r="G212" s="72">
        <v>6</v>
      </c>
      <c r="H212" s="72">
        <v>7</v>
      </c>
      <c r="I212" s="72">
        <v>8</v>
      </c>
      <c r="J212" s="72">
        <v>9</v>
      </c>
      <c r="K212" s="73" t="s">
        <v>10</v>
      </c>
      <c r="L212" s="5"/>
      <c r="M212" s="5"/>
      <c r="O212" s="5"/>
      <c r="P212" s="6"/>
      <c r="Q212" s="6"/>
      <c r="R212" s="5"/>
      <c r="AE212" s="26"/>
      <c r="AQ212" s="3"/>
      <c r="AR212" s="3"/>
    </row>
    <row r="213" spans="1:44" ht="12.75" customHeight="1">
      <c r="A213" s="34" t="s">
        <v>48</v>
      </c>
      <c r="B213" s="26">
        <v>71</v>
      </c>
      <c r="K213" s="38"/>
      <c r="L213" s="5"/>
      <c r="M213" s="5"/>
      <c r="O213" s="5"/>
      <c r="P213" s="20">
        <f>B213</f>
        <v>71</v>
      </c>
      <c r="Q213" s="6"/>
      <c r="R213" s="5"/>
      <c r="AE213" s="26"/>
      <c r="AQ213" s="3"/>
      <c r="AR213" s="3"/>
    </row>
    <row r="214" spans="1:44" ht="12.75" customHeight="1">
      <c r="A214" s="34" t="s">
        <v>49</v>
      </c>
      <c r="C214" s="26">
        <v>65</v>
      </c>
      <c r="K214" s="38"/>
      <c r="L214" s="5"/>
      <c r="M214" s="5"/>
      <c r="N214" s="5"/>
      <c r="O214" s="5">
        <f>C214/B213</f>
        <v>0.91549295774647887</v>
      </c>
      <c r="P214" s="74">
        <v>65</v>
      </c>
      <c r="Q214" s="25">
        <f t="shared" ref="Q214:Q221" si="49">P214/P213</f>
        <v>0.91549295774647887</v>
      </c>
      <c r="R214" s="5">
        <f t="shared" ref="R214:R221" si="50">100%-Q214</f>
        <v>8.4507042253521125E-2</v>
      </c>
      <c r="AE214" s="26"/>
      <c r="AQ214" s="3"/>
      <c r="AR214" s="3"/>
    </row>
    <row r="215" spans="1:44" ht="12.75" customHeight="1">
      <c r="A215" s="34" t="s">
        <v>50</v>
      </c>
      <c r="D215" s="26">
        <v>61</v>
      </c>
      <c r="K215" s="38"/>
      <c r="L215" s="5"/>
      <c r="M215" s="5"/>
      <c r="O215" s="5">
        <f>D215/C214</f>
        <v>0.93846153846153846</v>
      </c>
      <c r="P215" s="74">
        <v>64</v>
      </c>
      <c r="Q215" s="25">
        <f t="shared" si="49"/>
        <v>0.98461538461538467</v>
      </c>
      <c r="R215" s="5">
        <f t="shared" si="50"/>
        <v>1.538461538461533E-2</v>
      </c>
      <c r="AE215" s="26"/>
      <c r="AQ215" s="3"/>
      <c r="AR215" s="3"/>
    </row>
    <row r="216" spans="1:44" ht="12.75" customHeight="1">
      <c r="A216" s="34" t="s">
        <v>51</v>
      </c>
      <c r="E216" s="26">
        <v>58</v>
      </c>
      <c r="K216" s="38"/>
      <c r="L216" s="5"/>
      <c r="M216" s="5"/>
      <c r="O216" s="5">
        <f>E216/D215</f>
        <v>0.95081967213114749</v>
      </c>
      <c r="P216" s="74">
        <v>61</v>
      </c>
      <c r="Q216" s="25">
        <f t="shared" si="49"/>
        <v>0.953125</v>
      </c>
      <c r="R216" s="5">
        <f t="shared" si="50"/>
        <v>4.6875E-2</v>
      </c>
      <c r="AE216" s="26"/>
      <c r="AQ216" s="3"/>
      <c r="AR216" s="3"/>
    </row>
    <row r="217" spans="1:44" ht="12.75" customHeight="1">
      <c r="A217" s="34" t="s">
        <v>52</v>
      </c>
      <c r="F217" s="26">
        <v>53</v>
      </c>
      <c r="K217" s="38"/>
      <c r="L217" s="5"/>
      <c r="M217" s="5"/>
      <c r="O217" s="5">
        <f>F217/E216</f>
        <v>0.91379310344827591</v>
      </c>
      <c r="P217" s="74">
        <v>60</v>
      </c>
      <c r="Q217" s="25">
        <f t="shared" si="49"/>
        <v>0.98360655737704916</v>
      </c>
      <c r="R217" s="5">
        <f t="shared" si="50"/>
        <v>1.6393442622950838E-2</v>
      </c>
      <c r="AE217" s="26"/>
      <c r="AQ217" s="3"/>
      <c r="AR217" s="3"/>
    </row>
    <row r="218" spans="1:44" ht="12.75" customHeight="1">
      <c r="A218" s="34" t="s">
        <v>53</v>
      </c>
      <c r="G218" s="26">
        <v>53</v>
      </c>
      <c r="K218" s="38"/>
      <c r="L218" s="5"/>
      <c r="M218" s="5"/>
      <c r="O218" s="5">
        <f>G218/F217</f>
        <v>1</v>
      </c>
      <c r="P218" s="74">
        <v>60</v>
      </c>
      <c r="Q218" s="25">
        <f t="shared" si="49"/>
        <v>1</v>
      </c>
      <c r="R218" s="5">
        <f t="shared" si="50"/>
        <v>0</v>
      </c>
      <c r="AE218" s="26"/>
      <c r="AQ218" s="3"/>
      <c r="AR218" s="3"/>
    </row>
    <row r="219" spans="1:44" ht="12.75" customHeight="1">
      <c r="A219" s="34" t="s">
        <v>64</v>
      </c>
      <c r="H219" s="26">
        <v>52</v>
      </c>
      <c r="K219" s="38"/>
      <c r="L219" s="5"/>
      <c r="M219" s="5"/>
      <c r="O219" s="5">
        <f>H219/G218</f>
        <v>0.98113207547169812</v>
      </c>
      <c r="P219" s="74">
        <v>59</v>
      </c>
      <c r="Q219" s="25">
        <f t="shared" si="49"/>
        <v>0.98333333333333328</v>
      </c>
      <c r="R219" s="5">
        <f t="shared" si="50"/>
        <v>1.6666666666666718E-2</v>
      </c>
      <c r="AE219" s="26"/>
      <c r="AQ219" s="3"/>
      <c r="AR219" s="3"/>
    </row>
    <row r="220" spans="1:44" ht="12.75" customHeight="1">
      <c r="A220" s="34" t="s">
        <v>66</v>
      </c>
      <c r="I220" s="26">
        <v>51</v>
      </c>
      <c r="K220" s="38"/>
      <c r="L220" s="5"/>
      <c r="M220" s="5"/>
      <c r="O220" s="5">
        <f>I220/H219</f>
        <v>0.98076923076923073</v>
      </c>
      <c r="P220" s="74">
        <v>60</v>
      </c>
      <c r="Q220" s="25">
        <f t="shared" si="49"/>
        <v>1.0169491525423728</v>
      </c>
      <c r="R220" s="5">
        <f t="shared" si="50"/>
        <v>-1.6949152542372836E-2</v>
      </c>
      <c r="AE220" s="26"/>
      <c r="AQ220" s="3"/>
      <c r="AR220" s="3"/>
    </row>
    <row r="221" spans="1:44" ht="12.75" customHeight="1">
      <c r="A221" s="34" t="s">
        <v>71</v>
      </c>
      <c r="J221" s="26">
        <v>49</v>
      </c>
      <c r="K221" s="38">
        <v>33</v>
      </c>
      <c r="L221" s="5"/>
      <c r="M221" s="5"/>
      <c r="O221" s="5">
        <f>J221/I220</f>
        <v>0.96078431372549022</v>
      </c>
      <c r="P221" s="74">
        <v>59</v>
      </c>
      <c r="Q221" s="25">
        <f t="shared" si="49"/>
        <v>0.98333333333333328</v>
      </c>
      <c r="R221" s="5">
        <f t="shared" si="50"/>
        <v>1.6666666666666718E-2</v>
      </c>
      <c r="S221" s="26" t="s">
        <v>80</v>
      </c>
      <c r="T221" s="26">
        <v>54</v>
      </c>
      <c r="U221" s="26">
        <f>K228</f>
        <v>54</v>
      </c>
      <c r="V221" s="26" t="s">
        <v>10</v>
      </c>
      <c r="AE221" s="26"/>
      <c r="AQ221" s="3"/>
      <c r="AR221" s="3"/>
    </row>
    <row r="222" spans="1:44" ht="12.75" customHeight="1">
      <c r="A222" s="34" t="s">
        <v>72</v>
      </c>
      <c r="J222" s="26">
        <v>12</v>
      </c>
      <c r="K222" s="38">
        <v>10</v>
      </c>
      <c r="L222" s="5"/>
      <c r="M222" s="5"/>
      <c r="O222" s="5"/>
      <c r="P222" s="74">
        <v>21</v>
      </c>
      <c r="Q222" s="25"/>
      <c r="R222" s="5"/>
      <c r="S222" s="26" t="s">
        <v>81</v>
      </c>
      <c r="T222" s="25">
        <f>T221/B213</f>
        <v>0.76056338028169013</v>
      </c>
      <c r="U222" s="25">
        <f>T221/U221</f>
        <v>1</v>
      </c>
      <c r="V222" s="26" t="s">
        <v>82</v>
      </c>
      <c r="AE222" s="26"/>
      <c r="AQ222" s="3"/>
      <c r="AR222" s="3"/>
    </row>
    <row r="223" spans="1:44" ht="12.75" customHeight="1">
      <c r="A223" s="34" t="s">
        <v>75</v>
      </c>
      <c r="J223" s="26">
        <v>7</v>
      </c>
      <c r="K223" s="38">
        <v>5</v>
      </c>
      <c r="L223" s="5"/>
      <c r="M223" s="5"/>
      <c r="O223" s="5"/>
      <c r="P223" s="74">
        <v>13</v>
      </c>
      <c r="Q223" s="25"/>
      <c r="R223" s="5"/>
      <c r="AE223" s="26"/>
      <c r="AQ223" s="3"/>
      <c r="AR223" s="3"/>
    </row>
    <row r="224" spans="1:44" ht="12.75" customHeight="1">
      <c r="A224" s="34" t="s">
        <v>77</v>
      </c>
      <c r="J224" s="26">
        <v>3</v>
      </c>
      <c r="K224" s="38">
        <v>3</v>
      </c>
      <c r="L224" s="5"/>
      <c r="M224" s="5"/>
      <c r="O224" s="5"/>
      <c r="P224" s="74">
        <v>6</v>
      </c>
      <c r="Q224" s="25"/>
      <c r="R224" s="5"/>
      <c r="AE224" s="26"/>
      <c r="AQ224" s="3"/>
      <c r="AR224" s="3"/>
    </row>
    <row r="225" spans="1:44" ht="12.75" customHeight="1">
      <c r="A225" s="34" t="s">
        <v>83</v>
      </c>
      <c r="J225" s="26">
        <v>2</v>
      </c>
      <c r="K225" s="38">
        <v>1</v>
      </c>
      <c r="L225" s="5"/>
      <c r="M225" s="5"/>
      <c r="O225" s="5"/>
      <c r="P225" s="74">
        <v>2</v>
      </c>
      <c r="Q225" s="25"/>
      <c r="R225" s="5"/>
      <c r="AE225" s="26"/>
      <c r="AQ225" s="3"/>
      <c r="AR225" s="3"/>
    </row>
    <row r="226" spans="1:44" ht="12.75" customHeight="1">
      <c r="A226" s="34" t="s">
        <v>84</v>
      </c>
      <c r="J226" s="26">
        <v>1</v>
      </c>
      <c r="K226" s="38">
        <v>1</v>
      </c>
      <c r="L226" s="5"/>
      <c r="M226" s="5"/>
      <c r="O226" s="5"/>
      <c r="P226" s="74">
        <v>1</v>
      </c>
      <c r="Q226" s="25"/>
      <c r="R226" s="5"/>
      <c r="AE226" s="26"/>
      <c r="AQ226" s="3"/>
      <c r="AR226" s="3"/>
    </row>
    <row r="227" spans="1:44" ht="12.75" customHeight="1">
      <c r="A227" s="34" t="s">
        <v>87</v>
      </c>
      <c r="K227" s="38">
        <v>1</v>
      </c>
      <c r="L227" s="5"/>
      <c r="M227" s="5"/>
      <c r="O227" s="5"/>
      <c r="P227" s="74"/>
      <c r="Q227" s="25"/>
      <c r="R227" s="5"/>
      <c r="AE227" s="26"/>
      <c r="AQ227" s="3"/>
      <c r="AR227" s="3"/>
    </row>
    <row r="228" spans="1:44" ht="12.75" customHeight="1">
      <c r="K228" s="26">
        <f>SUM(K221:K227)</f>
        <v>54</v>
      </c>
      <c r="L228" s="5">
        <f>K221/B213</f>
        <v>0.46478873239436619</v>
      </c>
      <c r="M228" s="5">
        <f>K228/B213</f>
        <v>0.76056338028169013</v>
      </c>
      <c r="N228" s="5">
        <f>M228-L228</f>
        <v>0.29577464788732394</v>
      </c>
      <c r="O228" s="5"/>
      <c r="P228" s="6"/>
      <c r="Q228" s="6"/>
      <c r="R228" s="5"/>
      <c r="AE228" s="26"/>
      <c r="AQ228" s="3"/>
      <c r="AR228" s="3"/>
    </row>
    <row r="229" spans="1:44" ht="12.75" customHeight="1">
      <c r="A229" s="52" t="s">
        <v>86</v>
      </c>
      <c r="L229" s="5"/>
      <c r="M229" s="5"/>
      <c r="O229" s="5"/>
      <c r="AE229" s="26"/>
      <c r="AQ229" s="3"/>
      <c r="AR229" s="3"/>
    </row>
    <row r="230" spans="1:44" ht="25.5" customHeight="1">
      <c r="B230" s="243" t="s">
        <v>1</v>
      </c>
      <c r="C230" s="244"/>
      <c r="D230" s="244"/>
      <c r="E230" s="244"/>
      <c r="F230" s="244"/>
      <c r="G230" s="244"/>
      <c r="H230" s="244"/>
      <c r="I230" s="244"/>
      <c r="J230" s="244"/>
      <c r="L230" s="10" t="s">
        <v>2</v>
      </c>
      <c r="M230" s="10" t="s">
        <v>3</v>
      </c>
      <c r="N230" s="70" t="s">
        <v>4</v>
      </c>
      <c r="O230" s="10" t="s">
        <v>5</v>
      </c>
      <c r="P230" s="9" t="s">
        <v>6</v>
      </c>
      <c r="Q230" s="9" t="s">
        <v>7</v>
      </c>
      <c r="R230" s="10" t="s">
        <v>8</v>
      </c>
      <c r="AE230" s="26"/>
      <c r="AQ230" s="3"/>
      <c r="AR230" s="3"/>
    </row>
    <row r="231" spans="1:44" ht="12.75" customHeight="1">
      <c r="A231" s="71" t="s">
        <v>9</v>
      </c>
      <c r="B231" s="72">
        <v>1</v>
      </c>
      <c r="C231" s="72">
        <v>2</v>
      </c>
      <c r="D231" s="72">
        <v>3</v>
      </c>
      <c r="E231" s="72">
        <v>4</v>
      </c>
      <c r="F231" s="72">
        <v>5</v>
      </c>
      <c r="G231" s="72">
        <v>6</v>
      </c>
      <c r="H231" s="72">
        <v>7</v>
      </c>
      <c r="I231" s="72">
        <v>8</v>
      </c>
      <c r="J231" s="72">
        <v>9</v>
      </c>
      <c r="K231" s="73" t="s">
        <v>10</v>
      </c>
      <c r="L231" s="5"/>
      <c r="M231" s="5"/>
      <c r="O231" s="5"/>
      <c r="P231" s="6"/>
      <c r="Q231" s="6"/>
      <c r="R231" s="5"/>
      <c r="AE231" s="26"/>
      <c r="AQ231" s="3"/>
      <c r="AR231" s="3"/>
    </row>
    <row r="232" spans="1:44" ht="12.75" customHeight="1">
      <c r="A232" s="34" t="s">
        <v>49</v>
      </c>
      <c r="B232" s="26">
        <v>68</v>
      </c>
      <c r="K232" s="38"/>
      <c r="L232" s="5"/>
      <c r="M232" s="5"/>
      <c r="O232" s="5"/>
      <c r="P232" s="20">
        <f>B232</f>
        <v>68</v>
      </c>
      <c r="Q232" s="6"/>
      <c r="R232" s="5"/>
      <c r="AE232" s="26"/>
      <c r="AQ232" s="3"/>
      <c r="AR232" s="3"/>
    </row>
    <row r="233" spans="1:44" ht="12.75" customHeight="1">
      <c r="A233" s="34" t="s">
        <v>50</v>
      </c>
      <c r="C233" s="26">
        <v>65</v>
      </c>
      <c r="K233" s="38"/>
      <c r="L233" s="5"/>
      <c r="M233" s="5"/>
      <c r="N233" s="5"/>
      <c r="O233" s="5">
        <f>C233/B232</f>
        <v>0.95588235294117652</v>
      </c>
      <c r="P233" s="74">
        <v>65</v>
      </c>
      <c r="Q233" s="25">
        <f t="shared" ref="Q233:Q240" si="51">P233/P232</f>
        <v>0.95588235294117652</v>
      </c>
      <c r="R233" s="5">
        <f t="shared" ref="R233:R240" si="52">100%-Q233</f>
        <v>4.4117647058823484E-2</v>
      </c>
      <c r="AE233" s="26"/>
      <c r="AQ233" s="3"/>
      <c r="AR233" s="3"/>
    </row>
    <row r="234" spans="1:44" ht="12.75" customHeight="1">
      <c r="A234" s="34" t="s">
        <v>51</v>
      </c>
      <c r="D234" s="26">
        <v>63</v>
      </c>
      <c r="K234" s="38"/>
      <c r="L234" s="5"/>
      <c r="M234" s="5"/>
      <c r="O234" s="5">
        <f>D234/C233</f>
        <v>0.96923076923076923</v>
      </c>
      <c r="P234" s="74">
        <v>64</v>
      </c>
      <c r="Q234" s="25">
        <f t="shared" si="51"/>
        <v>0.98461538461538467</v>
      </c>
      <c r="R234" s="5">
        <f t="shared" si="52"/>
        <v>1.538461538461533E-2</v>
      </c>
      <c r="AE234" s="26"/>
      <c r="AQ234" s="3"/>
      <c r="AR234" s="3"/>
    </row>
    <row r="235" spans="1:44" ht="12.75" customHeight="1">
      <c r="A235" s="34" t="s">
        <v>52</v>
      </c>
      <c r="E235" s="26">
        <v>59</v>
      </c>
      <c r="K235" s="38"/>
      <c r="L235" s="5"/>
      <c r="M235" s="5"/>
      <c r="O235" s="5">
        <f>E235/D234</f>
        <v>0.93650793650793651</v>
      </c>
      <c r="P235" s="74">
        <v>62</v>
      </c>
      <c r="Q235" s="25">
        <f t="shared" si="51"/>
        <v>0.96875</v>
      </c>
      <c r="R235" s="5">
        <f t="shared" si="52"/>
        <v>3.125E-2</v>
      </c>
      <c r="AE235" s="26"/>
      <c r="AQ235" s="3"/>
      <c r="AR235" s="3"/>
    </row>
    <row r="236" spans="1:44" ht="12.75" customHeight="1">
      <c r="A236" s="34" t="s">
        <v>53</v>
      </c>
      <c r="F236" s="26">
        <v>58</v>
      </c>
      <c r="K236" s="38"/>
      <c r="L236" s="5"/>
      <c r="M236" s="5"/>
      <c r="O236" s="5">
        <f>F236/E235</f>
        <v>0.98305084745762716</v>
      </c>
      <c r="P236" s="74">
        <v>62</v>
      </c>
      <c r="Q236" s="25">
        <f t="shared" si="51"/>
        <v>1</v>
      </c>
      <c r="R236" s="5">
        <f t="shared" si="52"/>
        <v>0</v>
      </c>
      <c r="AQ236" s="3"/>
      <c r="AR236" s="3"/>
    </row>
    <row r="237" spans="1:44" ht="12.75" customHeight="1">
      <c r="A237" s="34" t="s">
        <v>64</v>
      </c>
      <c r="G237" s="26">
        <v>56</v>
      </c>
      <c r="K237" s="38"/>
      <c r="L237" s="5"/>
      <c r="M237" s="5"/>
      <c r="O237" s="5">
        <f>G237/F236</f>
        <v>0.96551724137931039</v>
      </c>
      <c r="P237" s="74">
        <v>59</v>
      </c>
      <c r="Q237" s="25">
        <f t="shared" si="51"/>
        <v>0.95161290322580649</v>
      </c>
      <c r="R237" s="5">
        <f t="shared" si="52"/>
        <v>4.8387096774193505E-2</v>
      </c>
      <c r="AQ237" s="3"/>
      <c r="AR237" s="3"/>
    </row>
    <row r="238" spans="1:44" ht="12.75" customHeight="1">
      <c r="A238" s="34" t="s">
        <v>66</v>
      </c>
      <c r="H238" s="26">
        <v>56</v>
      </c>
      <c r="K238" s="38"/>
      <c r="L238" s="5"/>
      <c r="M238" s="5"/>
      <c r="O238" s="5">
        <f>H238/G237</f>
        <v>1</v>
      </c>
      <c r="P238" s="74">
        <v>58</v>
      </c>
      <c r="Q238" s="25">
        <f t="shared" si="51"/>
        <v>0.98305084745762716</v>
      </c>
      <c r="R238" s="5">
        <f t="shared" si="52"/>
        <v>1.6949152542372836E-2</v>
      </c>
      <c r="AQ238" s="3"/>
      <c r="AR238" s="3"/>
    </row>
    <row r="239" spans="1:44" ht="12.75" customHeight="1">
      <c r="A239" s="34" t="s">
        <v>71</v>
      </c>
      <c r="I239" s="26">
        <v>56</v>
      </c>
      <c r="K239" s="38"/>
      <c r="L239" s="5"/>
      <c r="M239" s="5"/>
      <c r="O239" s="5">
        <f>I239/H238</f>
        <v>1</v>
      </c>
      <c r="P239" s="74">
        <v>61</v>
      </c>
      <c r="Q239" s="25">
        <f t="shared" si="51"/>
        <v>1.0517241379310345</v>
      </c>
      <c r="R239" s="5">
        <f t="shared" si="52"/>
        <v>-5.1724137931034475E-2</v>
      </c>
      <c r="AQ239" s="3"/>
      <c r="AR239" s="3"/>
    </row>
    <row r="240" spans="1:44" ht="12.75" customHeight="1">
      <c r="A240" s="34" t="s">
        <v>72</v>
      </c>
      <c r="J240" s="26">
        <v>54</v>
      </c>
      <c r="K240" s="38">
        <v>43</v>
      </c>
      <c r="L240" s="5"/>
      <c r="M240" s="5"/>
      <c r="O240" s="5">
        <f>J240/I239</f>
        <v>0.9642857142857143</v>
      </c>
      <c r="P240" s="74">
        <v>62</v>
      </c>
      <c r="Q240" s="25">
        <f t="shared" si="51"/>
        <v>1.0163934426229508</v>
      </c>
      <c r="R240" s="5">
        <f t="shared" si="52"/>
        <v>-1.6393442622950838E-2</v>
      </c>
      <c r="S240" s="26" t="s">
        <v>80</v>
      </c>
      <c r="T240" s="26">
        <v>55</v>
      </c>
      <c r="U240" s="26">
        <f>K246</f>
        <v>55</v>
      </c>
      <c r="V240" s="26" t="s">
        <v>10</v>
      </c>
      <c r="AQ240" s="3"/>
      <c r="AR240" s="3"/>
    </row>
    <row r="241" spans="1:44" ht="12.75" customHeight="1">
      <c r="A241" s="34" t="s">
        <v>75</v>
      </c>
      <c r="J241" s="26">
        <v>10</v>
      </c>
      <c r="K241" s="38">
        <v>9</v>
      </c>
      <c r="L241" s="5"/>
      <c r="M241" s="5"/>
      <c r="O241" s="5"/>
      <c r="P241" s="74">
        <v>15</v>
      </c>
      <c r="Q241" s="25"/>
      <c r="R241" s="5"/>
      <c r="S241" s="26" t="s">
        <v>81</v>
      </c>
      <c r="T241" s="25">
        <f>T240/B232</f>
        <v>0.80882352941176472</v>
      </c>
      <c r="U241" s="25">
        <f>T240/U240</f>
        <v>1</v>
      </c>
      <c r="V241" s="26" t="s">
        <v>82</v>
      </c>
      <c r="AQ241" s="3"/>
      <c r="AR241" s="3"/>
    </row>
    <row r="242" spans="1:44" ht="12.75" customHeight="1">
      <c r="A242" s="34" t="s">
        <v>77</v>
      </c>
      <c r="J242" s="26">
        <v>1</v>
      </c>
      <c r="K242" s="38">
        <v>1</v>
      </c>
      <c r="L242" s="5"/>
      <c r="M242" s="5"/>
      <c r="O242" s="5"/>
      <c r="P242" s="74">
        <v>4</v>
      </c>
      <c r="Q242" s="25"/>
      <c r="R242" s="5"/>
      <c r="AQ242" s="3"/>
      <c r="AR242" s="3"/>
    </row>
    <row r="243" spans="1:44" ht="12.75" customHeight="1">
      <c r="A243" s="34" t="s">
        <v>83</v>
      </c>
      <c r="J243" s="26">
        <v>1</v>
      </c>
      <c r="K243" s="38"/>
      <c r="L243" s="5"/>
      <c r="M243" s="5"/>
      <c r="O243" s="5"/>
      <c r="P243" s="74">
        <v>3</v>
      </c>
      <c r="Q243" s="25"/>
      <c r="R243" s="5"/>
      <c r="AQ243" s="3"/>
      <c r="AR243" s="3"/>
    </row>
    <row r="244" spans="1:44" ht="12.75" customHeight="1">
      <c r="A244" s="34" t="s">
        <v>84</v>
      </c>
      <c r="J244" s="26">
        <v>2</v>
      </c>
      <c r="K244" s="38">
        <v>1</v>
      </c>
      <c r="L244" s="5"/>
      <c r="M244" s="5"/>
      <c r="O244" s="5"/>
      <c r="P244" s="74">
        <v>4</v>
      </c>
      <c r="Q244" s="25"/>
      <c r="R244" s="5"/>
      <c r="AQ244" s="3"/>
      <c r="AR244" s="3"/>
    </row>
    <row r="245" spans="1:44" ht="12.75" customHeight="1">
      <c r="A245" s="34" t="s">
        <v>87</v>
      </c>
      <c r="J245" s="26">
        <v>2</v>
      </c>
      <c r="K245" s="38">
        <v>1</v>
      </c>
      <c r="L245" s="5"/>
      <c r="M245" s="5"/>
      <c r="O245" s="5"/>
      <c r="P245" s="74">
        <v>2</v>
      </c>
      <c r="Q245" s="25"/>
      <c r="R245" s="5"/>
      <c r="AQ245" s="3"/>
      <c r="AR245" s="3"/>
    </row>
    <row r="246" spans="1:44" ht="12.75" customHeight="1">
      <c r="K246" s="26">
        <f>SUM(K240:K245)</f>
        <v>55</v>
      </c>
      <c r="L246" s="5">
        <f>K240/B232</f>
        <v>0.63235294117647056</v>
      </c>
      <c r="M246" s="5">
        <f>K246/B232</f>
        <v>0.80882352941176472</v>
      </c>
      <c r="N246" s="5">
        <f>M246-L246</f>
        <v>0.17647058823529416</v>
      </c>
      <c r="O246" s="5"/>
      <c r="P246" s="6"/>
      <c r="Q246" s="6"/>
      <c r="R246" s="5"/>
      <c r="AQ246" s="3"/>
      <c r="AR246" s="3"/>
    </row>
    <row r="247" spans="1:44" ht="12.75" customHeight="1">
      <c r="A247" s="52" t="s">
        <v>88</v>
      </c>
      <c r="L247" s="5"/>
      <c r="M247" s="5"/>
      <c r="O247" s="5"/>
      <c r="AQ247" s="3"/>
      <c r="AR247" s="3"/>
    </row>
    <row r="248" spans="1:44" ht="25.5" customHeight="1">
      <c r="B248" s="243" t="s">
        <v>1</v>
      </c>
      <c r="C248" s="244"/>
      <c r="D248" s="244"/>
      <c r="E248" s="244"/>
      <c r="F248" s="244"/>
      <c r="G248" s="244"/>
      <c r="H248" s="244"/>
      <c r="I248" s="244"/>
      <c r="J248" s="244"/>
      <c r="L248" s="10" t="s">
        <v>2</v>
      </c>
      <c r="M248" s="10" t="s">
        <v>3</v>
      </c>
      <c r="N248" s="70" t="s">
        <v>4</v>
      </c>
      <c r="O248" s="10" t="s">
        <v>5</v>
      </c>
      <c r="P248" s="9" t="s">
        <v>6</v>
      </c>
      <c r="Q248" s="9" t="s">
        <v>7</v>
      </c>
      <c r="R248" s="10" t="s">
        <v>8</v>
      </c>
      <c r="AQ248" s="3"/>
      <c r="AR248" s="3"/>
    </row>
    <row r="249" spans="1:44" ht="12.75" customHeight="1">
      <c r="A249" s="71" t="s">
        <v>9</v>
      </c>
      <c r="B249" s="72">
        <v>1</v>
      </c>
      <c r="C249" s="72">
        <v>2</v>
      </c>
      <c r="D249" s="72">
        <v>3</v>
      </c>
      <c r="E249" s="72">
        <v>4</v>
      </c>
      <c r="F249" s="72">
        <v>5</v>
      </c>
      <c r="G249" s="72">
        <v>6</v>
      </c>
      <c r="H249" s="72">
        <v>7</v>
      </c>
      <c r="I249" s="72">
        <v>8</v>
      </c>
      <c r="J249" s="72">
        <v>9</v>
      </c>
      <c r="K249" s="73" t="s">
        <v>10</v>
      </c>
      <c r="L249" s="5"/>
      <c r="M249" s="5"/>
      <c r="O249" s="5"/>
      <c r="P249" s="6"/>
      <c r="Q249" s="6"/>
      <c r="R249" s="5"/>
      <c r="AQ249" s="3"/>
      <c r="AR249" s="3"/>
    </row>
    <row r="250" spans="1:44" ht="12.75" customHeight="1">
      <c r="A250" s="34" t="s">
        <v>50</v>
      </c>
      <c r="B250" s="26">
        <v>62</v>
      </c>
      <c r="K250" s="38"/>
      <c r="L250" s="5"/>
      <c r="M250" s="5"/>
      <c r="O250" s="5"/>
      <c r="P250" s="20">
        <f>B250</f>
        <v>62</v>
      </c>
      <c r="Q250" s="6"/>
      <c r="R250" s="5"/>
      <c r="AQ250" s="3"/>
      <c r="AR250" s="3"/>
    </row>
    <row r="251" spans="1:44" ht="12.75" customHeight="1">
      <c r="A251" s="34" t="s">
        <v>51</v>
      </c>
      <c r="C251" s="26">
        <v>57</v>
      </c>
      <c r="K251" s="38"/>
      <c r="L251" s="5"/>
      <c r="M251" s="5"/>
      <c r="N251" s="5"/>
      <c r="O251" s="5">
        <f>C251/B250</f>
        <v>0.91935483870967738</v>
      </c>
      <c r="P251" s="74">
        <v>57</v>
      </c>
      <c r="Q251" s="25">
        <f t="shared" ref="Q251:Q258" si="53">P251/P250</f>
        <v>0.91935483870967738</v>
      </c>
      <c r="R251" s="5">
        <f t="shared" ref="R251:R258" si="54">100%-Q251</f>
        <v>8.064516129032262E-2</v>
      </c>
      <c r="AQ251" s="3"/>
      <c r="AR251" s="3"/>
    </row>
    <row r="252" spans="1:44" ht="12.75" customHeight="1">
      <c r="A252" s="34" t="s">
        <v>52</v>
      </c>
      <c r="D252" s="26">
        <v>54</v>
      </c>
      <c r="K252" s="38"/>
      <c r="L252" s="5"/>
      <c r="M252" s="5"/>
      <c r="O252" s="5">
        <f>D252/C251</f>
        <v>0.94736842105263153</v>
      </c>
      <c r="P252" s="74">
        <v>57</v>
      </c>
      <c r="Q252" s="25">
        <f t="shared" si="53"/>
        <v>1</v>
      </c>
      <c r="R252" s="5">
        <f t="shared" si="54"/>
        <v>0</v>
      </c>
      <c r="AQ252" s="3"/>
      <c r="AR252" s="3"/>
    </row>
    <row r="253" spans="1:44" ht="12.75" customHeight="1">
      <c r="A253" s="34" t="s">
        <v>53</v>
      </c>
      <c r="E253" s="26">
        <v>50</v>
      </c>
      <c r="K253" s="38"/>
      <c r="L253" s="5"/>
      <c r="M253" s="5"/>
      <c r="O253" s="5">
        <f>E253/D252</f>
        <v>0.92592592592592593</v>
      </c>
      <c r="P253" s="74">
        <v>54</v>
      </c>
      <c r="Q253" s="25">
        <f t="shared" si="53"/>
        <v>0.94736842105263153</v>
      </c>
      <c r="R253" s="5">
        <f t="shared" si="54"/>
        <v>5.2631578947368474E-2</v>
      </c>
      <c r="AQ253" s="3"/>
      <c r="AR253" s="3"/>
    </row>
    <row r="254" spans="1:44" ht="12.75" customHeight="1">
      <c r="A254" s="26">
        <v>1001</v>
      </c>
      <c r="F254" s="26">
        <v>50</v>
      </c>
      <c r="K254" s="38"/>
      <c r="L254" s="5"/>
      <c r="M254" s="5"/>
      <c r="O254" s="5">
        <f>F254/E253</f>
        <v>1</v>
      </c>
      <c r="P254" s="74">
        <v>52</v>
      </c>
      <c r="Q254" s="25">
        <f t="shared" si="53"/>
        <v>0.96296296296296291</v>
      </c>
      <c r="R254" s="5">
        <f t="shared" si="54"/>
        <v>3.703703703703709E-2</v>
      </c>
      <c r="AQ254" s="3"/>
      <c r="AR254" s="3"/>
    </row>
    <row r="255" spans="1:44" ht="12.75" customHeight="1">
      <c r="A255" s="26">
        <v>1002</v>
      </c>
      <c r="G255" s="26">
        <v>47</v>
      </c>
      <c r="K255" s="38"/>
      <c r="L255" s="5"/>
      <c r="M255" s="5"/>
      <c r="O255" s="5">
        <f>G255/F254</f>
        <v>0.94</v>
      </c>
      <c r="P255" s="74">
        <v>52</v>
      </c>
      <c r="Q255" s="25">
        <f t="shared" si="53"/>
        <v>1</v>
      </c>
      <c r="R255" s="5">
        <f t="shared" si="54"/>
        <v>0</v>
      </c>
      <c r="AQ255" s="3"/>
      <c r="AR255" s="3"/>
    </row>
    <row r="256" spans="1:44" ht="12.75" customHeight="1">
      <c r="A256" s="26">
        <v>1101</v>
      </c>
      <c r="H256" s="26">
        <v>46</v>
      </c>
      <c r="K256" s="38"/>
      <c r="L256" s="5"/>
      <c r="M256" s="5"/>
      <c r="O256" s="5">
        <f>H256/G255</f>
        <v>0.97872340425531912</v>
      </c>
      <c r="P256" s="74">
        <v>49</v>
      </c>
      <c r="Q256" s="25">
        <f t="shared" si="53"/>
        <v>0.94230769230769229</v>
      </c>
      <c r="R256" s="5">
        <f t="shared" si="54"/>
        <v>5.7692307692307709E-2</v>
      </c>
      <c r="AQ256" s="3"/>
      <c r="AR256" s="3"/>
    </row>
    <row r="257" spans="1:44" ht="12.75" customHeight="1">
      <c r="A257" s="34" t="s">
        <v>72</v>
      </c>
      <c r="I257" s="26">
        <v>45</v>
      </c>
      <c r="K257" s="38"/>
      <c r="L257" s="5"/>
      <c r="M257" s="5"/>
      <c r="O257" s="5">
        <f>I257/H256</f>
        <v>0.97826086956521741</v>
      </c>
      <c r="P257" s="74">
        <v>50</v>
      </c>
      <c r="Q257" s="25">
        <f t="shared" si="53"/>
        <v>1.0204081632653061</v>
      </c>
      <c r="R257" s="5">
        <f t="shared" si="54"/>
        <v>-2.0408163265306145E-2</v>
      </c>
      <c r="AQ257" s="3"/>
      <c r="AR257" s="3"/>
    </row>
    <row r="258" spans="1:44" ht="12.75" customHeight="1">
      <c r="A258" s="34" t="s">
        <v>75</v>
      </c>
      <c r="J258" s="26">
        <v>45</v>
      </c>
      <c r="K258" s="38">
        <v>36</v>
      </c>
      <c r="L258" s="5"/>
      <c r="M258" s="5"/>
      <c r="O258" s="5">
        <f>J258/I257</f>
        <v>1</v>
      </c>
      <c r="P258" s="74">
        <v>47</v>
      </c>
      <c r="Q258" s="25">
        <f t="shared" si="53"/>
        <v>0.94</v>
      </c>
      <c r="R258" s="5">
        <f t="shared" si="54"/>
        <v>6.0000000000000053E-2</v>
      </c>
      <c r="S258" s="26" t="s">
        <v>80</v>
      </c>
      <c r="T258" s="26">
        <v>41</v>
      </c>
      <c r="U258" s="26">
        <f>K263</f>
        <v>45</v>
      </c>
      <c r="V258" s="26" t="s">
        <v>10</v>
      </c>
      <c r="AQ258" s="3"/>
      <c r="AR258" s="3"/>
    </row>
    <row r="259" spans="1:44" ht="12.75" customHeight="1">
      <c r="A259" s="34" t="s">
        <v>77</v>
      </c>
      <c r="J259" s="26">
        <v>9</v>
      </c>
      <c r="K259" s="38">
        <v>4</v>
      </c>
      <c r="L259" s="5"/>
      <c r="M259" s="5"/>
      <c r="O259" s="5"/>
      <c r="P259" s="74">
        <v>12</v>
      </c>
      <c r="Q259" s="25"/>
      <c r="R259" s="5"/>
      <c r="S259" s="26" t="s">
        <v>81</v>
      </c>
      <c r="T259" s="25">
        <f>T258/B250</f>
        <v>0.66129032258064513</v>
      </c>
      <c r="U259" s="25">
        <f>T258/U258</f>
        <v>0.91111111111111109</v>
      </c>
      <c r="V259" s="26" t="s">
        <v>82</v>
      </c>
      <c r="AQ259" s="3"/>
      <c r="AR259" s="3"/>
    </row>
    <row r="260" spans="1:44" ht="12.75" customHeight="1">
      <c r="A260" s="34" t="s">
        <v>83</v>
      </c>
      <c r="J260" s="26">
        <v>7</v>
      </c>
      <c r="K260" s="38">
        <v>1</v>
      </c>
      <c r="L260" s="5"/>
      <c r="M260" s="5"/>
      <c r="O260" s="5"/>
      <c r="P260" s="74">
        <v>8</v>
      </c>
      <c r="Q260" s="25"/>
      <c r="R260" s="5"/>
      <c r="AQ260" s="3"/>
      <c r="AR260" s="3"/>
    </row>
    <row r="261" spans="1:44" ht="12.75" customHeight="1">
      <c r="A261" s="34" t="s">
        <v>84</v>
      </c>
      <c r="J261" s="26">
        <v>3</v>
      </c>
      <c r="K261" s="38">
        <v>3</v>
      </c>
      <c r="L261" s="5"/>
      <c r="M261" s="5"/>
      <c r="O261" s="5"/>
      <c r="P261" s="74">
        <v>5</v>
      </c>
      <c r="Q261" s="25"/>
      <c r="R261" s="5"/>
      <c r="AQ261" s="3"/>
      <c r="AR261" s="3"/>
    </row>
    <row r="262" spans="1:44" ht="12.75" customHeight="1">
      <c r="A262" s="34" t="s">
        <v>87</v>
      </c>
      <c r="J262" s="26">
        <v>1</v>
      </c>
      <c r="K262" s="38">
        <v>1</v>
      </c>
      <c r="L262" s="5"/>
      <c r="M262" s="5"/>
      <c r="O262" s="5"/>
      <c r="P262" s="74">
        <v>1</v>
      </c>
      <c r="Q262" s="25"/>
      <c r="R262" s="5"/>
      <c r="AQ262" s="3"/>
      <c r="AR262" s="3"/>
    </row>
    <row r="263" spans="1:44" ht="12.75" customHeight="1">
      <c r="K263" s="26">
        <f>SUM(K258:K262)</f>
        <v>45</v>
      </c>
      <c r="L263" s="5">
        <f>K258/B250</f>
        <v>0.58064516129032262</v>
      </c>
      <c r="M263" s="5">
        <f>K263/B250</f>
        <v>0.72580645161290325</v>
      </c>
      <c r="N263" s="5">
        <f>M263-L263</f>
        <v>0.14516129032258063</v>
      </c>
      <c r="O263" s="5"/>
      <c r="P263" s="6"/>
      <c r="Q263" s="6"/>
      <c r="R263" s="5"/>
      <c r="AQ263" s="3"/>
      <c r="AR263" s="3"/>
    </row>
    <row r="264" spans="1:44" ht="12.75" customHeight="1">
      <c r="A264" s="52" t="s">
        <v>93</v>
      </c>
      <c r="L264" s="5"/>
      <c r="M264" s="5"/>
      <c r="O264" s="5"/>
      <c r="AQ264" s="3"/>
      <c r="AR264" s="3"/>
    </row>
    <row r="265" spans="1:44" ht="25.5" customHeight="1">
      <c r="B265" s="243" t="s">
        <v>1</v>
      </c>
      <c r="C265" s="244"/>
      <c r="D265" s="244"/>
      <c r="E265" s="244"/>
      <c r="F265" s="244"/>
      <c r="G265" s="244"/>
      <c r="H265" s="244"/>
      <c r="I265" s="244"/>
      <c r="J265" s="244"/>
      <c r="L265" s="10" t="s">
        <v>2</v>
      </c>
      <c r="M265" s="10" t="s">
        <v>3</v>
      </c>
      <c r="N265" s="70" t="s">
        <v>4</v>
      </c>
      <c r="O265" s="10" t="s">
        <v>5</v>
      </c>
      <c r="P265" s="9" t="s">
        <v>6</v>
      </c>
      <c r="Q265" s="9" t="s">
        <v>7</v>
      </c>
      <c r="R265" s="10" t="s">
        <v>8</v>
      </c>
      <c r="AQ265" s="3"/>
      <c r="AR265" s="3"/>
    </row>
    <row r="266" spans="1:44" ht="12.75" customHeight="1">
      <c r="A266" s="71" t="s">
        <v>9</v>
      </c>
      <c r="B266" s="72">
        <v>1</v>
      </c>
      <c r="C266" s="72">
        <v>2</v>
      </c>
      <c r="D266" s="72">
        <v>3</v>
      </c>
      <c r="E266" s="72">
        <v>4</v>
      </c>
      <c r="F266" s="72">
        <v>5</v>
      </c>
      <c r="G266" s="72">
        <v>6</v>
      </c>
      <c r="H266" s="72">
        <v>7</v>
      </c>
      <c r="I266" s="72">
        <v>8</v>
      </c>
      <c r="J266" s="72">
        <v>9</v>
      </c>
      <c r="K266" s="73" t="s">
        <v>10</v>
      </c>
      <c r="L266" s="5"/>
      <c r="M266" s="5"/>
      <c r="O266" s="5"/>
      <c r="P266" s="6"/>
      <c r="Q266" s="6"/>
      <c r="R266" s="5"/>
      <c r="AQ266" s="3"/>
      <c r="AR266" s="3"/>
    </row>
    <row r="267" spans="1:44" ht="12.75" customHeight="1">
      <c r="A267" s="34" t="s">
        <v>51</v>
      </c>
      <c r="B267" s="26">
        <v>68</v>
      </c>
      <c r="K267" s="38"/>
      <c r="L267" s="5"/>
      <c r="M267" s="5"/>
      <c r="O267" s="5"/>
      <c r="P267" s="20">
        <f>B267</f>
        <v>68</v>
      </c>
      <c r="Q267" s="6"/>
      <c r="R267" s="5"/>
      <c r="AQ267" s="3"/>
      <c r="AR267" s="3"/>
    </row>
    <row r="268" spans="1:44" ht="12.75" customHeight="1">
      <c r="A268" s="34" t="s">
        <v>52</v>
      </c>
      <c r="C268" s="26">
        <v>62</v>
      </c>
      <c r="K268" s="38"/>
      <c r="L268" s="5"/>
      <c r="M268" s="5"/>
      <c r="N268" s="5"/>
      <c r="O268" s="5">
        <f>C268/B267</f>
        <v>0.91176470588235292</v>
      </c>
      <c r="P268" s="74">
        <v>63</v>
      </c>
      <c r="Q268" s="25">
        <f t="shared" ref="Q268:Q275" si="55">P268/P267</f>
        <v>0.92647058823529416</v>
      </c>
      <c r="R268" s="5">
        <f t="shared" ref="R268:R275" si="56">100%-Q268</f>
        <v>7.3529411764705843E-2</v>
      </c>
      <c r="AQ268" s="3"/>
      <c r="AR268" s="3"/>
    </row>
    <row r="269" spans="1:44" ht="12.75" customHeight="1">
      <c r="A269" s="34" t="s">
        <v>53</v>
      </c>
      <c r="D269" s="26">
        <v>53</v>
      </c>
      <c r="K269" s="38"/>
      <c r="L269" s="5"/>
      <c r="M269" s="5"/>
      <c r="O269" s="5">
        <f>D269/C268</f>
        <v>0.85483870967741937</v>
      </c>
      <c r="P269" s="74">
        <v>56</v>
      </c>
      <c r="Q269" s="25">
        <f t="shared" si="55"/>
        <v>0.88888888888888884</v>
      </c>
      <c r="R269" s="5">
        <f t="shared" si="56"/>
        <v>0.11111111111111116</v>
      </c>
      <c r="AQ269" s="3"/>
      <c r="AR269" s="3"/>
    </row>
    <row r="270" spans="1:44" ht="12.75" customHeight="1">
      <c r="A270" s="26">
        <v>1001</v>
      </c>
      <c r="E270" s="26">
        <v>51</v>
      </c>
      <c r="K270" s="38"/>
      <c r="L270" s="5"/>
      <c r="M270" s="5"/>
      <c r="O270" s="5">
        <f>E270/D269</f>
        <v>0.96226415094339623</v>
      </c>
      <c r="P270" s="74">
        <v>53</v>
      </c>
      <c r="Q270" s="25">
        <f t="shared" si="55"/>
        <v>0.9464285714285714</v>
      </c>
      <c r="R270" s="5">
        <f t="shared" si="56"/>
        <v>5.3571428571428603E-2</v>
      </c>
      <c r="AQ270" s="3"/>
      <c r="AR270" s="3"/>
    </row>
    <row r="271" spans="1:44" ht="12.75" customHeight="1">
      <c r="A271" s="26">
        <v>1002</v>
      </c>
      <c r="F271" s="26">
        <v>49</v>
      </c>
      <c r="K271" s="38"/>
      <c r="L271" s="5"/>
      <c r="M271" s="5"/>
      <c r="O271" s="5">
        <f>F271/E270</f>
        <v>0.96078431372549022</v>
      </c>
      <c r="P271" s="74">
        <v>55</v>
      </c>
      <c r="Q271" s="25">
        <f t="shared" si="55"/>
        <v>1.0377358490566038</v>
      </c>
      <c r="R271" s="5">
        <f t="shared" si="56"/>
        <v>-3.7735849056603765E-2</v>
      </c>
      <c r="AQ271" s="3"/>
      <c r="AR271" s="3"/>
    </row>
    <row r="272" spans="1:44" ht="12.75" customHeight="1">
      <c r="A272" s="26">
        <v>1101</v>
      </c>
      <c r="G272" s="26">
        <v>49</v>
      </c>
      <c r="K272" s="38"/>
      <c r="L272" s="5"/>
      <c r="M272" s="5"/>
      <c r="O272" s="5">
        <f>G272/F271</f>
        <v>1</v>
      </c>
      <c r="P272" s="74">
        <v>55</v>
      </c>
      <c r="Q272" s="25">
        <f t="shared" si="55"/>
        <v>1</v>
      </c>
      <c r="R272" s="5">
        <f t="shared" si="56"/>
        <v>0</v>
      </c>
      <c r="AQ272" s="3"/>
      <c r="AR272" s="3"/>
    </row>
    <row r="273" spans="1:44" ht="12.75" customHeight="1">
      <c r="A273" s="34" t="s">
        <v>72</v>
      </c>
      <c r="H273" s="26">
        <v>47</v>
      </c>
      <c r="K273" s="38"/>
      <c r="L273" s="5"/>
      <c r="M273" s="5"/>
      <c r="O273" s="5">
        <f>H273/G272</f>
        <v>0.95918367346938771</v>
      </c>
      <c r="P273" s="74">
        <v>52</v>
      </c>
      <c r="Q273" s="25">
        <f t="shared" si="55"/>
        <v>0.94545454545454544</v>
      </c>
      <c r="R273" s="5">
        <f t="shared" si="56"/>
        <v>5.4545454545454564E-2</v>
      </c>
      <c r="AQ273" s="3"/>
      <c r="AR273" s="3"/>
    </row>
    <row r="274" spans="1:44" ht="12.75" customHeight="1">
      <c r="A274" s="34" t="s">
        <v>75</v>
      </c>
      <c r="I274" s="26">
        <v>47</v>
      </c>
      <c r="K274" s="38"/>
      <c r="L274" s="5"/>
      <c r="M274" s="5"/>
      <c r="O274" s="5">
        <f>I274/H273</f>
        <v>1</v>
      </c>
      <c r="P274" s="74">
        <v>53</v>
      </c>
      <c r="Q274" s="25">
        <f t="shared" si="55"/>
        <v>1.0192307692307692</v>
      </c>
      <c r="R274" s="5">
        <f t="shared" si="56"/>
        <v>-1.9230769230769162E-2</v>
      </c>
      <c r="AQ274" s="3"/>
      <c r="AR274" s="3"/>
    </row>
    <row r="275" spans="1:44" ht="12.75" customHeight="1">
      <c r="A275" s="34" t="s">
        <v>77</v>
      </c>
      <c r="J275" s="26">
        <v>46</v>
      </c>
      <c r="K275" s="38">
        <v>31</v>
      </c>
      <c r="L275" s="5"/>
      <c r="M275" s="5"/>
      <c r="O275" s="5">
        <f>J275/I274</f>
        <v>0.97872340425531912</v>
      </c>
      <c r="P275" s="74">
        <v>52</v>
      </c>
      <c r="Q275" s="25">
        <f t="shared" si="55"/>
        <v>0.98113207547169812</v>
      </c>
      <c r="R275" s="5">
        <f t="shared" si="56"/>
        <v>1.8867924528301883E-2</v>
      </c>
      <c r="S275" s="26" t="s">
        <v>80</v>
      </c>
      <c r="T275" s="26">
        <v>49</v>
      </c>
      <c r="U275" s="26">
        <f>K280</f>
        <v>49</v>
      </c>
      <c r="V275" s="26" t="s">
        <v>10</v>
      </c>
      <c r="AQ275" s="3"/>
      <c r="AR275" s="3"/>
    </row>
    <row r="276" spans="1:44" ht="12.75" customHeight="1">
      <c r="A276" s="34" t="s">
        <v>83</v>
      </c>
      <c r="J276" s="26">
        <v>17</v>
      </c>
      <c r="K276" s="38">
        <v>9</v>
      </c>
      <c r="L276" s="5"/>
      <c r="M276" s="5"/>
      <c r="O276" s="5"/>
      <c r="P276" s="74">
        <v>23</v>
      </c>
      <c r="Q276" s="25"/>
      <c r="R276" s="5"/>
      <c r="S276" s="26" t="s">
        <v>81</v>
      </c>
      <c r="T276" s="25">
        <f>T275/B267</f>
        <v>0.72058823529411764</v>
      </c>
      <c r="U276" s="25">
        <f>T275/U275</f>
        <v>1</v>
      </c>
      <c r="V276" s="26" t="s">
        <v>82</v>
      </c>
      <c r="AQ276" s="3"/>
      <c r="AR276" s="3"/>
    </row>
    <row r="277" spans="1:44" ht="12.75" customHeight="1">
      <c r="A277" s="34" t="s">
        <v>84</v>
      </c>
      <c r="J277" s="26">
        <v>10</v>
      </c>
      <c r="K277" s="38">
        <v>4</v>
      </c>
      <c r="L277" s="5"/>
      <c r="M277" s="5"/>
      <c r="O277" s="5"/>
      <c r="P277" s="74">
        <v>12</v>
      </c>
      <c r="Q277" s="25"/>
      <c r="R277" s="5"/>
      <c r="AQ277" s="3"/>
      <c r="AR277" s="3"/>
    </row>
    <row r="278" spans="1:44" ht="12.75" customHeight="1">
      <c r="A278" s="34" t="s">
        <v>87</v>
      </c>
      <c r="J278" s="26">
        <v>5</v>
      </c>
      <c r="K278" s="38">
        <v>5</v>
      </c>
      <c r="L278" s="5"/>
      <c r="M278" s="5"/>
      <c r="O278" s="5"/>
      <c r="P278" s="74">
        <v>7</v>
      </c>
      <c r="Q278" s="25"/>
      <c r="R278" s="5"/>
      <c r="AQ278" s="3"/>
      <c r="AR278" s="3"/>
    </row>
    <row r="279" spans="1:44" ht="12.75" customHeight="1">
      <c r="A279" s="34" t="s">
        <v>89</v>
      </c>
      <c r="J279" s="26">
        <v>2</v>
      </c>
      <c r="K279" s="38"/>
      <c r="L279" s="5"/>
      <c r="M279" s="5"/>
      <c r="O279" s="5"/>
      <c r="P279" s="74">
        <v>2</v>
      </c>
      <c r="Q279" s="25"/>
      <c r="R279" s="5"/>
      <c r="AQ279" s="3"/>
      <c r="AR279" s="3"/>
    </row>
    <row r="280" spans="1:44" ht="12.75" customHeight="1">
      <c r="A280" s="34"/>
      <c r="K280" s="26">
        <f>SUM(K275:K278)</f>
        <v>49</v>
      </c>
      <c r="L280" s="5">
        <f>K275/B267</f>
        <v>0.45588235294117646</v>
      </c>
      <c r="M280" s="5">
        <f>K280/B267</f>
        <v>0.72058823529411764</v>
      </c>
      <c r="N280" s="5">
        <f>M280-L280</f>
        <v>0.26470588235294118</v>
      </c>
      <c r="O280" s="5"/>
      <c r="P280" s="74"/>
      <c r="Q280" s="25"/>
      <c r="R280" s="5"/>
      <c r="AQ280" s="3"/>
      <c r="AR280" s="3"/>
    </row>
    <row r="281" spans="1:44" ht="12.75" customHeight="1">
      <c r="L281" s="5"/>
      <c r="M281" s="5"/>
      <c r="O281" s="5"/>
      <c r="P281" s="6"/>
      <c r="Q281" s="6"/>
      <c r="R281" s="5"/>
      <c r="AQ281" s="3"/>
      <c r="AR281" s="3"/>
    </row>
    <row r="282" spans="1:44" ht="12.75" customHeight="1">
      <c r="A282" s="52" t="s">
        <v>94</v>
      </c>
      <c r="L282" s="5"/>
      <c r="M282" s="5"/>
      <c r="O282" s="5"/>
      <c r="AQ282" s="3"/>
      <c r="AR282" s="3"/>
    </row>
    <row r="283" spans="1:44" ht="25.5" customHeight="1">
      <c r="B283" s="243" t="s">
        <v>1</v>
      </c>
      <c r="C283" s="244"/>
      <c r="D283" s="244"/>
      <c r="E283" s="244"/>
      <c r="F283" s="244"/>
      <c r="G283" s="244"/>
      <c r="H283" s="244"/>
      <c r="I283" s="244"/>
      <c r="J283" s="244"/>
      <c r="L283" s="10" t="s">
        <v>2</v>
      </c>
      <c r="M283" s="10" t="s">
        <v>3</v>
      </c>
      <c r="N283" s="70" t="s">
        <v>4</v>
      </c>
      <c r="O283" s="10" t="s">
        <v>5</v>
      </c>
      <c r="P283" s="9" t="s">
        <v>6</v>
      </c>
      <c r="Q283" s="9" t="s">
        <v>7</v>
      </c>
      <c r="R283" s="10" t="s">
        <v>8</v>
      </c>
      <c r="AQ283" s="3"/>
      <c r="AR283" s="3"/>
    </row>
    <row r="284" spans="1:44" ht="12.75" customHeight="1">
      <c r="A284" s="71" t="s">
        <v>9</v>
      </c>
      <c r="B284" s="72">
        <v>1</v>
      </c>
      <c r="C284" s="72">
        <v>2</v>
      </c>
      <c r="D284" s="72">
        <v>3</v>
      </c>
      <c r="E284" s="72">
        <v>4</v>
      </c>
      <c r="F284" s="72">
        <v>5</v>
      </c>
      <c r="G284" s="72">
        <v>6</v>
      </c>
      <c r="H284" s="72">
        <v>7</v>
      </c>
      <c r="I284" s="72">
        <v>8</v>
      </c>
      <c r="J284" s="72">
        <v>9</v>
      </c>
      <c r="K284" s="73" t="s">
        <v>10</v>
      </c>
      <c r="L284" s="5"/>
      <c r="M284" s="5"/>
      <c r="O284" s="5"/>
      <c r="P284" s="6"/>
      <c r="Q284" s="6"/>
      <c r="R284" s="5"/>
      <c r="AQ284" s="3"/>
      <c r="AR284" s="3"/>
    </row>
    <row r="285" spans="1:44" ht="12.75" customHeight="1">
      <c r="A285" s="34" t="s">
        <v>52</v>
      </c>
      <c r="B285" s="26">
        <v>28</v>
      </c>
      <c r="K285" s="38"/>
      <c r="L285" s="5"/>
      <c r="M285" s="5"/>
      <c r="O285" s="5"/>
      <c r="P285" s="20">
        <f>B285</f>
        <v>28</v>
      </c>
      <c r="Q285" s="6"/>
      <c r="R285" s="5"/>
      <c r="AQ285" s="3"/>
      <c r="AR285" s="3"/>
    </row>
    <row r="286" spans="1:44" ht="12.75" customHeight="1">
      <c r="A286" s="34" t="s">
        <v>53</v>
      </c>
      <c r="C286" s="26">
        <v>22</v>
      </c>
      <c r="K286" s="38"/>
      <c r="L286" s="5"/>
      <c r="M286" s="5"/>
      <c r="N286" s="5"/>
      <c r="O286" s="5">
        <f>C286/B285</f>
        <v>0.7857142857142857</v>
      </c>
      <c r="P286" s="74">
        <v>22</v>
      </c>
      <c r="Q286" s="25">
        <f t="shared" ref="Q286:Q293" si="57">P286/P285</f>
        <v>0.7857142857142857</v>
      </c>
      <c r="R286" s="5">
        <f t="shared" ref="R286:R293" si="58">100%-Q286</f>
        <v>0.2142857142857143</v>
      </c>
      <c r="AQ286" s="3"/>
      <c r="AR286" s="3"/>
    </row>
    <row r="287" spans="1:44" ht="12.75" customHeight="1">
      <c r="A287" s="26">
        <v>1001</v>
      </c>
      <c r="D287" s="26">
        <v>21</v>
      </c>
      <c r="K287" s="38"/>
      <c r="L287" s="5"/>
      <c r="M287" s="5"/>
      <c r="O287" s="5">
        <f>D287/C286</f>
        <v>0.95454545454545459</v>
      </c>
      <c r="P287" s="74">
        <v>21</v>
      </c>
      <c r="Q287" s="25">
        <f t="shared" si="57"/>
        <v>0.95454545454545459</v>
      </c>
      <c r="R287" s="5">
        <f t="shared" si="58"/>
        <v>4.5454545454545414E-2</v>
      </c>
      <c r="AQ287" s="3"/>
      <c r="AR287" s="3"/>
    </row>
    <row r="288" spans="1:44" ht="12.75" customHeight="1">
      <c r="A288" s="26">
        <v>1002</v>
      </c>
      <c r="E288" s="26">
        <v>21</v>
      </c>
      <c r="K288" s="38"/>
      <c r="L288" s="5"/>
      <c r="M288" s="5"/>
      <c r="O288" s="5">
        <f>E288/D287</f>
        <v>1</v>
      </c>
      <c r="P288" s="74">
        <v>21</v>
      </c>
      <c r="Q288" s="25">
        <f t="shared" si="57"/>
        <v>1</v>
      </c>
      <c r="R288" s="5">
        <f t="shared" si="58"/>
        <v>0</v>
      </c>
      <c r="AQ288" s="3"/>
      <c r="AR288" s="3"/>
    </row>
    <row r="289" spans="1:44" ht="12.75" customHeight="1">
      <c r="A289" s="26">
        <v>1101</v>
      </c>
      <c r="F289" s="26">
        <v>19</v>
      </c>
      <c r="K289" s="38"/>
      <c r="L289" s="5"/>
      <c r="M289" s="5"/>
      <c r="O289" s="5">
        <f>F289/E288</f>
        <v>0.90476190476190477</v>
      </c>
      <c r="P289" s="74">
        <v>19</v>
      </c>
      <c r="Q289" s="25">
        <f t="shared" si="57"/>
        <v>0.90476190476190477</v>
      </c>
      <c r="R289" s="5">
        <f t="shared" si="58"/>
        <v>9.5238095238095233E-2</v>
      </c>
      <c r="AQ289" s="3"/>
      <c r="AR289" s="3"/>
    </row>
    <row r="290" spans="1:44" ht="12.75" customHeight="1">
      <c r="A290" s="34" t="s">
        <v>72</v>
      </c>
      <c r="G290" s="26">
        <v>18</v>
      </c>
      <c r="K290" s="38"/>
      <c r="L290" s="5"/>
      <c r="M290" s="5"/>
      <c r="O290" s="5">
        <f>G290/F289</f>
        <v>0.94736842105263153</v>
      </c>
      <c r="P290" s="74">
        <v>20</v>
      </c>
      <c r="Q290" s="25">
        <f t="shared" si="57"/>
        <v>1.0526315789473684</v>
      </c>
      <c r="R290" s="5">
        <f t="shared" si="58"/>
        <v>-5.2631578947368363E-2</v>
      </c>
      <c r="AQ290" s="3"/>
      <c r="AR290" s="3"/>
    </row>
    <row r="291" spans="1:44" ht="12.75" customHeight="1">
      <c r="A291" s="34" t="s">
        <v>75</v>
      </c>
      <c r="H291" s="26">
        <v>17</v>
      </c>
      <c r="K291" s="38"/>
      <c r="L291" s="5"/>
      <c r="M291" s="5"/>
      <c r="O291" s="5">
        <f>H291/G290</f>
        <v>0.94444444444444442</v>
      </c>
      <c r="P291" s="74">
        <v>20</v>
      </c>
      <c r="Q291" s="25">
        <f t="shared" si="57"/>
        <v>1</v>
      </c>
      <c r="R291" s="5">
        <f t="shared" si="58"/>
        <v>0</v>
      </c>
      <c r="AQ291" s="3"/>
      <c r="AR291" s="3"/>
    </row>
    <row r="292" spans="1:44" ht="12.75" customHeight="1">
      <c r="A292" s="34" t="s">
        <v>77</v>
      </c>
      <c r="I292" s="26">
        <v>16</v>
      </c>
      <c r="K292" s="38"/>
      <c r="L292" s="5"/>
      <c r="M292" s="5"/>
      <c r="O292" s="5">
        <f>I292/H291</f>
        <v>0.94117647058823528</v>
      </c>
      <c r="P292" s="74">
        <v>20</v>
      </c>
      <c r="Q292" s="25">
        <f t="shared" si="57"/>
        <v>1</v>
      </c>
      <c r="R292" s="5">
        <f t="shared" si="58"/>
        <v>0</v>
      </c>
      <c r="AQ292" s="3"/>
      <c r="AR292" s="3"/>
    </row>
    <row r="293" spans="1:44" ht="12.75" customHeight="1">
      <c r="A293" s="34" t="s">
        <v>83</v>
      </c>
      <c r="J293" s="26">
        <v>16</v>
      </c>
      <c r="K293" s="38">
        <v>13</v>
      </c>
      <c r="L293" s="5"/>
      <c r="M293" s="5"/>
      <c r="O293" s="5">
        <f>J293/I292</f>
        <v>1</v>
      </c>
      <c r="P293" s="74">
        <v>20</v>
      </c>
      <c r="Q293" s="25">
        <f t="shared" si="57"/>
        <v>1</v>
      </c>
      <c r="R293" s="5">
        <f t="shared" si="58"/>
        <v>0</v>
      </c>
      <c r="AQ293" s="3"/>
      <c r="AR293" s="3"/>
    </row>
    <row r="294" spans="1:44" ht="12.75" customHeight="1">
      <c r="A294" s="34" t="s">
        <v>84</v>
      </c>
      <c r="J294" s="26">
        <v>11</v>
      </c>
      <c r="K294" s="38"/>
      <c r="L294" s="5"/>
      <c r="M294" s="5"/>
      <c r="O294" s="5"/>
      <c r="P294" s="74">
        <v>17</v>
      </c>
      <c r="Q294" s="25"/>
      <c r="R294" s="5"/>
      <c r="AQ294" s="3"/>
      <c r="AR294" s="3"/>
    </row>
    <row r="295" spans="1:44" ht="12.75" customHeight="1">
      <c r="A295" s="34" t="s">
        <v>87</v>
      </c>
      <c r="J295" s="26">
        <v>5</v>
      </c>
      <c r="K295" s="38">
        <v>3</v>
      </c>
      <c r="L295" s="5"/>
      <c r="M295" s="5"/>
      <c r="O295" s="5"/>
      <c r="P295" s="74">
        <v>7</v>
      </c>
      <c r="Q295" s="25"/>
      <c r="R295" s="5"/>
      <c r="AQ295" s="3"/>
      <c r="AR295" s="3"/>
    </row>
    <row r="296" spans="1:44" ht="12.75" customHeight="1">
      <c r="A296" s="34" t="s">
        <v>89</v>
      </c>
      <c r="J296" s="26">
        <v>3</v>
      </c>
      <c r="K296" s="38">
        <v>2</v>
      </c>
      <c r="L296" s="5"/>
      <c r="M296" s="5"/>
      <c r="O296" s="5"/>
      <c r="P296" s="74">
        <v>3</v>
      </c>
      <c r="Q296" s="25"/>
      <c r="R296" s="5"/>
      <c r="S296" s="138" t="s">
        <v>80</v>
      </c>
      <c r="T296" s="138">
        <v>18</v>
      </c>
      <c r="U296" s="138">
        <f>K299</f>
        <v>19</v>
      </c>
      <c r="V296" s="138" t="s">
        <v>10</v>
      </c>
      <c r="AQ296" s="3"/>
      <c r="AR296" s="3"/>
    </row>
    <row r="297" spans="1:44" ht="12.75" customHeight="1">
      <c r="A297" s="34" t="s">
        <v>90</v>
      </c>
      <c r="K297" s="38">
        <v>1</v>
      </c>
      <c r="L297" s="5"/>
      <c r="M297" s="5"/>
      <c r="O297" s="5"/>
      <c r="P297" s="74"/>
      <c r="Q297" s="25"/>
      <c r="R297" s="5"/>
      <c r="S297" s="138"/>
      <c r="T297" s="138"/>
      <c r="U297" s="138"/>
      <c r="V297" s="138"/>
      <c r="AQ297" s="3"/>
      <c r="AR297" s="3"/>
    </row>
    <row r="298" spans="1:44" ht="12.75" customHeight="1">
      <c r="A298" s="34"/>
      <c r="K298" s="38"/>
      <c r="L298" s="5"/>
      <c r="M298" s="5"/>
      <c r="O298" s="5"/>
      <c r="P298" s="74"/>
      <c r="Q298" s="25"/>
      <c r="R298" s="5"/>
      <c r="S298" s="138"/>
      <c r="T298" s="138"/>
      <c r="U298" s="138"/>
      <c r="V298" s="138"/>
      <c r="AQ298" s="3"/>
      <c r="AR298" s="3"/>
    </row>
    <row r="299" spans="1:44" ht="12.75" customHeight="1">
      <c r="K299" s="26">
        <f>SUM(K293:K297)</f>
        <v>19</v>
      </c>
      <c r="L299" s="5">
        <f>K293/B285</f>
        <v>0.4642857142857143</v>
      </c>
      <c r="M299" s="5">
        <f>K299/B285</f>
        <v>0.6785714285714286</v>
      </c>
      <c r="N299" s="5">
        <f>M299-L299</f>
        <v>0.2142857142857143</v>
      </c>
      <c r="O299" s="5"/>
      <c r="P299" s="6"/>
      <c r="Q299" s="6"/>
      <c r="R299" s="5"/>
      <c r="S299" s="138" t="s">
        <v>81</v>
      </c>
      <c r="T299" s="139">
        <f>T296/B285</f>
        <v>0.6428571428571429</v>
      </c>
      <c r="U299" s="139">
        <f>T296/U296</f>
        <v>0.94736842105263153</v>
      </c>
      <c r="V299" s="138" t="s">
        <v>82</v>
      </c>
      <c r="AQ299" s="3"/>
      <c r="AR299" s="3"/>
    </row>
    <row r="300" spans="1:44" ht="12.75" customHeight="1">
      <c r="L300" s="5"/>
      <c r="M300" s="5"/>
      <c r="N300" s="5"/>
      <c r="O300" s="5"/>
      <c r="P300" s="6"/>
      <c r="Q300" s="6"/>
      <c r="R300" s="5"/>
      <c r="S300" s="138"/>
      <c r="T300" s="139"/>
      <c r="U300" s="139"/>
      <c r="V300" s="138"/>
      <c r="AQ300" s="3"/>
      <c r="AR300" s="3"/>
    </row>
    <row r="301" spans="1:44" ht="12.75" customHeight="1">
      <c r="L301" s="5"/>
      <c r="M301" s="5"/>
      <c r="N301" s="5"/>
      <c r="O301" s="5"/>
      <c r="P301" s="6"/>
      <c r="Q301" s="6"/>
      <c r="R301" s="5"/>
      <c r="S301" s="138"/>
      <c r="T301" s="139"/>
      <c r="U301" s="139"/>
      <c r="V301" s="138"/>
      <c r="AQ301" s="3"/>
      <c r="AR301" s="3"/>
    </row>
    <row r="302" spans="1:44" ht="12.75" customHeight="1">
      <c r="A302" s="52" t="s">
        <v>95</v>
      </c>
      <c r="L302" s="5"/>
      <c r="M302" s="5"/>
      <c r="O302" s="5"/>
      <c r="AQ302" s="3"/>
      <c r="AR302" s="3"/>
    </row>
    <row r="303" spans="1:44" ht="25.5" customHeight="1">
      <c r="B303" s="243" t="s">
        <v>1</v>
      </c>
      <c r="C303" s="244"/>
      <c r="D303" s="244"/>
      <c r="E303" s="244"/>
      <c r="F303" s="244"/>
      <c r="G303" s="244"/>
      <c r="H303" s="244"/>
      <c r="I303" s="244"/>
      <c r="J303" s="244"/>
      <c r="L303" s="10" t="s">
        <v>2</v>
      </c>
      <c r="M303" s="10" t="s">
        <v>3</v>
      </c>
      <c r="N303" s="70" t="s">
        <v>4</v>
      </c>
      <c r="O303" s="10" t="s">
        <v>5</v>
      </c>
      <c r="P303" s="9" t="s">
        <v>6</v>
      </c>
      <c r="Q303" s="9" t="s">
        <v>7</v>
      </c>
      <c r="R303" s="10" t="s">
        <v>8</v>
      </c>
      <c r="AQ303" s="3"/>
      <c r="AR303" s="3"/>
    </row>
    <row r="304" spans="1:44" ht="12.75" customHeight="1">
      <c r="A304" s="71" t="s">
        <v>9</v>
      </c>
      <c r="B304" s="72">
        <v>1</v>
      </c>
      <c r="C304" s="72">
        <v>2</v>
      </c>
      <c r="D304" s="72">
        <v>3</v>
      </c>
      <c r="E304" s="72">
        <v>4</v>
      </c>
      <c r="F304" s="72">
        <v>5</v>
      </c>
      <c r="G304" s="72">
        <v>6</v>
      </c>
      <c r="H304" s="72">
        <v>7</v>
      </c>
      <c r="I304" s="72">
        <v>8</v>
      </c>
      <c r="J304" s="72">
        <v>9</v>
      </c>
      <c r="K304" s="73" t="s">
        <v>10</v>
      </c>
      <c r="L304" s="5"/>
      <c r="M304" s="5"/>
      <c r="O304" s="5"/>
      <c r="P304" s="6"/>
      <c r="Q304" s="6"/>
      <c r="R304" s="5"/>
      <c r="AQ304" s="3"/>
      <c r="AR304" s="3"/>
    </row>
    <row r="305" spans="1:44" ht="12.75" customHeight="1">
      <c r="A305" s="34" t="s">
        <v>53</v>
      </c>
      <c r="B305" s="26">
        <v>60</v>
      </c>
      <c r="K305" s="38"/>
      <c r="L305" s="5"/>
      <c r="M305" s="5"/>
      <c r="O305" s="5"/>
      <c r="P305" s="20">
        <f>B305</f>
        <v>60</v>
      </c>
      <c r="Q305" s="6"/>
      <c r="R305" s="5"/>
      <c r="AQ305" s="3"/>
      <c r="AR305" s="3"/>
    </row>
    <row r="306" spans="1:44" ht="12.75" customHeight="1">
      <c r="A306" s="34" t="s">
        <v>64</v>
      </c>
      <c r="C306" s="26">
        <v>55</v>
      </c>
      <c r="K306" s="38"/>
      <c r="L306" s="5"/>
      <c r="M306" s="5"/>
      <c r="N306" s="5"/>
      <c r="O306" s="5">
        <f>C306/B305</f>
        <v>0.91666666666666663</v>
      </c>
      <c r="P306" s="74">
        <v>56</v>
      </c>
      <c r="Q306" s="25">
        <f t="shared" ref="Q306:Q313" si="59">P306/P305</f>
        <v>0.93333333333333335</v>
      </c>
      <c r="R306" s="5">
        <f t="shared" ref="R306:R313" si="60">100%-Q306</f>
        <v>6.6666666666666652E-2</v>
      </c>
      <c r="AQ306" s="3"/>
      <c r="AR306" s="3"/>
    </row>
    <row r="307" spans="1:44" ht="12.75" customHeight="1">
      <c r="A307" s="26">
        <v>1002</v>
      </c>
      <c r="D307" s="26">
        <v>55</v>
      </c>
      <c r="K307" s="38"/>
      <c r="L307" s="5"/>
      <c r="M307" s="5"/>
      <c r="O307" s="5">
        <f>D307/C306</f>
        <v>1</v>
      </c>
      <c r="P307" s="74">
        <v>55</v>
      </c>
      <c r="Q307" s="25">
        <f t="shared" si="59"/>
        <v>0.9821428571428571</v>
      </c>
      <c r="R307" s="5">
        <f t="shared" si="60"/>
        <v>1.7857142857142905E-2</v>
      </c>
      <c r="AQ307" s="3"/>
      <c r="AR307" s="3"/>
    </row>
    <row r="308" spans="1:44" ht="12.75" customHeight="1">
      <c r="A308" s="26">
        <v>1101</v>
      </c>
      <c r="E308" s="26">
        <v>53</v>
      </c>
      <c r="K308" s="38"/>
      <c r="L308" s="5"/>
      <c r="M308" s="5"/>
      <c r="O308" s="5">
        <f>E308/D307</f>
        <v>0.96363636363636362</v>
      </c>
      <c r="P308" s="74">
        <v>55</v>
      </c>
      <c r="Q308" s="25">
        <f t="shared" si="59"/>
        <v>1</v>
      </c>
      <c r="R308" s="5">
        <f t="shared" si="60"/>
        <v>0</v>
      </c>
      <c r="AQ308" s="3"/>
      <c r="AR308" s="3"/>
    </row>
    <row r="309" spans="1:44" ht="12.75" customHeight="1">
      <c r="A309" s="34" t="s">
        <v>72</v>
      </c>
      <c r="F309" s="26">
        <v>51</v>
      </c>
      <c r="K309" s="38"/>
      <c r="L309" s="5"/>
      <c r="M309" s="5"/>
      <c r="O309" s="5">
        <f>F309/E308</f>
        <v>0.96226415094339623</v>
      </c>
      <c r="P309" s="74">
        <v>55</v>
      </c>
      <c r="Q309" s="25">
        <f t="shared" si="59"/>
        <v>1</v>
      </c>
      <c r="R309" s="5">
        <f t="shared" si="60"/>
        <v>0</v>
      </c>
      <c r="AQ309" s="3"/>
      <c r="AR309" s="3"/>
    </row>
    <row r="310" spans="1:44" ht="12.75" customHeight="1">
      <c r="A310" s="34" t="s">
        <v>75</v>
      </c>
      <c r="G310" s="26">
        <v>51</v>
      </c>
      <c r="K310" s="38"/>
      <c r="L310" s="5"/>
      <c r="M310" s="5"/>
      <c r="O310" s="5">
        <f>G310/F309</f>
        <v>1</v>
      </c>
      <c r="P310" s="74">
        <v>53</v>
      </c>
      <c r="Q310" s="25">
        <f t="shared" si="59"/>
        <v>0.96363636363636362</v>
      </c>
      <c r="R310" s="5">
        <f t="shared" si="60"/>
        <v>3.6363636363636376E-2</v>
      </c>
      <c r="AQ310" s="3"/>
      <c r="AR310" s="3"/>
    </row>
    <row r="311" spans="1:44" ht="12.75" customHeight="1">
      <c r="A311" s="34" t="s">
        <v>77</v>
      </c>
      <c r="H311" s="26">
        <v>50</v>
      </c>
      <c r="K311" s="38"/>
      <c r="L311" s="5"/>
      <c r="M311" s="5"/>
      <c r="O311" s="5">
        <f>H311/G310</f>
        <v>0.98039215686274506</v>
      </c>
      <c r="P311" s="74">
        <v>52</v>
      </c>
      <c r="Q311" s="25">
        <f t="shared" si="59"/>
        <v>0.98113207547169812</v>
      </c>
      <c r="R311" s="5">
        <f t="shared" si="60"/>
        <v>1.8867924528301883E-2</v>
      </c>
      <c r="AQ311" s="3"/>
      <c r="AR311" s="3"/>
    </row>
    <row r="312" spans="1:44" ht="12.75" customHeight="1">
      <c r="A312" s="34" t="s">
        <v>83</v>
      </c>
      <c r="I312" s="26">
        <v>46</v>
      </c>
      <c r="K312" s="38"/>
      <c r="L312" s="5"/>
      <c r="M312" s="5"/>
      <c r="O312" s="5">
        <f>I312/H311</f>
        <v>0.92</v>
      </c>
      <c r="P312" s="74">
        <v>49</v>
      </c>
      <c r="Q312" s="25">
        <f t="shared" si="59"/>
        <v>0.94230769230769229</v>
      </c>
      <c r="R312" s="5">
        <f t="shared" si="60"/>
        <v>5.7692307692307709E-2</v>
      </c>
      <c r="AQ312" s="3"/>
      <c r="AR312" s="3"/>
    </row>
    <row r="313" spans="1:44" ht="12.75" customHeight="1">
      <c r="A313" s="34" t="s">
        <v>84</v>
      </c>
      <c r="J313" s="26">
        <v>43</v>
      </c>
      <c r="K313" s="38">
        <v>28</v>
      </c>
      <c r="L313" s="5"/>
      <c r="M313" s="5"/>
      <c r="O313" s="5">
        <f>J313/I312</f>
        <v>0.93478260869565222</v>
      </c>
      <c r="P313" s="74">
        <v>46</v>
      </c>
      <c r="Q313" s="25">
        <f t="shared" si="59"/>
        <v>0.93877551020408168</v>
      </c>
      <c r="R313" s="5">
        <f t="shared" si="60"/>
        <v>6.1224489795918324E-2</v>
      </c>
      <c r="AQ313" s="3"/>
      <c r="AR313" s="3"/>
    </row>
    <row r="314" spans="1:44" ht="12.75" customHeight="1">
      <c r="A314" s="34" t="s">
        <v>87</v>
      </c>
      <c r="J314" s="26">
        <v>9</v>
      </c>
      <c r="K314" s="38">
        <v>12</v>
      </c>
      <c r="L314" s="5"/>
      <c r="M314" s="5"/>
      <c r="O314" s="5"/>
      <c r="P314" s="74">
        <v>18</v>
      </c>
      <c r="Q314" s="25"/>
      <c r="R314" s="5"/>
      <c r="AC314" s="77" t="s">
        <v>52</v>
      </c>
      <c r="AD314" s="26">
        <v>10</v>
      </c>
      <c r="AQ314" s="3"/>
      <c r="AR314" s="3"/>
    </row>
    <row r="315" spans="1:44" ht="12.75" customHeight="1">
      <c r="A315" s="34" t="s">
        <v>89</v>
      </c>
      <c r="J315" s="26">
        <v>5</v>
      </c>
      <c r="K315" s="38">
        <v>1</v>
      </c>
      <c r="L315" s="5"/>
      <c r="M315" s="5"/>
      <c r="O315" s="5"/>
      <c r="P315" s="74">
        <v>7</v>
      </c>
      <c r="Q315" s="25"/>
      <c r="R315" s="5"/>
      <c r="S315" s="26" t="s">
        <v>80</v>
      </c>
      <c r="T315" s="26">
        <v>44</v>
      </c>
      <c r="U315" s="26">
        <f>K321</f>
        <v>46</v>
      </c>
      <c r="V315" s="26" t="s">
        <v>10</v>
      </c>
      <c r="AC315" s="77" t="s">
        <v>53</v>
      </c>
      <c r="AD315" s="26">
        <v>30</v>
      </c>
      <c r="AQ315" s="3"/>
      <c r="AR315" s="3"/>
    </row>
    <row r="316" spans="1:44" ht="12.75" customHeight="1">
      <c r="A316" s="34" t="s">
        <v>90</v>
      </c>
      <c r="J316" s="26">
        <v>5</v>
      </c>
      <c r="K316" s="38">
        <v>2</v>
      </c>
      <c r="L316" s="5"/>
      <c r="M316" s="5"/>
      <c r="O316" s="5"/>
      <c r="P316" s="74">
        <v>6</v>
      </c>
      <c r="Q316" s="25"/>
      <c r="R316" s="5"/>
      <c r="S316" s="26" t="s">
        <v>81</v>
      </c>
      <c r="T316" s="25">
        <f>T315/B305</f>
        <v>0.73333333333333328</v>
      </c>
      <c r="U316" s="25">
        <f>T315/U315</f>
        <v>0.95652173913043481</v>
      </c>
      <c r="V316" s="26" t="s">
        <v>82</v>
      </c>
      <c r="AC316" s="77"/>
      <c r="AD316" s="26"/>
      <c r="AQ316" s="3"/>
      <c r="AR316" s="3"/>
    </row>
    <row r="317" spans="1:44" ht="12.75" customHeight="1">
      <c r="A317" s="34" t="s">
        <v>91</v>
      </c>
      <c r="J317" s="26">
        <v>2</v>
      </c>
      <c r="K317" s="38">
        <v>1</v>
      </c>
      <c r="L317" s="5"/>
      <c r="M317" s="5"/>
      <c r="O317" s="5"/>
      <c r="P317" s="74">
        <v>3</v>
      </c>
      <c r="Q317" s="25"/>
      <c r="R317" s="5"/>
      <c r="AC317" s="77"/>
      <c r="AD317" s="26"/>
      <c r="AQ317" s="3"/>
      <c r="AR317" s="3"/>
    </row>
    <row r="318" spans="1:44" ht="12.75" customHeight="1">
      <c r="A318" s="26">
        <v>1601</v>
      </c>
      <c r="K318" s="38">
        <v>1</v>
      </c>
      <c r="L318" s="5"/>
      <c r="M318" s="5"/>
      <c r="O318" s="5"/>
      <c r="P318" s="74">
        <v>1</v>
      </c>
      <c r="Q318" s="25"/>
      <c r="R318" s="5"/>
      <c r="AC318" s="77"/>
      <c r="AD318" s="26"/>
      <c r="AQ318" s="3"/>
      <c r="AR318" s="3"/>
    </row>
    <row r="319" spans="1:44" ht="12.75" customHeight="1">
      <c r="A319" s="26">
        <v>1602</v>
      </c>
      <c r="K319" s="38">
        <v>1</v>
      </c>
      <c r="L319" s="5"/>
      <c r="M319" s="5"/>
      <c r="O319" s="5"/>
      <c r="P319" s="74">
        <v>1</v>
      </c>
      <c r="Q319" s="25"/>
      <c r="R319" s="5"/>
      <c r="AC319" s="77"/>
      <c r="AD319" s="26"/>
      <c r="AQ319" s="3"/>
      <c r="AR319" s="3"/>
    </row>
    <row r="320" spans="1:44" ht="12.75" customHeight="1">
      <c r="A320" s="26">
        <v>1701</v>
      </c>
      <c r="K320" s="38"/>
      <c r="L320" s="5"/>
      <c r="M320" s="5"/>
      <c r="O320" s="5"/>
      <c r="P320" s="74"/>
      <c r="Q320" s="25"/>
      <c r="R320" s="5"/>
      <c r="AC320" s="77"/>
      <c r="AD320" s="26"/>
      <c r="AQ320" s="3"/>
      <c r="AR320" s="3"/>
    </row>
    <row r="321" spans="1:44" ht="12.75" customHeight="1">
      <c r="K321" s="26">
        <f>SUM(K313:K319)</f>
        <v>46</v>
      </c>
      <c r="L321" s="5">
        <f>K313/B305</f>
        <v>0.46666666666666667</v>
      </c>
      <c r="M321" s="5">
        <f>K321/B305</f>
        <v>0.76666666666666672</v>
      </c>
      <c r="N321" s="5">
        <f>M321-L321</f>
        <v>0.30000000000000004</v>
      </c>
      <c r="O321" s="5"/>
      <c r="P321" s="6"/>
      <c r="Q321" s="6"/>
      <c r="R321" s="5"/>
      <c r="AC321" s="77" t="s">
        <v>64</v>
      </c>
      <c r="AD321" s="26">
        <v>9</v>
      </c>
      <c r="AQ321" s="3"/>
      <c r="AR321" s="3"/>
    </row>
    <row r="322" spans="1:44" ht="12.75" customHeight="1">
      <c r="L322" s="5"/>
      <c r="M322" s="5"/>
      <c r="N322" s="5"/>
      <c r="O322" s="5"/>
      <c r="P322" s="6"/>
      <c r="Q322" s="6"/>
      <c r="R322" s="5"/>
      <c r="AC322" s="77"/>
      <c r="AD322" s="26"/>
      <c r="AQ322" s="3"/>
      <c r="AR322" s="3"/>
    </row>
    <row r="323" spans="1:44" ht="12.75" customHeight="1">
      <c r="L323" s="5"/>
      <c r="M323" s="5"/>
      <c r="N323" s="5"/>
      <c r="O323" s="5"/>
      <c r="P323" s="6"/>
      <c r="Q323" s="6"/>
      <c r="R323" s="5"/>
      <c r="S323" s="5"/>
      <c r="T323" s="5"/>
      <c r="U323" s="5"/>
      <c r="V323" s="5"/>
      <c r="AC323" s="77"/>
      <c r="AD323" s="26"/>
      <c r="AQ323" s="3"/>
      <c r="AR323" s="3"/>
    </row>
    <row r="324" spans="1:44" ht="26.25" customHeight="1">
      <c r="B324" s="250" t="s">
        <v>96</v>
      </c>
      <c r="C324" s="242"/>
      <c r="D324" s="242"/>
      <c r="E324" s="242"/>
      <c r="F324" s="242"/>
      <c r="G324" s="242"/>
      <c r="H324" s="242"/>
      <c r="I324" s="242"/>
      <c r="J324" s="242"/>
      <c r="K324" s="145" t="s">
        <v>64</v>
      </c>
      <c r="L324" s="5"/>
      <c r="M324" s="5"/>
      <c r="N324" s="26"/>
      <c r="O324" s="5"/>
      <c r="P324" s="26"/>
      <c r="Q324" s="26"/>
      <c r="R324" s="26"/>
      <c r="T324" s="3"/>
      <c r="AQ324" s="3"/>
      <c r="AR324" s="3"/>
    </row>
    <row r="325" spans="1:44" ht="20.25" customHeight="1">
      <c r="A325" s="234" t="s">
        <v>9</v>
      </c>
      <c r="B325" s="235" t="s">
        <v>97</v>
      </c>
      <c r="C325" s="232"/>
      <c r="D325" s="232"/>
      <c r="E325" s="232"/>
      <c r="F325" s="232"/>
      <c r="G325" s="232"/>
      <c r="H325" s="232"/>
      <c r="I325" s="232"/>
      <c r="J325" s="233"/>
      <c r="K325" s="236" t="s">
        <v>10</v>
      </c>
      <c r="L325" s="229" t="s">
        <v>2</v>
      </c>
      <c r="M325" s="229" t="s">
        <v>3</v>
      </c>
      <c r="N325" s="237" t="s">
        <v>4</v>
      </c>
      <c r="O325" s="229" t="s">
        <v>5</v>
      </c>
      <c r="P325" s="238" t="s">
        <v>6</v>
      </c>
      <c r="Q325" s="238" t="s">
        <v>7</v>
      </c>
      <c r="R325" s="229" t="s">
        <v>8</v>
      </c>
      <c r="T325" s="3"/>
      <c r="AQ325" s="3"/>
      <c r="AR325" s="3"/>
    </row>
    <row r="326" spans="1:44" ht="15.75" customHeight="1">
      <c r="A326" s="230"/>
      <c r="B326" s="82" t="s">
        <v>98</v>
      </c>
      <c r="C326" s="82" t="s">
        <v>99</v>
      </c>
      <c r="D326" s="82" t="s">
        <v>100</v>
      </c>
      <c r="E326" s="82" t="s">
        <v>101</v>
      </c>
      <c r="F326" s="82" t="s">
        <v>102</v>
      </c>
      <c r="G326" s="82" t="s">
        <v>103</v>
      </c>
      <c r="H326" s="82" t="s">
        <v>104</v>
      </c>
      <c r="I326" s="82" t="s">
        <v>105</v>
      </c>
      <c r="J326" s="82" t="s">
        <v>106</v>
      </c>
      <c r="K326" s="230"/>
      <c r="L326" s="230"/>
      <c r="M326" s="230"/>
      <c r="N326" s="230"/>
      <c r="O326" s="230"/>
      <c r="P326" s="230"/>
      <c r="Q326" s="230"/>
      <c r="R326" s="230"/>
      <c r="T326" s="3"/>
      <c r="AQ326" s="3"/>
      <c r="AR326" s="3"/>
    </row>
    <row r="327" spans="1:44" ht="15.75" customHeight="1">
      <c r="A327" s="82">
        <v>1001</v>
      </c>
      <c r="B327" s="83">
        <v>31</v>
      </c>
      <c r="C327" s="83"/>
      <c r="D327" s="83"/>
      <c r="E327" s="83"/>
      <c r="F327" s="161"/>
      <c r="G327" s="161"/>
      <c r="H327" s="161"/>
      <c r="I327" s="161"/>
      <c r="J327" s="161"/>
      <c r="K327" s="162"/>
      <c r="L327" s="154"/>
      <c r="M327" s="55"/>
      <c r="N327" s="56"/>
      <c r="O327" s="146"/>
      <c r="P327" s="89">
        <f>B327</f>
        <v>31</v>
      </c>
      <c r="Q327" s="147"/>
      <c r="R327" s="146"/>
      <c r="T327" s="3"/>
      <c r="AQ327" s="3"/>
      <c r="AR327" s="3"/>
    </row>
    <row r="328" spans="1:44" ht="15.75" customHeight="1">
      <c r="A328" s="82">
        <v>1002</v>
      </c>
      <c r="B328" s="83"/>
      <c r="C328" s="83">
        <v>26</v>
      </c>
      <c r="D328" s="83"/>
      <c r="E328" s="83"/>
      <c r="F328" s="161"/>
      <c r="G328" s="161"/>
      <c r="H328" s="161"/>
      <c r="I328" s="161"/>
      <c r="J328" s="161"/>
      <c r="K328" s="162"/>
      <c r="L328" s="155"/>
      <c r="M328" s="5"/>
      <c r="N328" s="156"/>
      <c r="O328" s="94">
        <f>IF(C328=0,"",C328/B327)</f>
        <v>0.83870967741935487</v>
      </c>
      <c r="P328" s="95">
        <v>27</v>
      </c>
      <c r="Q328" s="96">
        <f t="shared" ref="Q328:Q335" si="61">IF(P328=0,"",P328/P327)</f>
        <v>0.87096774193548387</v>
      </c>
      <c r="R328" s="96">
        <f t="shared" ref="R328:R335" si="62">IF(P328=0,"",100%-Q328)</f>
        <v>0.12903225806451613</v>
      </c>
      <c r="T328" s="3"/>
      <c r="AQ328" s="3"/>
      <c r="AR328" s="3"/>
    </row>
    <row r="329" spans="1:44" ht="15.75" customHeight="1">
      <c r="A329" s="82">
        <v>1101</v>
      </c>
      <c r="B329" s="83"/>
      <c r="C329" s="83"/>
      <c r="D329" s="83">
        <v>26</v>
      </c>
      <c r="E329" s="83"/>
      <c r="F329" s="161"/>
      <c r="G329" s="161"/>
      <c r="H329" s="161"/>
      <c r="I329" s="161"/>
      <c r="J329" s="161"/>
      <c r="K329" s="162"/>
      <c r="L329" s="155"/>
      <c r="M329" s="5"/>
      <c r="N329" s="156"/>
      <c r="O329" s="94">
        <f>IF(D329=0,"",D329/C328)</f>
        <v>1</v>
      </c>
      <c r="P329" s="95">
        <v>27</v>
      </c>
      <c r="Q329" s="96">
        <f t="shared" si="61"/>
        <v>1</v>
      </c>
      <c r="R329" s="96">
        <f t="shared" si="62"/>
        <v>0</v>
      </c>
      <c r="S329" s="11">
        <f>P329/P327</f>
        <v>0.87096774193548387</v>
      </c>
      <c r="T329" s="3"/>
      <c r="AQ329" s="3"/>
      <c r="AR329" s="3"/>
    </row>
    <row r="330" spans="1:44" ht="15.75" customHeight="1">
      <c r="A330" s="82">
        <v>1102</v>
      </c>
      <c r="B330" s="83"/>
      <c r="C330" s="83"/>
      <c r="D330" s="83"/>
      <c r="E330" s="83">
        <v>24</v>
      </c>
      <c r="F330" s="161"/>
      <c r="G330" s="161"/>
      <c r="H330" s="161"/>
      <c r="I330" s="161"/>
      <c r="J330" s="161"/>
      <c r="K330" s="162"/>
      <c r="L330" s="155"/>
      <c r="M330" s="5"/>
      <c r="N330" s="156"/>
      <c r="O330" s="94">
        <f>IF(E330=0,"",E330/D329)</f>
        <v>0.92307692307692313</v>
      </c>
      <c r="P330" s="95">
        <v>26</v>
      </c>
      <c r="Q330" s="96">
        <f t="shared" si="61"/>
        <v>0.96296296296296291</v>
      </c>
      <c r="R330" s="96">
        <f t="shared" si="62"/>
        <v>3.703703703703709E-2</v>
      </c>
      <c r="T330" s="3"/>
      <c r="AQ330" s="3"/>
      <c r="AR330" s="3"/>
    </row>
    <row r="331" spans="1:44" ht="15.75" customHeight="1">
      <c r="A331" s="82">
        <v>1201</v>
      </c>
      <c r="B331" s="83"/>
      <c r="C331" s="83"/>
      <c r="D331" s="83"/>
      <c r="E331" s="83"/>
      <c r="F331" s="161">
        <v>22</v>
      </c>
      <c r="G331" s="161"/>
      <c r="H331" s="161"/>
      <c r="I331" s="161"/>
      <c r="J331" s="161"/>
      <c r="K331" s="162"/>
      <c r="L331" s="155"/>
      <c r="M331" s="5"/>
      <c r="N331" s="156"/>
      <c r="O331" s="94">
        <f>IF(F331=0,"",F331/E330)</f>
        <v>0.91666666666666663</v>
      </c>
      <c r="P331" s="95">
        <v>26</v>
      </c>
      <c r="Q331" s="96">
        <f t="shared" si="61"/>
        <v>1</v>
      </c>
      <c r="R331" s="96">
        <f t="shared" si="62"/>
        <v>0</v>
      </c>
      <c r="T331" s="3"/>
      <c r="AQ331" s="3"/>
      <c r="AR331" s="3"/>
    </row>
    <row r="332" spans="1:44" ht="15.75" customHeight="1">
      <c r="A332" s="82">
        <v>1202</v>
      </c>
      <c r="B332" s="161"/>
      <c r="C332" s="161"/>
      <c r="D332" s="161"/>
      <c r="E332" s="161"/>
      <c r="F332" s="161"/>
      <c r="G332" s="161">
        <v>22</v>
      </c>
      <c r="H332" s="161"/>
      <c r="I332" s="161"/>
      <c r="J332" s="161"/>
      <c r="K332" s="162"/>
      <c r="L332" s="155"/>
      <c r="M332" s="5"/>
      <c r="N332" s="156"/>
      <c r="O332" s="94">
        <f>IF(G332=0,"",G332/F331)</f>
        <v>1</v>
      </c>
      <c r="P332" s="95">
        <v>26</v>
      </c>
      <c r="Q332" s="96">
        <f t="shared" si="61"/>
        <v>1</v>
      </c>
      <c r="R332" s="96">
        <f t="shared" si="62"/>
        <v>0</v>
      </c>
      <c r="T332" s="3"/>
      <c r="AQ332" s="3"/>
      <c r="AR332" s="3"/>
    </row>
    <row r="333" spans="1:44" ht="15.75" customHeight="1">
      <c r="A333" s="82">
        <v>1301</v>
      </c>
      <c r="B333" s="161"/>
      <c r="C333" s="161"/>
      <c r="D333" s="161"/>
      <c r="E333" s="161"/>
      <c r="F333" s="161"/>
      <c r="G333" s="161"/>
      <c r="H333" s="161">
        <v>21</v>
      </c>
      <c r="I333" s="161"/>
      <c r="J333" s="161"/>
      <c r="K333" s="162"/>
      <c r="L333" s="155"/>
      <c r="M333" s="5"/>
      <c r="N333" s="156"/>
      <c r="O333" s="94">
        <f>IF(H333=0,"",H333/G332)</f>
        <v>0.95454545454545459</v>
      </c>
      <c r="P333" s="95">
        <v>26</v>
      </c>
      <c r="Q333" s="96">
        <f t="shared" si="61"/>
        <v>1</v>
      </c>
      <c r="R333" s="96">
        <f t="shared" si="62"/>
        <v>0</v>
      </c>
      <c r="T333" s="3"/>
      <c r="AQ333" s="3"/>
      <c r="AR333" s="3"/>
    </row>
    <row r="334" spans="1:44" ht="15.75" customHeight="1">
      <c r="A334" s="82">
        <v>1302</v>
      </c>
      <c r="B334" s="161"/>
      <c r="C334" s="161"/>
      <c r="D334" s="161"/>
      <c r="E334" s="161"/>
      <c r="F334" s="161"/>
      <c r="G334" s="161"/>
      <c r="H334" s="161"/>
      <c r="I334" s="161">
        <v>20</v>
      </c>
      <c r="J334" s="161"/>
      <c r="K334" s="162"/>
      <c r="L334" s="155"/>
      <c r="M334" s="5"/>
      <c r="N334" s="156"/>
      <c r="O334" s="94">
        <f>IF(I334=0,"",I334/H333)</f>
        <v>0.95238095238095233</v>
      </c>
      <c r="P334" s="95">
        <v>25</v>
      </c>
      <c r="Q334" s="96">
        <f t="shared" si="61"/>
        <v>0.96153846153846156</v>
      </c>
      <c r="R334" s="96">
        <f t="shared" si="62"/>
        <v>3.8461538461538436E-2</v>
      </c>
      <c r="T334" s="3"/>
      <c r="AQ334" s="3"/>
      <c r="AR334" s="3"/>
    </row>
    <row r="335" spans="1:44" ht="15.75" customHeight="1">
      <c r="A335" s="82">
        <v>1401</v>
      </c>
      <c r="B335" s="161"/>
      <c r="C335" s="161"/>
      <c r="D335" s="161"/>
      <c r="E335" s="161"/>
      <c r="F335" s="161"/>
      <c r="G335" s="161"/>
      <c r="H335" s="161"/>
      <c r="I335" s="161"/>
      <c r="J335" s="161">
        <v>20</v>
      </c>
      <c r="K335" s="162">
        <v>16</v>
      </c>
      <c r="L335" s="155"/>
      <c r="M335" s="5"/>
      <c r="N335" s="156"/>
      <c r="O335" s="148">
        <f>IF(J335=0,"",J335/I334)</f>
        <v>1</v>
      </c>
      <c r="P335" s="95">
        <v>25</v>
      </c>
      <c r="Q335" s="149">
        <f t="shared" si="61"/>
        <v>1</v>
      </c>
      <c r="R335" s="149">
        <f t="shared" si="62"/>
        <v>0</v>
      </c>
      <c r="T335" s="3"/>
      <c r="AQ335" s="3"/>
      <c r="AR335" s="3"/>
    </row>
    <row r="336" spans="1:44" ht="15.75" customHeight="1">
      <c r="A336" s="82">
        <v>1402</v>
      </c>
      <c r="B336" s="161"/>
      <c r="C336" s="161"/>
      <c r="D336" s="161"/>
      <c r="E336" s="161"/>
      <c r="F336" s="161"/>
      <c r="G336" s="161"/>
      <c r="H336" s="161"/>
      <c r="I336" s="161"/>
      <c r="J336" s="161">
        <v>6</v>
      </c>
      <c r="K336" s="162">
        <v>1</v>
      </c>
      <c r="L336" s="155"/>
      <c r="M336" s="5"/>
      <c r="N336" s="26"/>
      <c r="O336" s="157"/>
      <c r="P336" s="158">
        <v>9</v>
      </c>
      <c r="Q336" s="159"/>
      <c r="R336" s="160"/>
      <c r="T336" s="3"/>
      <c r="AQ336" s="3"/>
      <c r="AR336" s="3"/>
    </row>
    <row r="337" spans="1:44" ht="15.75" customHeight="1">
      <c r="A337" s="82">
        <v>1501</v>
      </c>
      <c r="B337" s="161"/>
      <c r="C337" s="161"/>
      <c r="D337" s="161"/>
      <c r="E337" s="161"/>
      <c r="F337" s="161"/>
      <c r="G337" s="161"/>
      <c r="H337" s="161"/>
      <c r="I337" s="161"/>
      <c r="J337" s="161"/>
      <c r="K337" s="162">
        <v>4</v>
      </c>
      <c r="L337" s="155"/>
      <c r="M337" s="5"/>
      <c r="N337" s="26"/>
      <c r="O337" s="140"/>
      <c r="P337" s="163"/>
      <c r="Q337" s="164"/>
      <c r="R337" s="140"/>
      <c r="T337" s="3"/>
      <c r="AQ337" s="3"/>
      <c r="AR337" s="3"/>
    </row>
    <row r="338" spans="1:44" ht="15.75" customHeight="1">
      <c r="A338" s="82">
        <v>1502</v>
      </c>
      <c r="B338" s="161"/>
      <c r="C338" s="161"/>
      <c r="D338" s="161"/>
      <c r="E338" s="161"/>
      <c r="F338" s="161"/>
      <c r="G338" s="161"/>
      <c r="H338" s="161"/>
      <c r="I338" s="161"/>
      <c r="J338" s="161">
        <v>1</v>
      </c>
      <c r="K338" s="162">
        <v>1</v>
      </c>
      <c r="L338" s="155"/>
      <c r="M338" s="5"/>
      <c r="N338" s="26"/>
      <c r="O338" s="140"/>
      <c r="P338" s="163">
        <v>2</v>
      </c>
      <c r="Q338" s="164"/>
      <c r="R338" s="140"/>
      <c r="T338" s="3"/>
      <c r="AQ338" s="3"/>
      <c r="AR338" s="3"/>
    </row>
    <row r="339" spans="1:44" ht="15.75" customHeight="1">
      <c r="A339" s="82">
        <v>1601</v>
      </c>
      <c r="B339" s="161"/>
      <c r="C339" s="161"/>
      <c r="D339" s="161"/>
      <c r="E339" s="161"/>
      <c r="F339" s="161"/>
      <c r="G339" s="161"/>
      <c r="H339" s="161"/>
      <c r="I339" s="161"/>
      <c r="J339" s="161">
        <v>1</v>
      </c>
      <c r="K339" s="162"/>
      <c r="L339" s="155"/>
      <c r="M339" s="5"/>
      <c r="N339" s="26"/>
      <c r="O339" s="140"/>
      <c r="P339" s="163">
        <v>1</v>
      </c>
      <c r="Q339" s="164"/>
      <c r="R339" s="140"/>
      <c r="T339" s="3"/>
      <c r="AQ339" s="3"/>
      <c r="AR339" s="3"/>
    </row>
    <row r="340" spans="1:44" ht="15.75" customHeight="1">
      <c r="A340" s="82">
        <v>1602</v>
      </c>
      <c r="B340" s="161"/>
      <c r="C340" s="161"/>
      <c r="D340" s="161"/>
      <c r="E340" s="161"/>
      <c r="F340" s="161"/>
      <c r="G340" s="161"/>
      <c r="H340" s="161"/>
      <c r="I340" s="161"/>
      <c r="J340" s="161">
        <v>1</v>
      </c>
      <c r="K340" s="162"/>
      <c r="L340" s="155"/>
      <c r="M340" s="5"/>
      <c r="N340" s="26"/>
      <c r="O340" s="105"/>
      <c r="P340" s="95">
        <v>1</v>
      </c>
      <c r="Q340" s="106"/>
      <c r="R340" s="107"/>
      <c r="T340" s="3"/>
      <c r="AQ340" s="3"/>
      <c r="AR340" s="3"/>
    </row>
    <row r="341" spans="1:44" ht="15.75" customHeight="1">
      <c r="A341" s="82">
        <v>1701</v>
      </c>
      <c r="B341" s="161"/>
      <c r="C341" s="161"/>
      <c r="D341" s="161"/>
      <c r="E341" s="161"/>
      <c r="F341" s="161"/>
      <c r="G341" s="161"/>
      <c r="H341" s="161"/>
      <c r="I341" s="161"/>
      <c r="J341" s="161"/>
      <c r="K341" s="162"/>
      <c r="L341" s="155"/>
      <c r="M341" s="5"/>
      <c r="N341" s="26"/>
      <c r="O341" s="108" t="s">
        <v>80</v>
      </c>
      <c r="P341" s="109">
        <v>18</v>
      </c>
      <c r="Q341" s="110">
        <f>K344</f>
        <v>22</v>
      </c>
      <c r="R341" s="111" t="s">
        <v>10</v>
      </c>
      <c r="T341" s="3"/>
      <c r="AQ341" s="3"/>
      <c r="AR341" s="3"/>
    </row>
    <row r="342" spans="1:44" ht="15.75" customHeight="1">
      <c r="A342" s="82">
        <v>1702</v>
      </c>
      <c r="B342" s="161"/>
      <c r="C342" s="161"/>
      <c r="D342" s="161"/>
      <c r="E342" s="161"/>
      <c r="F342" s="161"/>
      <c r="G342" s="161"/>
      <c r="H342" s="161"/>
      <c r="I342" s="161"/>
      <c r="J342" s="161"/>
      <c r="K342" s="162"/>
      <c r="L342" s="155"/>
      <c r="M342" s="5"/>
      <c r="N342" s="26"/>
      <c r="O342" s="112" t="s">
        <v>81</v>
      </c>
      <c r="P342" s="113">
        <f>IF(P341/B327=0,"",P341/B327)</f>
        <v>0.58064516129032262</v>
      </c>
      <c r="Q342" s="114">
        <f>IF(P341/Q341=0,"",P341/Q341)</f>
        <v>0.81818181818181823</v>
      </c>
      <c r="R342" s="115" t="s">
        <v>82</v>
      </c>
      <c r="T342" s="3"/>
      <c r="AQ342" s="3"/>
      <c r="AR342" s="3"/>
    </row>
    <row r="343" spans="1:44" ht="15.75" customHeight="1">
      <c r="A343" s="82">
        <v>1801</v>
      </c>
      <c r="B343" s="161"/>
      <c r="C343" s="161"/>
      <c r="D343" s="161"/>
      <c r="E343" s="161"/>
      <c r="F343" s="161"/>
      <c r="G343" s="161"/>
      <c r="H343" s="161"/>
      <c r="I343" s="161"/>
      <c r="J343" s="161"/>
      <c r="K343" s="162"/>
      <c r="L343" s="166"/>
      <c r="M343" s="119"/>
      <c r="N343" s="120"/>
      <c r="O343" s="119"/>
      <c r="P343" s="120"/>
      <c r="Q343" s="120"/>
      <c r="R343" s="121"/>
      <c r="T343" s="3"/>
      <c r="AQ343" s="3"/>
      <c r="AR343" s="3"/>
    </row>
    <row r="344" spans="1:44" ht="18" customHeight="1">
      <c r="A344" s="34"/>
      <c r="B344" s="26"/>
      <c r="C344" s="26"/>
      <c r="D344" s="231" t="s">
        <v>108</v>
      </c>
      <c r="E344" s="232"/>
      <c r="F344" s="232"/>
      <c r="G344" s="232"/>
      <c r="H344" s="232"/>
      <c r="I344" s="232"/>
      <c r="J344" s="233"/>
      <c r="K344" s="122">
        <f>SUM(K327:K340)</f>
        <v>22</v>
      </c>
      <c r="L344" s="123">
        <f>IF(K335=0,"",K335/B327)</f>
        <v>0.5161290322580645</v>
      </c>
      <c r="M344" s="123">
        <f>IF(K344=0,"",K344/B327)</f>
        <v>0.70967741935483875</v>
      </c>
      <c r="N344" s="123">
        <f>IF(K335=0,"",M344-L344)</f>
        <v>0.19354838709677424</v>
      </c>
      <c r="O344" s="5"/>
      <c r="P344" s="26"/>
      <c r="Q344" s="25"/>
      <c r="R344" s="5"/>
      <c r="T344" s="3"/>
      <c r="AQ344" s="3"/>
      <c r="AR344" s="3"/>
    </row>
    <row r="345" spans="1:44" ht="12.75" customHeight="1">
      <c r="L345" s="5"/>
      <c r="M345" s="5"/>
      <c r="N345" s="5"/>
      <c r="O345" s="5"/>
      <c r="P345" s="6"/>
      <c r="Q345" s="6"/>
      <c r="R345" s="5"/>
      <c r="T345" s="3"/>
      <c r="AQ345" s="3"/>
      <c r="AR345" s="3"/>
    </row>
    <row r="346" spans="1:44" ht="12.75" customHeight="1">
      <c r="L346" s="5"/>
      <c r="M346" s="5"/>
      <c r="N346" s="5"/>
      <c r="O346" s="5"/>
      <c r="P346" s="6"/>
      <c r="Q346" s="6"/>
      <c r="R346" s="5"/>
      <c r="T346" s="3"/>
      <c r="AQ346" s="3"/>
      <c r="AR346" s="3"/>
    </row>
    <row r="347" spans="1:44" ht="26.25" customHeight="1">
      <c r="B347" s="250" t="s">
        <v>96</v>
      </c>
      <c r="C347" s="242"/>
      <c r="D347" s="242"/>
      <c r="E347" s="242"/>
      <c r="F347" s="242"/>
      <c r="G347" s="242"/>
      <c r="H347" s="242"/>
      <c r="I347" s="242"/>
      <c r="J347" s="242"/>
      <c r="K347" s="145" t="s">
        <v>66</v>
      </c>
      <c r="L347" s="5"/>
      <c r="M347" s="5"/>
      <c r="N347" s="26"/>
      <c r="O347" s="5"/>
      <c r="P347" s="26"/>
      <c r="Q347" s="26"/>
      <c r="R347" s="26"/>
      <c r="T347" s="3"/>
      <c r="AQ347" s="3"/>
      <c r="AR347" s="3"/>
    </row>
    <row r="348" spans="1:44" ht="20.25" customHeight="1">
      <c r="A348" s="234" t="s">
        <v>9</v>
      </c>
      <c r="B348" s="235" t="s">
        <v>97</v>
      </c>
      <c r="C348" s="232"/>
      <c r="D348" s="232"/>
      <c r="E348" s="232"/>
      <c r="F348" s="232"/>
      <c r="G348" s="232"/>
      <c r="H348" s="232"/>
      <c r="I348" s="232"/>
      <c r="J348" s="233"/>
      <c r="K348" s="236" t="s">
        <v>10</v>
      </c>
      <c r="L348" s="229" t="s">
        <v>2</v>
      </c>
      <c r="M348" s="229" t="s">
        <v>3</v>
      </c>
      <c r="N348" s="237" t="s">
        <v>4</v>
      </c>
      <c r="O348" s="229" t="s">
        <v>5</v>
      </c>
      <c r="P348" s="238" t="s">
        <v>6</v>
      </c>
      <c r="Q348" s="238" t="s">
        <v>7</v>
      </c>
      <c r="R348" s="229" t="s">
        <v>8</v>
      </c>
      <c r="T348" s="3"/>
      <c r="AQ348" s="3"/>
      <c r="AR348" s="3"/>
    </row>
    <row r="349" spans="1:44" ht="15.75" customHeight="1">
      <c r="A349" s="230"/>
      <c r="B349" s="82" t="s">
        <v>98</v>
      </c>
      <c r="C349" s="82" t="s">
        <v>99</v>
      </c>
      <c r="D349" s="82" t="s">
        <v>100</v>
      </c>
      <c r="E349" s="82" t="s">
        <v>101</v>
      </c>
      <c r="F349" s="82" t="s">
        <v>102</v>
      </c>
      <c r="G349" s="82" t="s">
        <v>103</v>
      </c>
      <c r="H349" s="82" t="s">
        <v>104</v>
      </c>
      <c r="I349" s="82" t="s">
        <v>105</v>
      </c>
      <c r="J349" s="82" t="s">
        <v>106</v>
      </c>
      <c r="K349" s="230"/>
      <c r="L349" s="230"/>
      <c r="M349" s="230"/>
      <c r="N349" s="230"/>
      <c r="O349" s="230"/>
      <c r="P349" s="230"/>
      <c r="Q349" s="230"/>
      <c r="R349" s="230"/>
      <c r="T349" s="3"/>
      <c r="AQ349" s="3"/>
      <c r="AR349" s="3"/>
    </row>
    <row r="350" spans="1:44" ht="15.75" customHeight="1">
      <c r="A350" s="82">
        <v>1002</v>
      </c>
      <c r="B350" s="83">
        <v>61</v>
      </c>
      <c r="C350" s="83"/>
      <c r="D350" s="83"/>
      <c r="E350" s="83"/>
      <c r="F350" s="161"/>
      <c r="G350" s="161"/>
      <c r="H350" s="161"/>
      <c r="I350" s="161"/>
      <c r="J350" s="161"/>
      <c r="K350" s="162"/>
      <c r="L350" s="154"/>
      <c r="M350" s="55"/>
      <c r="N350" s="56"/>
      <c r="O350" s="146"/>
      <c r="P350" s="89">
        <f>B350</f>
        <v>61</v>
      </c>
      <c r="Q350" s="147"/>
      <c r="R350" s="146"/>
      <c r="T350" s="3"/>
      <c r="AQ350" s="3"/>
      <c r="AR350" s="3"/>
    </row>
    <row r="351" spans="1:44" ht="15.75" customHeight="1">
      <c r="A351" s="82">
        <v>1101</v>
      </c>
      <c r="B351" s="83"/>
      <c r="C351" s="83">
        <v>55</v>
      </c>
      <c r="D351" s="83"/>
      <c r="E351" s="83"/>
      <c r="F351" s="161"/>
      <c r="G351" s="161"/>
      <c r="H351" s="161"/>
      <c r="I351" s="161"/>
      <c r="J351" s="161"/>
      <c r="K351" s="162"/>
      <c r="L351" s="155"/>
      <c r="M351" s="5"/>
      <c r="N351" s="156"/>
      <c r="O351" s="94">
        <f>IF(C351=0,"",C351/B350)</f>
        <v>0.90163934426229508</v>
      </c>
      <c r="P351" s="95">
        <v>55</v>
      </c>
      <c r="Q351" s="96">
        <f t="shared" ref="Q351:Q358" si="63">IF(P351=0,"",P351/P350)</f>
        <v>0.90163934426229508</v>
      </c>
      <c r="R351" s="96">
        <f t="shared" ref="R351:R358" si="64">IF(P351=0,"",100%-Q351)</f>
        <v>9.8360655737704916E-2</v>
      </c>
      <c r="T351" s="3"/>
      <c r="AQ351" s="3"/>
      <c r="AR351" s="3"/>
    </row>
    <row r="352" spans="1:44" ht="15.75" customHeight="1">
      <c r="A352" s="82">
        <v>1102</v>
      </c>
      <c r="B352" s="83"/>
      <c r="C352" s="83"/>
      <c r="D352" s="83">
        <v>51</v>
      </c>
      <c r="E352" s="83"/>
      <c r="F352" s="161"/>
      <c r="G352" s="161"/>
      <c r="H352" s="161"/>
      <c r="I352" s="161"/>
      <c r="J352" s="161"/>
      <c r="K352" s="162"/>
      <c r="L352" s="155"/>
      <c r="M352" s="5"/>
      <c r="N352" s="156"/>
      <c r="O352" s="94">
        <f>IF(D352=0,"",D352/C351)</f>
        <v>0.92727272727272725</v>
      </c>
      <c r="P352" s="95">
        <v>52</v>
      </c>
      <c r="Q352" s="96">
        <f t="shared" si="63"/>
        <v>0.94545454545454544</v>
      </c>
      <c r="R352" s="96">
        <f t="shared" si="64"/>
        <v>5.4545454545454564E-2</v>
      </c>
      <c r="S352" s="11">
        <f>P352/P350</f>
        <v>0.85245901639344257</v>
      </c>
      <c r="T352" s="3"/>
      <c r="AQ352" s="3"/>
      <c r="AR352" s="3"/>
    </row>
    <row r="353" spans="1:44" ht="15.75" customHeight="1">
      <c r="A353" s="82">
        <v>1201</v>
      </c>
      <c r="B353" s="83"/>
      <c r="C353" s="83"/>
      <c r="D353" s="83"/>
      <c r="E353" s="83">
        <v>51</v>
      </c>
      <c r="F353" s="161"/>
      <c r="G353" s="161"/>
      <c r="H353" s="161"/>
      <c r="I353" s="161"/>
      <c r="J353" s="161"/>
      <c r="K353" s="162"/>
      <c r="L353" s="155"/>
      <c r="M353" s="5"/>
      <c r="N353" s="156"/>
      <c r="O353" s="94">
        <f>IF(E353=0,"",E353/D352)</f>
        <v>1</v>
      </c>
      <c r="P353" s="95">
        <v>52</v>
      </c>
      <c r="Q353" s="96">
        <f t="shared" si="63"/>
        <v>1</v>
      </c>
      <c r="R353" s="96">
        <f t="shared" si="64"/>
        <v>0</v>
      </c>
      <c r="T353" s="3"/>
      <c r="AQ353" s="3"/>
      <c r="AR353" s="3"/>
    </row>
    <row r="354" spans="1:44" ht="15.75" customHeight="1">
      <c r="A354" s="82">
        <v>1202</v>
      </c>
      <c r="B354" s="83"/>
      <c r="C354" s="83"/>
      <c r="D354" s="83"/>
      <c r="E354" s="83"/>
      <c r="F354" s="161">
        <v>50</v>
      </c>
      <c r="G354" s="161"/>
      <c r="H354" s="161"/>
      <c r="I354" s="161"/>
      <c r="J354" s="161"/>
      <c r="K354" s="162"/>
      <c r="L354" s="155"/>
      <c r="M354" s="5"/>
      <c r="N354" s="156"/>
      <c r="O354" s="94">
        <f>IF(F354=0,"",F354/E353)</f>
        <v>0.98039215686274506</v>
      </c>
      <c r="P354" s="95">
        <v>51</v>
      </c>
      <c r="Q354" s="96">
        <f t="shared" si="63"/>
        <v>0.98076923076923073</v>
      </c>
      <c r="R354" s="96">
        <f t="shared" si="64"/>
        <v>1.9230769230769273E-2</v>
      </c>
      <c r="T354" s="3"/>
      <c r="AQ354" s="3"/>
      <c r="AR354" s="3"/>
    </row>
    <row r="355" spans="1:44" ht="15.75" customHeight="1">
      <c r="A355" s="82">
        <v>1301</v>
      </c>
      <c r="B355" s="161"/>
      <c r="C355" s="161"/>
      <c r="D355" s="161"/>
      <c r="E355" s="161"/>
      <c r="F355" s="161"/>
      <c r="G355" s="161">
        <v>49</v>
      </c>
      <c r="H355" s="161"/>
      <c r="I355" s="161"/>
      <c r="J355" s="161"/>
      <c r="K355" s="162"/>
      <c r="L355" s="155"/>
      <c r="M355" s="5"/>
      <c r="N355" s="156"/>
      <c r="O355" s="94">
        <f>IF(G355=0,"",G355/F354)</f>
        <v>0.98</v>
      </c>
      <c r="P355" s="95">
        <v>51</v>
      </c>
      <c r="Q355" s="96">
        <f t="shared" si="63"/>
        <v>1</v>
      </c>
      <c r="R355" s="96">
        <f t="shared" si="64"/>
        <v>0</v>
      </c>
      <c r="T355" s="3"/>
      <c r="AQ355" s="3"/>
      <c r="AR355" s="3"/>
    </row>
    <row r="356" spans="1:44" ht="15.75" customHeight="1">
      <c r="A356" s="82">
        <v>1302</v>
      </c>
      <c r="B356" s="161"/>
      <c r="C356" s="161"/>
      <c r="D356" s="161"/>
      <c r="E356" s="161"/>
      <c r="F356" s="161"/>
      <c r="G356" s="161"/>
      <c r="H356" s="161">
        <v>46</v>
      </c>
      <c r="I356" s="161"/>
      <c r="J356" s="161"/>
      <c r="K356" s="162"/>
      <c r="L356" s="155"/>
      <c r="M356" s="5"/>
      <c r="N356" s="156"/>
      <c r="O356" s="94">
        <f>IF(H356=0,"",H356/G355)</f>
        <v>0.93877551020408168</v>
      </c>
      <c r="P356" s="95">
        <v>50</v>
      </c>
      <c r="Q356" s="96">
        <f t="shared" si="63"/>
        <v>0.98039215686274506</v>
      </c>
      <c r="R356" s="96">
        <f t="shared" si="64"/>
        <v>1.9607843137254943E-2</v>
      </c>
      <c r="T356" s="3"/>
      <c r="AQ356" s="3"/>
      <c r="AR356" s="3"/>
    </row>
    <row r="357" spans="1:44" ht="15.75" customHeight="1">
      <c r="A357" s="82">
        <v>1401</v>
      </c>
      <c r="B357" s="161"/>
      <c r="C357" s="161"/>
      <c r="D357" s="161"/>
      <c r="E357" s="161"/>
      <c r="F357" s="161"/>
      <c r="G357" s="161"/>
      <c r="H357" s="161"/>
      <c r="I357" s="161">
        <v>45</v>
      </c>
      <c r="J357" s="161"/>
      <c r="K357" s="162"/>
      <c r="L357" s="155"/>
      <c r="M357" s="5"/>
      <c r="N357" s="156"/>
      <c r="O357" s="94">
        <f>IF(I357=0,"",I357/H356)</f>
        <v>0.97826086956521741</v>
      </c>
      <c r="P357" s="95">
        <v>50</v>
      </c>
      <c r="Q357" s="96">
        <f t="shared" si="63"/>
        <v>1</v>
      </c>
      <c r="R357" s="96">
        <f t="shared" si="64"/>
        <v>0</v>
      </c>
      <c r="T357" s="3"/>
      <c r="AQ357" s="3"/>
      <c r="AR357" s="3"/>
    </row>
    <row r="358" spans="1:44" ht="15.75" customHeight="1">
      <c r="A358" s="82">
        <v>1402</v>
      </c>
      <c r="B358" s="161"/>
      <c r="C358" s="161"/>
      <c r="D358" s="161"/>
      <c r="E358" s="161"/>
      <c r="F358" s="161"/>
      <c r="G358" s="161"/>
      <c r="H358" s="161"/>
      <c r="I358" s="161"/>
      <c r="J358" s="161">
        <v>42</v>
      </c>
      <c r="K358" s="162">
        <v>29</v>
      </c>
      <c r="L358" s="155"/>
      <c r="M358" s="5"/>
      <c r="N358" s="156"/>
      <c r="O358" s="148">
        <f>IF(J358=0,"",J358/I357)</f>
        <v>0.93333333333333335</v>
      </c>
      <c r="P358" s="95">
        <v>48</v>
      </c>
      <c r="Q358" s="149">
        <f t="shared" si="63"/>
        <v>0.96</v>
      </c>
      <c r="R358" s="149">
        <f t="shared" si="64"/>
        <v>4.0000000000000036E-2</v>
      </c>
      <c r="T358" s="3"/>
      <c r="AQ358" s="3"/>
      <c r="AR358" s="3"/>
    </row>
    <row r="359" spans="1:44" ht="15.75" customHeight="1">
      <c r="A359" s="82">
        <v>1501</v>
      </c>
      <c r="B359" s="161"/>
      <c r="C359" s="161"/>
      <c r="D359" s="161"/>
      <c r="E359" s="161"/>
      <c r="F359" s="161"/>
      <c r="G359" s="161"/>
      <c r="H359" s="161"/>
      <c r="I359" s="161"/>
      <c r="J359" s="161">
        <v>8</v>
      </c>
      <c r="K359" s="162">
        <v>6</v>
      </c>
      <c r="L359" s="155"/>
      <c r="M359" s="5"/>
      <c r="N359" s="26"/>
      <c r="O359" s="157"/>
      <c r="P359" s="158">
        <v>16</v>
      </c>
      <c r="Q359" s="159"/>
      <c r="R359" s="160"/>
      <c r="T359" s="3"/>
      <c r="AQ359" s="3"/>
      <c r="AR359" s="3"/>
    </row>
    <row r="360" spans="1:44" ht="15.75" customHeight="1">
      <c r="A360" s="82">
        <v>1502</v>
      </c>
      <c r="B360" s="161"/>
      <c r="C360" s="161"/>
      <c r="D360" s="161"/>
      <c r="E360" s="161"/>
      <c r="F360" s="161"/>
      <c r="G360" s="161"/>
      <c r="H360" s="161"/>
      <c r="I360" s="161"/>
      <c r="J360" s="161">
        <v>4</v>
      </c>
      <c r="K360" s="162">
        <v>2</v>
      </c>
      <c r="L360" s="155"/>
      <c r="M360" s="5"/>
      <c r="N360" s="26"/>
      <c r="O360" s="140"/>
      <c r="P360" s="163">
        <v>5</v>
      </c>
      <c r="Q360" s="164"/>
      <c r="R360" s="140"/>
      <c r="T360" s="3"/>
      <c r="AQ360" s="3"/>
      <c r="AR360" s="3"/>
    </row>
    <row r="361" spans="1:44" ht="15.75" customHeight="1">
      <c r="A361" s="82">
        <v>1601</v>
      </c>
      <c r="B361" s="161"/>
      <c r="C361" s="161"/>
      <c r="D361" s="161"/>
      <c r="E361" s="161"/>
      <c r="F361" s="161"/>
      <c r="G361" s="161"/>
      <c r="H361" s="161"/>
      <c r="I361" s="161"/>
      <c r="J361" s="161">
        <v>4</v>
      </c>
      <c r="K361" s="162">
        <v>2</v>
      </c>
      <c r="L361" s="155"/>
      <c r="M361" s="5"/>
      <c r="N361" s="26"/>
      <c r="O361" s="140"/>
      <c r="P361" s="163">
        <v>4</v>
      </c>
      <c r="Q361" s="164"/>
      <c r="R361" s="140"/>
      <c r="T361" s="3"/>
      <c r="AQ361" s="3"/>
      <c r="AR361" s="3"/>
    </row>
    <row r="362" spans="1:44" ht="15.75" customHeight="1">
      <c r="A362" s="82">
        <v>1602</v>
      </c>
      <c r="B362" s="161"/>
      <c r="C362" s="161"/>
      <c r="D362" s="161"/>
      <c r="E362" s="161"/>
      <c r="F362" s="161"/>
      <c r="G362" s="161"/>
      <c r="H362" s="161"/>
      <c r="I362" s="161"/>
      <c r="J362" s="161">
        <v>1</v>
      </c>
      <c r="K362" s="162">
        <v>1</v>
      </c>
      <c r="L362" s="155"/>
      <c r="M362" s="5"/>
      <c r="N362" s="26"/>
      <c r="O362" s="140"/>
      <c r="P362" s="163">
        <v>4</v>
      </c>
      <c r="Q362" s="164"/>
      <c r="R362" s="140"/>
      <c r="T362" s="3"/>
      <c r="AQ362" s="3"/>
      <c r="AR362" s="3"/>
    </row>
    <row r="363" spans="1:44" ht="15.75" customHeight="1">
      <c r="A363" s="82">
        <v>1701</v>
      </c>
      <c r="B363" s="161"/>
      <c r="C363" s="161"/>
      <c r="D363" s="161"/>
      <c r="E363" s="161"/>
      <c r="F363" s="161"/>
      <c r="G363" s="161"/>
      <c r="H363" s="161"/>
      <c r="I363" s="161"/>
      <c r="J363" s="161">
        <v>4</v>
      </c>
      <c r="K363" s="162">
        <v>3</v>
      </c>
      <c r="L363" s="155"/>
      <c r="M363" s="5"/>
      <c r="N363" s="26"/>
      <c r="O363" s="105"/>
      <c r="P363" s="95">
        <v>4</v>
      </c>
      <c r="Q363" s="106"/>
      <c r="R363" s="107"/>
      <c r="T363" s="3"/>
      <c r="AQ363" s="3"/>
      <c r="AR363" s="3"/>
    </row>
    <row r="364" spans="1:44" ht="15.75" customHeight="1">
      <c r="A364" s="82">
        <v>1702</v>
      </c>
      <c r="B364" s="161"/>
      <c r="C364" s="161"/>
      <c r="D364" s="161"/>
      <c r="E364" s="161"/>
      <c r="F364" s="161"/>
      <c r="G364" s="161"/>
      <c r="H364" s="161"/>
      <c r="I364" s="161"/>
      <c r="J364" s="161"/>
      <c r="K364" s="162"/>
      <c r="L364" s="155"/>
      <c r="M364" s="5"/>
      <c r="N364" s="26"/>
      <c r="O364" s="108" t="s">
        <v>80</v>
      </c>
      <c r="P364" s="109">
        <v>42</v>
      </c>
      <c r="Q364" s="110">
        <f>K367</f>
        <v>43</v>
      </c>
      <c r="R364" s="111" t="s">
        <v>10</v>
      </c>
      <c r="T364" s="3"/>
      <c r="AQ364" s="3"/>
      <c r="AR364" s="3"/>
    </row>
    <row r="365" spans="1:44" ht="15.75" customHeight="1">
      <c r="A365" s="82">
        <v>1801</v>
      </c>
      <c r="B365" s="161"/>
      <c r="C365" s="161"/>
      <c r="D365" s="161"/>
      <c r="E365" s="161"/>
      <c r="F365" s="161"/>
      <c r="G365" s="161"/>
      <c r="H365" s="161"/>
      <c r="I365" s="161"/>
      <c r="J365" s="161"/>
      <c r="K365" s="162"/>
      <c r="L365" s="155"/>
      <c r="M365" s="5"/>
      <c r="N365" s="26"/>
      <c r="O365" s="112" t="s">
        <v>81</v>
      </c>
      <c r="P365" s="113">
        <f>IF(P364/B350=0,"",P364/B350)</f>
        <v>0.68852459016393441</v>
      </c>
      <c r="Q365" s="114">
        <f>IF(P364/Q364=0,"",P364/Q364)</f>
        <v>0.97674418604651159</v>
      </c>
      <c r="R365" s="115" t="s">
        <v>82</v>
      </c>
      <c r="T365" s="3"/>
      <c r="AQ365" s="3"/>
      <c r="AR365" s="3"/>
    </row>
    <row r="366" spans="1:44" ht="15.75" customHeight="1">
      <c r="A366" s="82">
        <v>1802</v>
      </c>
      <c r="B366" s="161"/>
      <c r="C366" s="161"/>
      <c r="D366" s="161"/>
      <c r="E366" s="161"/>
      <c r="F366" s="161"/>
      <c r="G366" s="161"/>
      <c r="H366" s="161"/>
      <c r="I366" s="161"/>
      <c r="J366" s="161"/>
      <c r="K366" s="162"/>
      <c r="L366" s="166"/>
      <c r="M366" s="119"/>
      <c r="N366" s="120"/>
      <c r="O366" s="119"/>
      <c r="P366" s="120"/>
      <c r="Q366" s="120"/>
      <c r="R366" s="121"/>
      <c r="T366" s="3"/>
      <c r="AQ366" s="3"/>
      <c r="AR366" s="3"/>
    </row>
    <row r="367" spans="1:44" ht="18" customHeight="1">
      <c r="A367" s="34"/>
      <c r="B367" s="26"/>
      <c r="C367" s="26"/>
      <c r="D367" s="231" t="s">
        <v>108</v>
      </c>
      <c r="E367" s="232"/>
      <c r="F367" s="232"/>
      <c r="G367" s="232"/>
      <c r="H367" s="232"/>
      <c r="I367" s="232"/>
      <c r="J367" s="233"/>
      <c r="K367" s="122">
        <f>SUM(K350:K363)</f>
        <v>43</v>
      </c>
      <c r="L367" s="123">
        <f>IF(K358=0,"",K358/B350)</f>
        <v>0.47540983606557374</v>
      </c>
      <c r="M367" s="123">
        <f>IF(K367=0,"",K367/B350)</f>
        <v>0.70491803278688525</v>
      </c>
      <c r="N367" s="123">
        <f>IF(K358=0,"",M367-L367)</f>
        <v>0.22950819672131151</v>
      </c>
      <c r="O367" s="5"/>
      <c r="P367" s="26"/>
      <c r="Q367" s="25"/>
      <c r="R367" s="5"/>
      <c r="T367" s="3"/>
      <c r="AQ367" s="3"/>
      <c r="AR367" s="3"/>
    </row>
    <row r="368" spans="1:44" ht="12.75" customHeight="1">
      <c r="L368" s="5"/>
      <c r="M368" s="5"/>
      <c r="N368" s="5"/>
      <c r="O368" s="5"/>
      <c r="P368" s="6"/>
      <c r="Q368" s="6"/>
      <c r="R368" s="5"/>
      <c r="T368" s="3"/>
      <c r="AQ368" s="3"/>
      <c r="AR368" s="3"/>
    </row>
    <row r="369" spans="1:44" ht="12.75" customHeight="1">
      <c r="L369" s="5"/>
      <c r="M369" s="5"/>
      <c r="N369" s="5"/>
      <c r="O369" s="5"/>
      <c r="P369" s="6"/>
      <c r="Q369" s="6"/>
      <c r="R369" s="5"/>
      <c r="AQ369" s="3"/>
      <c r="AR369" s="3"/>
    </row>
    <row r="370" spans="1:44" ht="26.25" customHeight="1">
      <c r="B370" s="250" t="s">
        <v>96</v>
      </c>
      <c r="C370" s="242"/>
      <c r="D370" s="242"/>
      <c r="E370" s="242"/>
      <c r="F370" s="242"/>
      <c r="G370" s="242"/>
      <c r="H370" s="242"/>
      <c r="I370" s="242"/>
      <c r="J370" s="242"/>
      <c r="K370" s="79" t="s">
        <v>71</v>
      </c>
      <c r="L370" s="5"/>
      <c r="M370" s="5"/>
      <c r="N370" s="26"/>
      <c r="O370" s="5"/>
      <c r="P370" s="26"/>
      <c r="Q370" s="26"/>
      <c r="R370" s="26"/>
      <c r="AQ370" s="3"/>
      <c r="AR370" s="3"/>
    </row>
    <row r="371" spans="1:44" ht="20.25" customHeight="1">
      <c r="A371" s="234" t="s">
        <v>9</v>
      </c>
      <c r="B371" s="235" t="s">
        <v>97</v>
      </c>
      <c r="C371" s="232"/>
      <c r="D371" s="232"/>
      <c r="E371" s="232"/>
      <c r="F371" s="232"/>
      <c r="G371" s="232"/>
      <c r="H371" s="232"/>
      <c r="I371" s="232"/>
      <c r="J371" s="233"/>
      <c r="K371" s="236" t="s">
        <v>10</v>
      </c>
      <c r="L371" s="229" t="s">
        <v>2</v>
      </c>
      <c r="M371" s="229" t="s">
        <v>3</v>
      </c>
      <c r="N371" s="237" t="s">
        <v>4</v>
      </c>
      <c r="O371" s="229" t="s">
        <v>5</v>
      </c>
      <c r="P371" s="238" t="s">
        <v>6</v>
      </c>
      <c r="Q371" s="238" t="s">
        <v>7</v>
      </c>
      <c r="R371" s="229" t="s">
        <v>8</v>
      </c>
      <c r="AQ371" s="3"/>
      <c r="AR371" s="3"/>
    </row>
    <row r="372" spans="1:44" ht="15.75" customHeight="1">
      <c r="A372" s="230"/>
      <c r="B372" s="82" t="s">
        <v>98</v>
      </c>
      <c r="C372" s="82" t="s">
        <v>99</v>
      </c>
      <c r="D372" s="82" t="s">
        <v>100</v>
      </c>
      <c r="E372" s="82" t="s">
        <v>101</v>
      </c>
      <c r="F372" s="82" t="s">
        <v>102</v>
      </c>
      <c r="G372" s="82" t="s">
        <v>103</v>
      </c>
      <c r="H372" s="82" t="s">
        <v>104</v>
      </c>
      <c r="I372" s="82" t="s">
        <v>105</v>
      </c>
      <c r="J372" s="82" t="s">
        <v>106</v>
      </c>
      <c r="K372" s="230"/>
      <c r="L372" s="230"/>
      <c r="M372" s="230"/>
      <c r="N372" s="230"/>
      <c r="O372" s="230"/>
      <c r="P372" s="230"/>
      <c r="Q372" s="230"/>
      <c r="R372" s="230"/>
      <c r="AQ372" s="3"/>
      <c r="AR372" s="3"/>
    </row>
    <row r="373" spans="1:44" ht="15.75" customHeight="1">
      <c r="A373" s="82">
        <v>1101</v>
      </c>
      <c r="B373" s="83">
        <v>62</v>
      </c>
      <c r="C373" s="83"/>
      <c r="D373" s="83"/>
      <c r="E373" s="83"/>
      <c r="F373" s="161"/>
      <c r="G373" s="161"/>
      <c r="H373" s="161"/>
      <c r="I373" s="161"/>
      <c r="J373" s="161"/>
      <c r="K373" s="162"/>
      <c r="L373" s="154"/>
      <c r="M373" s="55"/>
      <c r="N373" s="56"/>
      <c r="O373" s="146"/>
      <c r="P373" s="89">
        <f>B373</f>
        <v>62</v>
      </c>
      <c r="Q373" s="147"/>
      <c r="R373" s="146"/>
      <c r="AQ373" s="3"/>
      <c r="AR373" s="3"/>
    </row>
    <row r="374" spans="1:44" ht="15.75" customHeight="1">
      <c r="A374" s="82">
        <v>1102</v>
      </c>
      <c r="B374" s="83"/>
      <c r="C374" s="83">
        <v>53</v>
      </c>
      <c r="D374" s="83"/>
      <c r="E374" s="83"/>
      <c r="F374" s="161"/>
      <c r="G374" s="161"/>
      <c r="H374" s="161"/>
      <c r="I374" s="161"/>
      <c r="J374" s="161"/>
      <c r="K374" s="162"/>
      <c r="L374" s="155"/>
      <c r="M374" s="5"/>
      <c r="N374" s="156"/>
      <c r="O374" s="94">
        <f>IF(C374=0,"",C374/B373)</f>
        <v>0.85483870967741937</v>
      </c>
      <c r="P374" s="95">
        <v>53</v>
      </c>
      <c r="Q374" s="96">
        <f t="shared" ref="Q374:Q381" si="65">IF(P374=0,"",P374/P373)</f>
        <v>0.85483870967741937</v>
      </c>
      <c r="R374" s="96">
        <f t="shared" ref="R374:R381" si="66">IF(P374=0,"",100%-Q374)</f>
        <v>0.14516129032258063</v>
      </c>
      <c r="AQ374" s="3"/>
      <c r="AR374" s="3"/>
    </row>
    <row r="375" spans="1:44" ht="15.75" customHeight="1">
      <c r="A375" s="82">
        <v>1201</v>
      </c>
      <c r="B375" s="83"/>
      <c r="C375" s="83"/>
      <c r="D375" s="83">
        <v>50</v>
      </c>
      <c r="E375" s="83"/>
      <c r="F375" s="161"/>
      <c r="G375" s="161"/>
      <c r="H375" s="161"/>
      <c r="I375" s="161"/>
      <c r="J375" s="161"/>
      <c r="K375" s="162"/>
      <c r="L375" s="155"/>
      <c r="M375" s="5"/>
      <c r="N375" s="156"/>
      <c r="O375" s="94">
        <f>IF(D375=0,"",D375/C374)</f>
        <v>0.94339622641509435</v>
      </c>
      <c r="P375" s="95">
        <v>51</v>
      </c>
      <c r="Q375" s="96">
        <f t="shared" si="65"/>
        <v>0.96226415094339623</v>
      </c>
      <c r="R375" s="96">
        <f t="shared" si="66"/>
        <v>3.7735849056603765E-2</v>
      </c>
      <c r="S375" s="11">
        <f>P375/P373</f>
        <v>0.82258064516129037</v>
      </c>
      <c r="AQ375" s="3"/>
      <c r="AR375" s="3"/>
    </row>
    <row r="376" spans="1:44" ht="15.75" customHeight="1">
      <c r="A376" s="82">
        <v>1202</v>
      </c>
      <c r="B376" s="83"/>
      <c r="C376" s="83"/>
      <c r="D376" s="83"/>
      <c r="E376" s="83">
        <v>50</v>
      </c>
      <c r="F376" s="161"/>
      <c r="G376" s="161"/>
      <c r="H376" s="161"/>
      <c r="I376" s="161"/>
      <c r="J376" s="161"/>
      <c r="K376" s="162"/>
      <c r="L376" s="155"/>
      <c r="M376" s="5"/>
      <c r="N376" s="156"/>
      <c r="O376" s="94">
        <f>IF(E376=0,"",E376/D375)</f>
        <v>1</v>
      </c>
      <c r="P376" s="95">
        <v>51</v>
      </c>
      <c r="Q376" s="96">
        <f t="shared" si="65"/>
        <v>1</v>
      </c>
      <c r="R376" s="96">
        <f t="shared" si="66"/>
        <v>0</v>
      </c>
      <c r="AQ376" s="3"/>
      <c r="AR376" s="3"/>
    </row>
    <row r="377" spans="1:44" ht="15.75" customHeight="1">
      <c r="A377" s="82">
        <v>1301</v>
      </c>
      <c r="B377" s="83"/>
      <c r="C377" s="83"/>
      <c r="D377" s="83"/>
      <c r="E377" s="83"/>
      <c r="F377" s="161">
        <v>48</v>
      </c>
      <c r="G377" s="161"/>
      <c r="H377" s="161"/>
      <c r="I377" s="161"/>
      <c r="J377" s="161"/>
      <c r="K377" s="162"/>
      <c r="L377" s="155"/>
      <c r="M377" s="5"/>
      <c r="N377" s="156"/>
      <c r="O377" s="94">
        <f>IF(F377=0,"",F377/E376)</f>
        <v>0.96</v>
      </c>
      <c r="P377" s="95">
        <v>51</v>
      </c>
      <c r="Q377" s="96">
        <f t="shared" si="65"/>
        <v>1</v>
      </c>
      <c r="R377" s="96">
        <f t="shared" si="66"/>
        <v>0</v>
      </c>
      <c r="AQ377" s="3"/>
      <c r="AR377" s="3"/>
    </row>
    <row r="378" spans="1:44" ht="15.75" customHeight="1">
      <c r="A378" s="82">
        <v>1302</v>
      </c>
      <c r="B378" s="161"/>
      <c r="C378" s="161"/>
      <c r="D378" s="161"/>
      <c r="E378" s="161"/>
      <c r="F378" s="161"/>
      <c r="G378" s="161">
        <v>44</v>
      </c>
      <c r="H378" s="161"/>
      <c r="I378" s="161"/>
      <c r="J378" s="161"/>
      <c r="K378" s="162"/>
      <c r="L378" s="155"/>
      <c r="M378" s="5"/>
      <c r="N378" s="156"/>
      <c r="O378" s="94">
        <f>IF(G378=0,"",G378/F377)</f>
        <v>0.91666666666666663</v>
      </c>
      <c r="P378" s="95">
        <v>50</v>
      </c>
      <c r="Q378" s="96">
        <f t="shared" si="65"/>
        <v>0.98039215686274506</v>
      </c>
      <c r="R378" s="96">
        <f t="shared" si="66"/>
        <v>1.9607843137254943E-2</v>
      </c>
      <c r="AQ378" s="3"/>
      <c r="AR378" s="3"/>
    </row>
    <row r="379" spans="1:44" ht="15.75" customHeight="1">
      <c r="A379" s="82">
        <v>1401</v>
      </c>
      <c r="B379" s="161"/>
      <c r="C379" s="161"/>
      <c r="D379" s="161"/>
      <c r="E379" s="161"/>
      <c r="F379" s="161"/>
      <c r="G379" s="161"/>
      <c r="H379" s="161">
        <v>40</v>
      </c>
      <c r="I379" s="161"/>
      <c r="J379" s="161"/>
      <c r="K379" s="162"/>
      <c r="L379" s="155"/>
      <c r="M379" s="5"/>
      <c r="N379" s="156"/>
      <c r="O379" s="94">
        <f>IF(H379=0,"",H379/G378)</f>
        <v>0.90909090909090906</v>
      </c>
      <c r="P379" s="95">
        <v>48</v>
      </c>
      <c r="Q379" s="96">
        <f t="shared" si="65"/>
        <v>0.96</v>
      </c>
      <c r="R379" s="96">
        <f t="shared" si="66"/>
        <v>4.0000000000000036E-2</v>
      </c>
      <c r="AQ379" s="3"/>
      <c r="AR379" s="3"/>
    </row>
    <row r="380" spans="1:44" ht="15.75" customHeight="1">
      <c r="A380" s="82">
        <v>1402</v>
      </c>
      <c r="B380" s="161"/>
      <c r="C380" s="161"/>
      <c r="D380" s="161"/>
      <c r="E380" s="161"/>
      <c r="F380" s="161"/>
      <c r="G380" s="161"/>
      <c r="H380" s="161"/>
      <c r="I380" s="161">
        <v>40</v>
      </c>
      <c r="J380" s="161"/>
      <c r="K380" s="162">
        <v>3</v>
      </c>
      <c r="L380" s="155"/>
      <c r="M380" s="5"/>
      <c r="N380" s="156"/>
      <c r="O380" s="94">
        <f>IF(I380=0,"",I380/H379)</f>
        <v>1</v>
      </c>
      <c r="P380" s="95">
        <v>48</v>
      </c>
      <c r="Q380" s="96">
        <f t="shared" si="65"/>
        <v>1</v>
      </c>
      <c r="R380" s="96">
        <f t="shared" si="66"/>
        <v>0</v>
      </c>
      <c r="AQ380" s="3"/>
      <c r="AR380" s="3"/>
    </row>
    <row r="381" spans="1:44" ht="15.75" customHeight="1">
      <c r="A381" s="82">
        <v>1501</v>
      </c>
      <c r="B381" s="161"/>
      <c r="C381" s="161"/>
      <c r="D381" s="161"/>
      <c r="E381" s="161"/>
      <c r="F381" s="161"/>
      <c r="G381" s="161"/>
      <c r="H381" s="161"/>
      <c r="I381" s="161"/>
      <c r="J381" s="161">
        <v>39</v>
      </c>
      <c r="K381" s="162">
        <v>32</v>
      </c>
      <c r="L381" s="155"/>
      <c r="M381" s="5"/>
      <c r="N381" s="156"/>
      <c r="O381" s="148">
        <f>IF(J381=0,"",J381/I380)</f>
        <v>0.97499999999999998</v>
      </c>
      <c r="P381" s="95">
        <v>44</v>
      </c>
      <c r="Q381" s="149">
        <f t="shared" si="65"/>
        <v>0.91666666666666663</v>
      </c>
      <c r="R381" s="149">
        <f t="shared" si="66"/>
        <v>8.333333333333337E-2</v>
      </c>
      <c r="AQ381" s="3"/>
      <c r="AR381" s="3"/>
    </row>
    <row r="382" spans="1:44" ht="15.75" customHeight="1">
      <c r="A382" s="82">
        <v>1502</v>
      </c>
      <c r="B382" s="161"/>
      <c r="C382" s="161"/>
      <c r="D382" s="161"/>
      <c r="E382" s="161"/>
      <c r="F382" s="161"/>
      <c r="G382" s="161"/>
      <c r="H382" s="161"/>
      <c r="I382" s="161"/>
      <c r="J382" s="161">
        <v>12</v>
      </c>
      <c r="K382" s="162">
        <v>7</v>
      </c>
      <c r="L382" s="155"/>
      <c r="M382" s="5"/>
      <c r="N382" s="26"/>
      <c r="O382" s="157"/>
      <c r="P382" s="158">
        <v>15</v>
      </c>
      <c r="Q382" s="159"/>
      <c r="R382" s="160"/>
      <c r="AQ382" s="3"/>
      <c r="AR382" s="3"/>
    </row>
    <row r="383" spans="1:44" ht="15.75" customHeight="1">
      <c r="A383" s="82">
        <v>1601</v>
      </c>
      <c r="B383" s="161"/>
      <c r="C383" s="161"/>
      <c r="D383" s="161"/>
      <c r="E383" s="161"/>
      <c r="F383" s="161"/>
      <c r="G383" s="161"/>
      <c r="H383" s="161"/>
      <c r="I383" s="161"/>
      <c r="J383" s="161">
        <v>2</v>
      </c>
      <c r="K383" s="162">
        <v>3</v>
      </c>
      <c r="L383" s="155"/>
      <c r="M383" s="5"/>
      <c r="N383" s="26"/>
      <c r="O383" s="140"/>
      <c r="P383" s="163">
        <v>6</v>
      </c>
      <c r="Q383" s="164"/>
      <c r="R383" s="140"/>
      <c r="AQ383" s="3"/>
      <c r="AR383" s="3"/>
    </row>
    <row r="384" spans="1:44" ht="15.75" customHeight="1">
      <c r="A384" s="82">
        <v>1602</v>
      </c>
      <c r="B384" s="161"/>
      <c r="C384" s="161"/>
      <c r="D384" s="161"/>
      <c r="E384" s="161"/>
      <c r="F384" s="161"/>
      <c r="G384" s="161"/>
      <c r="H384" s="161"/>
      <c r="I384" s="161"/>
      <c r="J384" s="161">
        <v>1</v>
      </c>
      <c r="K384" s="162">
        <v>1</v>
      </c>
      <c r="L384" s="155"/>
      <c r="M384" s="5"/>
      <c r="N384" s="26"/>
      <c r="O384" s="140"/>
      <c r="P384" s="163">
        <v>1</v>
      </c>
      <c r="Q384" s="164"/>
      <c r="R384" s="140"/>
      <c r="AQ384" s="3"/>
      <c r="AR384" s="3"/>
    </row>
    <row r="385" spans="1:44" ht="15.75" customHeight="1">
      <c r="A385" s="82">
        <v>1701</v>
      </c>
      <c r="B385" s="161"/>
      <c r="C385" s="161"/>
      <c r="D385" s="161"/>
      <c r="E385" s="161"/>
      <c r="F385" s="161"/>
      <c r="G385" s="161"/>
      <c r="H385" s="161"/>
      <c r="I385" s="161"/>
      <c r="J385" s="161"/>
      <c r="K385" s="162"/>
      <c r="L385" s="155"/>
      <c r="M385" s="5"/>
      <c r="N385" s="26"/>
      <c r="O385" s="140"/>
      <c r="P385" s="163"/>
      <c r="Q385" s="164"/>
      <c r="R385" s="140"/>
      <c r="AQ385" s="3"/>
      <c r="AR385" s="3"/>
    </row>
    <row r="386" spans="1:44" ht="15.75" customHeight="1">
      <c r="A386" s="82">
        <v>1702</v>
      </c>
      <c r="B386" s="161"/>
      <c r="C386" s="161"/>
      <c r="D386" s="161"/>
      <c r="E386" s="161"/>
      <c r="F386" s="161"/>
      <c r="G386" s="161"/>
      <c r="H386" s="161"/>
      <c r="I386" s="161"/>
      <c r="J386" s="161"/>
      <c r="K386" s="162"/>
      <c r="L386" s="155"/>
      <c r="M386" s="5"/>
      <c r="N386" s="26"/>
      <c r="O386" s="105"/>
      <c r="P386" s="124"/>
      <c r="Q386" s="106"/>
      <c r="R386" s="107"/>
      <c r="AQ386" s="3"/>
      <c r="AR386" s="3"/>
    </row>
    <row r="387" spans="1:44" ht="15.75" customHeight="1">
      <c r="A387" s="82">
        <v>1801</v>
      </c>
      <c r="B387" s="161"/>
      <c r="C387" s="161"/>
      <c r="D387" s="161"/>
      <c r="E387" s="161"/>
      <c r="F387" s="161"/>
      <c r="G387" s="161"/>
      <c r="H387" s="161"/>
      <c r="I387" s="161"/>
      <c r="J387" s="161"/>
      <c r="K387" s="162"/>
      <c r="L387" s="155"/>
      <c r="M387" s="5"/>
      <c r="N387" s="26"/>
      <c r="O387" s="108" t="s">
        <v>80</v>
      </c>
      <c r="P387" s="109">
        <v>43</v>
      </c>
      <c r="Q387" s="110">
        <f>K390</f>
        <v>46</v>
      </c>
      <c r="R387" s="111" t="s">
        <v>10</v>
      </c>
      <c r="AQ387" s="3"/>
      <c r="AR387" s="3"/>
    </row>
    <row r="388" spans="1:44" ht="15.75" customHeight="1">
      <c r="A388" s="82">
        <v>1802</v>
      </c>
      <c r="B388" s="161"/>
      <c r="C388" s="161"/>
      <c r="D388" s="161"/>
      <c r="E388" s="161"/>
      <c r="F388" s="161"/>
      <c r="G388" s="161"/>
      <c r="H388" s="161"/>
      <c r="I388" s="161"/>
      <c r="J388" s="161"/>
      <c r="K388" s="162"/>
      <c r="L388" s="155"/>
      <c r="M388" s="5"/>
      <c r="N388" s="26"/>
      <c r="O388" s="112" t="s">
        <v>81</v>
      </c>
      <c r="P388" s="113">
        <f>IF(P387/B373=0,"",P387/B373)</f>
        <v>0.69354838709677424</v>
      </c>
      <c r="Q388" s="114">
        <f>IF(P387/Q387=0,"",P387/Q387)</f>
        <v>0.93478260869565222</v>
      </c>
      <c r="R388" s="115" t="s">
        <v>82</v>
      </c>
      <c r="AQ388" s="3"/>
      <c r="AR388" s="3"/>
    </row>
    <row r="389" spans="1:44" ht="15.75" customHeight="1">
      <c r="A389" s="82">
        <v>1901</v>
      </c>
      <c r="B389" s="161"/>
      <c r="C389" s="161"/>
      <c r="D389" s="161"/>
      <c r="E389" s="161"/>
      <c r="F389" s="161"/>
      <c r="G389" s="161"/>
      <c r="H389" s="161"/>
      <c r="I389" s="161"/>
      <c r="J389" s="161"/>
      <c r="K389" s="162"/>
      <c r="L389" s="166"/>
      <c r="M389" s="119"/>
      <c r="N389" s="120"/>
      <c r="O389" s="119"/>
      <c r="P389" s="120"/>
      <c r="Q389" s="120"/>
      <c r="R389" s="121"/>
      <c r="AQ389" s="3"/>
      <c r="AR389" s="3"/>
    </row>
    <row r="390" spans="1:44" ht="18" customHeight="1">
      <c r="A390" s="34"/>
      <c r="B390" s="26"/>
      <c r="C390" s="26"/>
      <c r="D390" s="231" t="s">
        <v>108</v>
      </c>
      <c r="E390" s="232"/>
      <c r="F390" s="232"/>
      <c r="G390" s="232"/>
      <c r="H390" s="232"/>
      <c r="I390" s="232"/>
      <c r="J390" s="233"/>
      <c r="K390" s="122">
        <f>SUM(K373:K386)</f>
        <v>46</v>
      </c>
      <c r="L390" s="123">
        <f>IF(SUM(K380:K381)=0,"",SUM(K380:K381)/B373)</f>
        <v>0.56451612903225812</v>
      </c>
      <c r="M390" s="123">
        <f>IF(K390=0,"",K390/B373)</f>
        <v>0.74193548387096775</v>
      </c>
      <c r="N390" s="123">
        <f>IF(K381=0,"",M390-L390)</f>
        <v>0.17741935483870963</v>
      </c>
      <c r="O390" s="5"/>
      <c r="P390" s="26"/>
      <c r="Q390" s="25"/>
      <c r="R390" s="5"/>
      <c r="AQ390" s="3"/>
      <c r="AR390" s="3"/>
    </row>
    <row r="391" spans="1:44" ht="12.75" customHeight="1">
      <c r="L391" s="5"/>
      <c r="M391" s="5"/>
      <c r="N391" s="5"/>
      <c r="O391" s="5"/>
      <c r="P391" s="6"/>
      <c r="Q391" s="6"/>
      <c r="R391" s="5"/>
      <c r="AQ391" s="3"/>
      <c r="AR391" s="3"/>
    </row>
    <row r="392" spans="1:44" ht="12.75" customHeight="1">
      <c r="L392" s="5"/>
      <c r="M392" s="5"/>
      <c r="N392" s="5"/>
      <c r="O392" s="5"/>
      <c r="P392" s="6"/>
      <c r="Q392" s="6"/>
      <c r="R392" s="5"/>
      <c r="AQ392" s="3"/>
      <c r="AR392" s="3"/>
    </row>
    <row r="393" spans="1:44" ht="26.25" customHeight="1">
      <c r="B393" s="250" t="s">
        <v>96</v>
      </c>
      <c r="C393" s="242"/>
      <c r="D393" s="242"/>
      <c r="E393" s="242"/>
      <c r="F393" s="242"/>
      <c r="G393" s="242"/>
      <c r="H393" s="242"/>
      <c r="I393" s="242"/>
      <c r="J393" s="242"/>
      <c r="K393" s="79" t="s">
        <v>72</v>
      </c>
      <c r="L393" s="5"/>
      <c r="M393" s="5"/>
      <c r="N393" s="26"/>
      <c r="O393" s="5"/>
      <c r="P393" s="26"/>
      <c r="Q393" s="26"/>
      <c r="R393" s="26"/>
      <c r="AQ393" s="3"/>
      <c r="AR393" s="3"/>
    </row>
    <row r="394" spans="1:44" ht="20.25" customHeight="1">
      <c r="A394" s="234" t="s">
        <v>9</v>
      </c>
      <c r="B394" s="235" t="s">
        <v>97</v>
      </c>
      <c r="C394" s="232"/>
      <c r="D394" s="232"/>
      <c r="E394" s="232"/>
      <c r="F394" s="232"/>
      <c r="G394" s="232"/>
      <c r="H394" s="232"/>
      <c r="I394" s="232"/>
      <c r="J394" s="233"/>
      <c r="K394" s="236" t="s">
        <v>10</v>
      </c>
      <c r="L394" s="229" t="s">
        <v>2</v>
      </c>
      <c r="M394" s="229" t="s">
        <v>3</v>
      </c>
      <c r="N394" s="237" t="s">
        <v>4</v>
      </c>
      <c r="O394" s="229" t="s">
        <v>5</v>
      </c>
      <c r="P394" s="238" t="s">
        <v>6</v>
      </c>
      <c r="Q394" s="238" t="s">
        <v>7</v>
      </c>
      <c r="R394" s="229" t="s">
        <v>8</v>
      </c>
      <c r="AQ394" s="3"/>
      <c r="AR394" s="3"/>
    </row>
    <row r="395" spans="1:44" ht="15.75" customHeight="1">
      <c r="A395" s="230"/>
      <c r="B395" s="82" t="s">
        <v>98</v>
      </c>
      <c r="C395" s="82" t="s">
        <v>99</v>
      </c>
      <c r="D395" s="82" t="s">
        <v>100</v>
      </c>
      <c r="E395" s="82" t="s">
        <v>101</v>
      </c>
      <c r="F395" s="82" t="s">
        <v>102</v>
      </c>
      <c r="G395" s="82" t="s">
        <v>103</v>
      </c>
      <c r="H395" s="82" t="s">
        <v>104</v>
      </c>
      <c r="I395" s="82" t="s">
        <v>105</v>
      </c>
      <c r="J395" s="82" t="s">
        <v>106</v>
      </c>
      <c r="K395" s="230"/>
      <c r="L395" s="230"/>
      <c r="M395" s="230"/>
      <c r="N395" s="230"/>
      <c r="O395" s="230"/>
      <c r="P395" s="230"/>
      <c r="Q395" s="230"/>
      <c r="R395" s="230"/>
      <c r="AQ395" s="3"/>
      <c r="AR395" s="3"/>
    </row>
    <row r="396" spans="1:44" ht="15.75" customHeight="1">
      <c r="A396" s="82">
        <v>1102</v>
      </c>
      <c r="B396" s="83">
        <v>54</v>
      </c>
      <c r="C396" s="83"/>
      <c r="D396" s="83"/>
      <c r="E396" s="83"/>
      <c r="F396" s="161"/>
      <c r="G396" s="161"/>
      <c r="H396" s="161"/>
      <c r="I396" s="161"/>
      <c r="J396" s="161"/>
      <c r="K396" s="162"/>
      <c r="L396" s="154"/>
      <c r="M396" s="55"/>
      <c r="N396" s="56"/>
      <c r="O396" s="146"/>
      <c r="P396" s="89">
        <f>B396</f>
        <v>54</v>
      </c>
      <c r="Q396" s="147"/>
      <c r="R396" s="146"/>
      <c r="AQ396" s="3"/>
      <c r="AR396" s="3"/>
    </row>
    <row r="397" spans="1:44" ht="15.75" customHeight="1">
      <c r="A397" s="82">
        <v>1201</v>
      </c>
      <c r="B397" s="83"/>
      <c r="C397" s="83">
        <v>51</v>
      </c>
      <c r="D397" s="83"/>
      <c r="E397" s="83"/>
      <c r="F397" s="161"/>
      <c r="G397" s="161"/>
      <c r="H397" s="161"/>
      <c r="I397" s="161"/>
      <c r="J397" s="161"/>
      <c r="K397" s="162"/>
      <c r="L397" s="155"/>
      <c r="M397" s="5"/>
      <c r="N397" s="156"/>
      <c r="O397" s="94">
        <f>IF(C397=0,"",C397/B396)</f>
        <v>0.94444444444444442</v>
      </c>
      <c r="P397" s="95">
        <v>51</v>
      </c>
      <c r="Q397" s="96">
        <f t="shared" ref="Q397:Q404" si="67">IF(P397=0,"",P397/P396)</f>
        <v>0.94444444444444442</v>
      </c>
      <c r="R397" s="96">
        <f t="shared" ref="R397:R404" si="68">IF(P397=0,"",100%-Q397)</f>
        <v>5.555555555555558E-2</v>
      </c>
      <c r="AQ397" s="3"/>
      <c r="AR397" s="3"/>
    </row>
    <row r="398" spans="1:44" ht="15.75" customHeight="1">
      <c r="A398" s="82">
        <v>1202</v>
      </c>
      <c r="B398" s="83"/>
      <c r="C398" s="83"/>
      <c r="D398" s="83">
        <v>45</v>
      </c>
      <c r="E398" s="83"/>
      <c r="F398" s="161"/>
      <c r="G398" s="161"/>
      <c r="H398" s="161"/>
      <c r="I398" s="161"/>
      <c r="J398" s="161"/>
      <c r="K398" s="162"/>
      <c r="L398" s="155"/>
      <c r="M398" s="5"/>
      <c r="N398" s="156"/>
      <c r="O398" s="94">
        <f>IF(D398=0,"",D398/C397)</f>
        <v>0.88235294117647056</v>
      </c>
      <c r="P398" s="95">
        <v>49</v>
      </c>
      <c r="Q398" s="96">
        <f t="shared" si="67"/>
        <v>0.96078431372549022</v>
      </c>
      <c r="R398" s="96">
        <f t="shared" si="68"/>
        <v>3.9215686274509776E-2</v>
      </c>
      <c r="S398" s="11">
        <f>P398/P396</f>
        <v>0.90740740740740744</v>
      </c>
      <c r="AQ398" s="3"/>
      <c r="AR398" s="3"/>
    </row>
    <row r="399" spans="1:44" ht="15.75" customHeight="1">
      <c r="A399" s="82">
        <v>1301</v>
      </c>
      <c r="B399" s="83"/>
      <c r="C399" s="83"/>
      <c r="D399" s="83"/>
      <c r="E399" s="83">
        <v>39</v>
      </c>
      <c r="F399" s="161"/>
      <c r="G399" s="161"/>
      <c r="H399" s="161"/>
      <c r="I399" s="161"/>
      <c r="J399" s="161"/>
      <c r="K399" s="162"/>
      <c r="L399" s="155"/>
      <c r="M399" s="5"/>
      <c r="N399" s="156"/>
      <c r="O399" s="94">
        <f>IF(E399=0,"",E399/D398)</f>
        <v>0.8666666666666667</v>
      </c>
      <c r="P399" s="95">
        <v>44</v>
      </c>
      <c r="Q399" s="96">
        <f t="shared" si="67"/>
        <v>0.89795918367346939</v>
      </c>
      <c r="R399" s="96">
        <f t="shared" si="68"/>
        <v>0.10204081632653061</v>
      </c>
      <c r="AQ399" s="3"/>
      <c r="AR399" s="3"/>
    </row>
    <row r="400" spans="1:44" ht="15.75" customHeight="1">
      <c r="A400" s="82">
        <v>1302</v>
      </c>
      <c r="B400" s="83"/>
      <c r="C400" s="83"/>
      <c r="D400" s="83"/>
      <c r="E400" s="83"/>
      <c r="F400" s="161">
        <v>39</v>
      </c>
      <c r="G400" s="161"/>
      <c r="H400" s="161"/>
      <c r="I400" s="161"/>
      <c r="J400" s="161"/>
      <c r="K400" s="162"/>
      <c r="L400" s="155"/>
      <c r="M400" s="5"/>
      <c r="N400" s="156"/>
      <c r="O400" s="94">
        <f>IF(F400=0,"",F400/E399)</f>
        <v>1</v>
      </c>
      <c r="P400" s="95">
        <v>44</v>
      </c>
      <c r="Q400" s="96">
        <f t="shared" si="67"/>
        <v>1</v>
      </c>
      <c r="R400" s="96">
        <f t="shared" si="68"/>
        <v>0</v>
      </c>
      <c r="AQ400" s="3"/>
      <c r="AR400" s="3"/>
    </row>
    <row r="401" spans="1:44" ht="15.75" customHeight="1">
      <c r="A401" s="82">
        <v>1401</v>
      </c>
      <c r="B401" s="161"/>
      <c r="C401" s="161"/>
      <c r="D401" s="161"/>
      <c r="E401" s="161"/>
      <c r="F401" s="161"/>
      <c r="G401" s="161">
        <v>39</v>
      </c>
      <c r="H401" s="161"/>
      <c r="I401" s="161"/>
      <c r="J401" s="161"/>
      <c r="K401" s="162"/>
      <c r="L401" s="155"/>
      <c r="M401" s="5"/>
      <c r="N401" s="156"/>
      <c r="O401" s="94">
        <f>IF(G401=0,"",G401/F400)</f>
        <v>1</v>
      </c>
      <c r="P401" s="95">
        <v>44</v>
      </c>
      <c r="Q401" s="96">
        <f t="shared" si="67"/>
        <v>1</v>
      </c>
      <c r="R401" s="96">
        <f t="shared" si="68"/>
        <v>0</v>
      </c>
      <c r="AQ401" s="3"/>
      <c r="AR401" s="3"/>
    </row>
    <row r="402" spans="1:44" ht="15.75" customHeight="1">
      <c r="A402" s="82">
        <v>1402</v>
      </c>
      <c r="B402" s="161"/>
      <c r="C402" s="161"/>
      <c r="D402" s="161"/>
      <c r="E402" s="161"/>
      <c r="F402" s="161"/>
      <c r="G402" s="161"/>
      <c r="H402" s="161">
        <v>37</v>
      </c>
      <c r="I402" s="161"/>
      <c r="J402" s="161"/>
      <c r="K402" s="162"/>
      <c r="L402" s="155"/>
      <c r="M402" s="5"/>
      <c r="N402" s="156"/>
      <c r="O402" s="94">
        <f>IF(H402=0,"",H402/G401)</f>
        <v>0.94871794871794868</v>
      </c>
      <c r="P402" s="95">
        <v>44</v>
      </c>
      <c r="Q402" s="96">
        <f t="shared" si="67"/>
        <v>1</v>
      </c>
      <c r="R402" s="96">
        <f t="shared" si="68"/>
        <v>0</v>
      </c>
      <c r="AQ402" s="3"/>
      <c r="AR402" s="3"/>
    </row>
    <row r="403" spans="1:44" ht="15.75" customHeight="1">
      <c r="A403" s="82">
        <v>1501</v>
      </c>
      <c r="B403" s="161"/>
      <c r="C403" s="161"/>
      <c r="D403" s="161"/>
      <c r="E403" s="161"/>
      <c r="F403" s="161"/>
      <c r="G403" s="161"/>
      <c r="H403" s="161"/>
      <c r="I403" s="161">
        <v>37</v>
      </c>
      <c r="J403" s="161"/>
      <c r="K403" s="162">
        <v>1</v>
      </c>
      <c r="L403" s="155"/>
      <c r="M403" s="5"/>
      <c r="N403" s="156"/>
      <c r="O403" s="94">
        <f>IF(I403=0,"",I403/H402)</f>
        <v>1</v>
      </c>
      <c r="P403" s="95">
        <v>44</v>
      </c>
      <c r="Q403" s="96">
        <f t="shared" si="67"/>
        <v>1</v>
      </c>
      <c r="R403" s="96">
        <f t="shared" si="68"/>
        <v>0</v>
      </c>
      <c r="AQ403" s="3"/>
      <c r="AR403" s="3"/>
    </row>
    <row r="404" spans="1:44" ht="15.75" customHeight="1">
      <c r="A404" s="82">
        <v>1502</v>
      </c>
      <c r="B404" s="161"/>
      <c r="C404" s="161"/>
      <c r="D404" s="161"/>
      <c r="E404" s="161"/>
      <c r="F404" s="161"/>
      <c r="G404" s="161"/>
      <c r="H404" s="161"/>
      <c r="I404" s="161"/>
      <c r="J404" s="161">
        <v>34</v>
      </c>
      <c r="K404" s="162">
        <v>21</v>
      </c>
      <c r="L404" s="155"/>
      <c r="M404" s="5"/>
      <c r="N404" s="156"/>
      <c r="O404" s="148">
        <f>IF(J404=0,"",J404/I403)</f>
        <v>0.91891891891891897</v>
      </c>
      <c r="P404" s="95">
        <v>40</v>
      </c>
      <c r="Q404" s="149">
        <f t="shared" si="67"/>
        <v>0.90909090909090906</v>
      </c>
      <c r="R404" s="149">
        <f t="shared" si="68"/>
        <v>9.0909090909090939E-2</v>
      </c>
      <c r="AQ404" s="3"/>
      <c r="AR404" s="3"/>
    </row>
    <row r="405" spans="1:44" ht="15.75" customHeight="1">
      <c r="A405" s="82">
        <v>1601</v>
      </c>
      <c r="B405" s="161"/>
      <c r="C405" s="161"/>
      <c r="D405" s="161"/>
      <c r="E405" s="161"/>
      <c r="F405" s="161"/>
      <c r="G405" s="161"/>
      <c r="H405" s="161"/>
      <c r="I405" s="161"/>
      <c r="J405" s="161">
        <v>13</v>
      </c>
      <c r="K405" s="162">
        <v>12</v>
      </c>
      <c r="L405" s="155"/>
      <c r="M405" s="5"/>
      <c r="N405" s="26"/>
      <c r="O405" s="157"/>
      <c r="P405" s="158">
        <v>19</v>
      </c>
      <c r="Q405" s="159"/>
      <c r="R405" s="160"/>
      <c r="AQ405" s="3"/>
      <c r="AR405" s="3"/>
    </row>
    <row r="406" spans="1:44" ht="15.75" customHeight="1">
      <c r="A406" s="82">
        <v>1602</v>
      </c>
      <c r="B406" s="161"/>
      <c r="C406" s="161"/>
      <c r="D406" s="161"/>
      <c r="E406" s="161"/>
      <c r="F406" s="161"/>
      <c r="G406" s="161"/>
      <c r="H406" s="161"/>
      <c r="I406" s="161"/>
      <c r="J406" s="161">
        <v>3</v>
      </c>
      <c r="K406" s="162">
        <v>4</v>
      </c>
      <c r="L406" s="155"/>
      <c r="M406" s="5"/>
      <c r="N406" s="26"/>
      <c r="O406" s="140"/>
      <c r="P406" s="163">
        <v>6</v>
      </c>
      <c r="Q406" s="164"/>
      <c r="R406" s="140"/>
      <c r="AQ406" s="3"/>
      <c r="AR406" s="3"/>
    </row>
    <row r="407" spans="1:44" ht="15.75" customHeight="1">
      <c r="A407" s="82">
        <v>1701</v>
      </c>
      <c r="B407" s="161"/>
      <c r="C407" s="161"/>
      <c r="D407" s="161"/>
      <c r="E407" s="161"/>
      <c r="F407" s="161"/>
      <c r="G407" s="161"/>
      <c r="H407" s="161"/>
      <c r="I407" s="161"/>
      <c r="J407" s="161">
        <v>1</v>
      </c>
      <c r="K407" s="162">
        <v>3</v>
      </c>
      <c r="L407" s="155"/>
      <c r="M407" s="5"/>
      <c r="N407" s="26"/>
      <c r="O407" s="140"/>
      <c r="P407" s="163">
        <v>3</v>
      </c>
      <c r="Q407" s="164"/>
      <c r="R407" s="140"/>
      <c r="AQ407" s="3"/>
      <c r="AR407" s="3"/>
    </row>
    <row r="408" spans="1:44" ht="15.75" customHeight="1">
      <c r="A408" s="82">
        <v>1702</v>
      </c>
      <c r="B408" s="161"/>
      <c r="C408" s="161"/>
      <c r="D408" s="161"/>
      <c r="E408" s="161"/>
      <c r="F408" s="161"/>
      <c r="G408" s="161"/>
      <c r="H408" s="161"/>
      <c r="I408" s="161"/>
      <c r="J408" s="161"/>
      <c r="K408" s="162"/>
      <c r="L408" s="155"/>
      <c r="M408" s="5"/>
      <c r="N408" s="26"/>
      <c r="O408" s="140"/>
      <c r="P408" s="163"/>
      <c r="Q408" s="164"/>
      <c r="R408" s="140"/>
      <c r="AQ408" s="3"/>
      <c r="AR408" s="3"/>
    </row>
    <row r="409" spans="1:44" ht="15.75" customHeight="1">
      <c r="A409" s="82">
        <v>1801</v>
      </c>
      <c r="B409" s="161"/>
      <c r="C409" s="161"/>
      <c r="D409" s="161"/>
      <c r="E409" s="161"/>
      <c r="F409" s="161"/>
      <c r="G409" s="161"/>
      <c r="H409" s="161"/>
      <c r="I409" s="161"/>
      <c r="J409" s="161"/>
      <c r="K409" s="162"/>
      <c r="L409" s="155"/>
      <c r="M409" s="5"/>
      <c r="N409" s="26"/>
      <c r="O409" s="105"/>
      <c r="P409" s="124"/>
      <c r="Q409" s="106"/>
      <c r="R409" s="107"/>
      <c r="AQ409" s="3"/>
      <c r="AR409" s="3"/>
    </row>
    <row r="410" spans="1:44" ht="15.75" customHeight="1">
      <c r="A410" s="82">
        <v>1802</v>
      </c>
      <c r="B410" s="161"/>
      <c r="C410" s="161"/>
      <c r="D410" s="161"/>
      <c r="E410" s="161"/>
      <c r="F410" s="161"/>
      <c r="G410" s="161"/>
      <c r="H410" s="161"/>
      <c r="I410" s="161"/>
      <c r="J410" s="161"/>
      <c r="K410" s="162"/>
      <c r="L410" s="155"/>
      <c r="M410" s="5"/>
      <c r="N410" s="26"/>
      <c r="O410" s="108" t="s">
        <v>80</v>
      </c>
      <c r="P410" s="109">
        <v>39</v>
      </c>
      <c r="Q410" s="110">
        <f>K413</f>
        <v>41</v>
      </c>
      <c r="R410" s="111" t="s">
        <v>10</v>
      </c>
      <c r="AQ410" s="3"/>
      <c r="AR410" s="3"/>
    </row>
    <row r="411" spans="1:44" ht="15.75" customHeight="1">
      <c r="A411" s="82">
        <v>1901</v>
      </c>
      <c r="B411" s="161"/>
      <c r="C411" s="161"/>
      <c r="D411" s="161"/>
      <c r="E411" s="161"/>
      <c r="F411" s="161"/>
      <c r="G411" s="161"/>
      <c r="H411" s="161"/>
      <c r="I411" s="161"/>
      <c r="J411" s="161"/>
      <c r="K411" s="162"/>
      <c r="L411" s="155"/>
      <c r="M411" s="5"/>
      <c r="N411" s="26"/>
      <c r="O411" s="112" t="s">
        <v>81</v>
      </c>
      <c r="P411" s="113">
        <f>IF(P410/B396=0,"",P410/B396)</f>
        <v>0.72222222222222221</v>
      </c>
      <c r="Q411" s="114">
        <f>IF(P410/Q410=0,"",P410/Q410)</f>
        <v>0.95121951219512191</v>
      </c>
      <c r="R411" s="115" t="s">
        <v>82</v>
      </c>
      <c r="AQ411" s="3"/>
      <c r="AR411" s="3"/>
    </row>
    <row r="412" spans="1:44" ht="15.75" customHeight="1">
      <c r="A412" s="82">
        <v>1902</v>
      </c>
      <c r="B412" s="161"/>
      <c r="C412" s="161"/>
      <c r="D412" s="161"/>
      <c r="E412" s="161"/>
      <c r="F412" s="161"/>
      <c r="G412" s="161"/>
      <c r="H412" s="161"/>
      <c r="I412" s="161"/>
      <c r="J412" s="161"/>
      <c r="K412" s="162"/>
      <c r="L412" s="166"/>
      <c r="M412" s="119"/>
      <c r="N412" s="120"/>
      <c r="O412" s="119"/>
      <c r="P412" s="120"/>
      <c r="Q412" s="120"/>
      <c r="R412" s="121"/>
      <c r="AQ412" s="3"/>
      <c r="AR412" s="3"/>
    </row>
    <row r="413" spans="1:44" ht="18" customHeight="1">
      <c r="A413" s="34"/>
      <c r="B413" s="26"/>
      <c r="C413" s="26"/>
      <c r="D413" s="231" t="s">
        <v>108</v>
      </c>
      <c r="E413" s="232"/>
      <c r="F413" s="232"/>
      <c r="G413" s="232"/>
      <c r="H413" s="232"/>
      <c r="I413" s="232"/>
      <c r="J413" s="233"/>
      <c r="K413" s="122">
        <f>SUM(K396:K409)</f>
        <v>41</v>
      </c>
      <c r="L413" s="123">
        <f>IF(SUM(K403:K404)=0,"",SUM(K403:K404)/B396)</f>
        <v>0.40740740740740738</v>
      </c>
      <c r="M413" s="123">
        <f>IF(K413=0,"",K413/B396)</f>
        <v>0.7592592592592593</v>
      </c>
      <c r="N413" s="123">
        <f>IF(K404=0,"",M413-L413)</f>
        <v>0.35185185185185192</v>
      </c>
      <c r="O413" s="5"/>
      <c r="P413" s="26"/>
      <c r="Q413" s="25"/>
      <c r="R413" s="5"/>
      <c r="AQ413" s="3"/>
      <c r="AR413" s="3"/>
    </row>
    <row r="414" spans="1:44" ht="12.75" customHeight="1">
      <c r="L414" s="5"/>
      <c r="M414" s="5"/>
      <c r="N414" s="5"/>
      <c r="O414" s="5"/>
      <c r="P414" s="6"/>
      <c r="Q414" s="6"/>
      <c r="R414" s="5"/>
      <c r="AQ414" s="3"/>
      <c r="AR414" s="3"/>
    </row>
    <row r="415" spans="1:44" ht="12.75" customHeight="1">
      <c r="L415" s="5"/>
      <c r="M415" s="5"/>
      <c r="N415" s="5"/>
      <c r="O415" s="5"/>
      <c r="P415" s="6"/>
      <c r="Q415" s="6"/>
      <c r="R415" s="5"/>
      <c r="AQ415" s="3"/>
      <c r="AR415" s="3"/>
    </row>
    <row r="416" spans="1:44" ht="26.25" customHeight="1">
      <c r="B416" s="250" t="s">
        <v>96</v>
      </c>
      <c r="C416" s="242"/>
      <c r="D416" s="242"/>
      <c r="E416" s="242"/>
      <c r="F416" s="242"/>
      <c r="G416" s="242"/>
      <c r="H416" s="242"/>
      <c r="I416" s="242"/>
      <c r="J416" s="242"/>
      <c r="K416" s="79" t="s">
        <v>75</v>
      </c>
      <c r="L416" s="5"/>
      <c r="M416" s="5"/>
      <c r="N416" s="26"/>
      <c r="O416" s="5"/>
      <c r="P416" s="26"/>
      <c r="Q416" s="26"/>
      <c r="R416" s="26"/>
      <c r="AQ416" s="3"/>
      <c r="AR416" s="3"/>
    </row>
    <row r="417" spans="1:44" ht="20.25" customHeight="1">
      <c r="A417" s="234" t="s">
        <v>9</v>
      </c>
      <c r="B417" s="235" t="s">
        <v>97</v>
      </c>
      <c r="C417" s="232"/>
      <c r="D417" s="232"/>
      <c r="E417" s="232"/>
      <c r="F417" s="232"/>
      <c r="G417" s="232"/>
      <c r="H417" s="232"/>
      <c r="I417" s="232"/>
      <c r="J417" s="233"/>
      <c r="K417" s="236" t="s">
        <v>10</v>
      </c>
      <c r="L417" s="229" t="s">
        <v>2</v>
      </c>
      <c r="M417" s="229" t="s">
        <v>3</v>
      </c>
      <c r="N417" s="237" t="s">
        <v>4</v>
      </c>
      <c r="O417" s="229" t="s">
        <v>5</v>
      </c>
      <c r="P417" s="238" t="s">
        <v>6</v>
      </c>
      <c r="Q417" s="238" t="s">
        <v>7</v>
      </c>
      <c r="R417" s="229" t="s">
        <v>8</v>
      </c>
      <c r="AQ417" s="3"/>
      <c r="AR417" s="3"/>
    </row>
    <row r="418" spans="1:44" ht="15.75" customHeight="1">
      <c r="A418" s="230"/>
      <c r="B418" s="82" t="s">
        <v>98</v>
      </c>
      <c r="C418" s="82" t="s">
        <v>99</v>
      </c>
      <c r="D418" s="82" t="s">
        <v>100</v>
      </c>
      <c r="E418" s="82" t="s">
        <v>101</v>
      </c>
      <c r="F418" s="82" t="s">
        <v>102</v>
      </c>
      <c r="G418" s="82" t="s">
        <v>103</v>
      </c>
      <c r="H418" s="82" t="s">
        <v>104</v>
      </c>
      <c r="I418" s="82" t="s">
        <v>105</v>
      </c>
      <c r="J418" s="82" t="s">
        <v>106</v>
      </c>
      <c r="K418" s="230"/>
      <c r="L418" s="230"/>
      <c r="M418" s="230"/>
      <c r="N418" s="230"/>
      <c r="O418" s="230"/>
      <c r="P418" s="230"/>
      <c r="Q418" s="230"/>
      <c r="R418" s="230"/>
      <c r="AQ418" s="3"/>
      <c r="AR418" s="3"/>
    </row>
    <row r="419" spans="1:44" ht="15.75" customHeight="1">
      <c r="A419" s="82">
        <v>1201</v>
      </c>
      <c r="B419" s="83">
        <v>60</v>
      </c>
      <c r="C419" s="83"/>
      <c r="D419" s="83"/>
      <c r="E419" s="83"/>
      <c r="F419" s="161"/>
      <c r="G419" s="161"/>
      <c r="H419" s="161"/>
      <c r="I419" s="161"/>
      <c r="J419" s="161"/>
      <c r="K419" s="162"/>
      <c r="L419" s="154"/>
      <c r="M419" s="55"/>
      <c r="N419" s="56"/>
      <c r="O419" s="146"/>
      <c r="P419" s="89">
        <f>B419</f>
        <v>60</v>
      </c>
      <c r="Q419" s="147"/>
      <c r="R419" s="146"/>
      <c r="AQ419" s="3"/>
      <c r="AR419" s="3"/>
    </row>
    <row r="420" spans="1:44" ht="15.75" customHeight="1">
      <c r="A420" s="82">
        <v>1202</v>
      </c>
      <c r="B420" s="83"/>
      <c r="C420" s="83">
        <v>59</v>
      </c>
      <c r="D420" s="83"/>
      <c r="E420" s="83"/>
      <c r="F420" s="161"/>
      <c r="G420" s="161"/>
      <c r="H420" s="161"/>
      <c r="I420" s="161"/>
      <c r="J420" s="161"/>
      <c r="K420" s="162"/>
      <c r="L420" s="155"/>
      <c r="M420" s="5"/>
      <c r="N420" s="156"/>
      <c r="O420" s="94">
        <f>IF(C420=0,"",C420/B419)</f>
        <v>0.98333333333333328</v>
      </c>
      <c r="P420" s="95">
        <v>59</v>
      </c>
      <c r="Q420" s="96">
        <f t="shared" ref="Q420:Q427" si="69">IF(P420=0,"",P420/P419)</f>
        <v>0.98333333333333328</v>
      </c>
      <c r="R420" s="96">
        <f t="shared" ref="R420:R427" si="70">IF(P420=0,"",100%-Q420)</f>
        <v>1.6666666666666718E-2</v>
      </c>
      <c r="AQ420" s="3"/>
      <c r="AR420" s="3"/>
    </row>
    <row r="421" spans="1:44" ht="15.75" customHeight="1">
      <c r="A421" s="82">
        <v>1301</v>
      </c>
      <c r="B421" s="83"/>
      <c r="C421" s="83"/>
      <c r="D421" s="83">
        <v>56</v>
      </c>
      <c r="E421" s="83"/>
      <c r="F421" s="161"/>
      <c r="G421" s="161"/>
      <c r="H421" s="161"/>
      <c r="I421" s="161"/>
      <c r="J421" s="161"/>
      <c r="K421" s="162"/>
      <c r="L421" s="155"/>
      <c r="M421" s="5"/>
      <c r="N421" s="156"/>
      <c r="O421" s="94">
        <f>IF(D421=0,"",D421/C420)</f>
        <v>0.94915254237288138</v>
      </c>
      <c r="P421" s="95">
        <v>57</v>
      </c>
      <c r="Q421" s="96">
        <f t="shared" si="69"/>
        <v>0.96610169491525422</v>
      </c>
      <c r="R421" s="96">
        <f t="shared" si="70"/>
        <v>3.3898305084745783E-2</v>
      </c>
      <c r="S421" s="11">
        <f>P421/P419</f>
        <v>0.95</v>
      </c>
      <c r="AQ421" s="3"/>
      <c r="AR421" s="3"/>
    </row>
    <row r="422" spans="1:44" ht="15.75" customHeight="1">
      <c r="A422" s="82">
        <v>1302</v>
      </c>
      <c r="B422" s="83"/>
      <c r="C422" s="83"/>
      <c r="D422" s="83"/>
      <c r="E422" s="83">
        <v>54</v>
      </c>
      <c r="F422" s="161"/>
      <c r="G422" s="161"/>
      <c r="H422" s="161"/>
      <c r="I422" s="161"/>
      <c r="J422" s="161"/>
      <c r="K422" s="162"/>
      <c r="L422" s="155"/>
      <c r="M422" s="5"/>
      <c r="N422" s="156"/>
      <c r="O422" s="94">
        <f>IF(E422=0,"",E422/D421)</f>
        <v>0.9642857142857143</v>
      </c>
      <c r="P422" s="95">
        <v>56</v>
      </c>
      <c r="Q422" s="96">
        <f t="shared" si="69"/>
        <v>0.98245614035087714</v>
      </c>
      <c r="R422" s="96">
        <f t="shared" si="70"/>
        <v>1.7543859649122862E-2</v>
      </c>
      <c r="AQ422" s="3"/>
      <c r="AR422" s="3"/>
    </row>
    <row r="423" spans="1:44" ht="15.75" customHeight="1">
      <c r="A423" s="82">
        <v>1401</v>
      </c>
      <c r="B423" s="83"/>
      <c r="C423" s="83"/>
      <c r="D423" s="83"/>
      <c r="E423" s="83"/>
      <c r="F423" s="161">
        <v>54</v>
      </c>
      <c r="G423" s="161"/>
      <c r="H423" s="161"/>
      <c r="I423" s="161"/>
      <c r="J423" s="161"/>
      <c r="K423" s="162"/>
      <c r="L423" s="155"/>
      <c r="M423" s="5"/>
      <c r="N423" s="156"/>
      <c r="O423" s="94">
        <f>IF(F423=0,"",F423/E422)</f>
        <v>1</v>
      </c>
      <c r="P423" s="95">
        <v>56</v>
      </c>
      <c r="Q423" s="96">
        <f t="shared" si="69"/>
        <v>1</v>
      </c>
      <c r="R423" s="96">
        <f t="shared" si="70"/>
        <v>0</v>
      </c>
      <c r="AQ423" s="3"/>
      <c r="AR423" s="3"/>
    </row>
    <row r="424" spans="1:44" ht="15.75" customHeight="1">
      <c r="A424" s="82">
        <v>1402</v>
      </c>
      <c r="B424" s="161"/>
      <c r="C424" s="161"/>
      <c r="D424" s="161"/>
      <c r="E424" s="161"/>
      <c r="F424" s="161"/>
      <c r="G424" s="161">
        <v>54</v>
      </c>
      <c r="H424" s="161"/>
      <c r="I424" s="161"/>
      <c r="J424" s="161"/>
      <c r="K424" s="162"/>
      <c r="L424" s="155"/>
      <c r="M424" s="5"/>
      <c r="N424" s="156"/>
      <c r="O424" s="94">
        <f>IF(G424=0,"",G424/F423)</f>
        <v>1</v>
      </c>
      <c r="P424" s="95">
        <v>56</v>
      </c>
      <c r="Q424" s="96">
        <f t="shared" si="69"/>
        <v>1</v>
      </c>
      <c r="R424" s="96">
        <f t="shared" si="70"/>
        <v>0</v>
      </c>
      <c r="AQ424" s="3"/>
      <c r="AR424" s="3"/>
    </row>
    <row r="425" spans="1:44" ht="15.75" customHeight="1">
      <c r="A425" s="82">
        <v>1501</v>
      </c>
      <c r="B425" s="161"/>
      <c r="C425" s="161"/>
      <c r="D425" s="161"/>
      <c r="E425" s="161"/>
      <c r="F425" s="161"/>
      <c r="G425" s="161"/>
      <c r="H425" s="161">
        <v>54</v>
      </c>
      <c r="I425" s="161"/>
      <c r="J425" s="161"/>
      <c r="K425" s="162"/>
      <c r="L425" s="155"/>
      <c r="M425" s="5"/>
      <c r="N425" s="156"/>
      <c r="O425" s="94">
        <f>IF(H425=0,"",H425/G424)</f>
        <v>1</v>
      </c>
      <c r="P425" s="95">
        <v>56</v>
      </c>
      <c r="Q425" s="96">
        <f t="shared" si="69"/>
        <v>1</v>
      </c>
      <c r="R425" s="96">
        <f t="shared" si="70"/>
        <v>0</v>
      </c>
      <c r="AQ425" s="3"/>
      <c r="AR425" s="3"/>
    </row>
    <row r="426" spans="1:44" ht="15.75" customHeight="1">
      <c r="A426" s="82">
        <v>1502</v>
      </c>
      <c r="B426" s="161"/>
      <c r="C426" s="161"/>
      <c r="D426" s="161"/>
      <c r="E426" s="161"/>
      <c r="F426" s="161"/>
      <c r="G426" s="161"/>
      <c r="H426" s="161"/>
      <c r="I426" s="161">
        <v>53</v>
      </c>
      <c r="J426" s="161"/>
      <c r="K426" s="162"/>
      <c r="L426" s="155"/>
      <c r="M426" s="5"/>
      <c r="N426" s="156"/>
      <c r="O426" s="94">
        <f>IF(I426=0,"",I426/H425)</f>
        <v>0.98148148148148151</v>
      </c>
      <c r="P426" s="95">
        <v>56</v>
      </c>
      <c r="Q426" s="96">
        <f t="shared" si="69"/>
        <v>1</v>
      </c>
      <c r="R426" s="96">
        <f t="shared" si="70"/>
        <v>0</v>
      </c>
      <c r="AQ426" s="3"/>
      <c r="AR426" s="3"/>
    </row>
    <row r="427" spans="1:44" ht="15.75" customHeight="1">
      <c r="A427" s="82">
        <v>1601</v>
      </c>
      <c r="B427" s="161"/>
      <c r="C427" s="161"/>
      <c r="D427" s="161"/>
      <c r="E427" s="161"/>
      <c r="F427" s="161"/>
      <c r="G427" s="161"/>
      <c r="H427" s="161"/>
      <c r="I427" s="161"/>
      <c r="J427" s="161">
        <v>51</v>
      </c>
      <c r="K427" s="162">
        <v>36</v>
      </c>
      <c r="L427" s="155"/>
      <c r="M427" s="5"/>
      <c r="N427" s="156"/>
      <c r="O427" s="148">
        <f>IF(J427=0,"",J427/I426)</f>
        <v>0.96226415094339623</v>
      </c>
      <c r="P427" s="95">
        <v>56</v>
      </c>
      <c r="Q427" s="149">
        <f t="shared" si="69"/>
        <v>1</v>
      </c>
      <c r="R427" s="149">
        <f t="shared" si="70"/>
        <v>0</v>
      </c>
      <c r="AQ427" s="3"/>
      <c r="AR427" s="3"/>
    </row>
    <row r="428" spans="1:44" ht="15.75" customHeight="1">
      <c r="A428" s="82">
        <v>1602</v>
      </c>
      <c r="B428" s="161"/>
      <c r="C428" s="161"/>
      <c r="D428" s="161"/>
      <c r="E428" s="161"/>
      <c r="F428" s="161"/>
      <c r="G428" s="161"/>
      <c r="H428" s="161"/>
      <c r="I428" s="161"/>
      <c r="J428" s="161">
        <v>8</v>
      </c>
      <c r="K428" s="162">
        <v>15</v>
      </c>
      <c r="L428" s="155"/>
      <c r="M428" s="5"/>
      <c r="N428" s="26"/>
      <c r="O428" s="157"/>
      <c r="P428" s="158">
        <v>19</v>
      </c>
      <c r="Q428" s="159"/>
      <c r="R428" s="160"/>
      <c r="AQ428" s="3"/>
      <c r="AR428" s="3"/>
    </row>
    <row r="429" spans="1:44" ht="15.75" customHeight="1">
      <c r="A429" s="82">
        <v>1701</v>
      </c>
      <c r="B429" s="161"/>
      <c r="C429" s="161"/>
      <c r="D429" s="161"/>
      <c r="E429" s="161"/>
      <c r="F429" s="161"/>
      <c r="G429" s="161"/>
      <c r="H429" s="161"/>
      <c r="I429" s="161"/>
      <c r="J429" s="161">
        <v>2</v>
      </c>
      <c r="K429" s="162"/>
      <c r="L429" s="155"/>
      <c r="M429" s="5"/>
      <c r="N429" s="26"/>
      <c r="O429" s="140"/>
      <c r="P429" s="163">
        <v>3</v>
      </c>
      <c r="Q429" s="164"/>
      <c r="R429" s="140"/>
      <c r="AQ429" s="3"/>
      <c r="AR429" s="3"/>
    </row>
    <row r="430" spans="1:44" ht="15.75" customHeight="1">
      <c r="A430" s="82">
        <v>1702</v>
      </c>
      <c r="B430" s="161"/>
      <c r="C430" s="161"/>
      <c r="D430" s="161"/>
      <c r="E430" s="161"/>
      <c r="F430" s="161"/>
      <c r="G430" s="161"/>
      <c r="H430" s="161"/>
      <c r="I430" s="161"/>
      <c r="J430" s="161">
        <v>2</v>
      </c>
      <c r="K430" s="162">
        <v>3</v>
      </c>
      <c r="L430" s="155"/>
      <c r="M430" s="5"/>
      <c r="N430" s="26"/>
      <c r="O430" s="140"/>
      <c r="P430" s="163">
        <v>3</v>
      </c>
      <c r="Q430" s="164"/>
      <c r="R430" s="140"/>
      <c r="AQ430" s="3"/>
      <c r="AR430" s="3"/>
    </row>
    <row r="431" spans="1:44" ht="15.75" customHeight="1">
      <c r="A431" s="82">
        <v>1801</v>
      </c>
      <c r="B431" s="161"/>
      <c r="C431" s="161"/>
      <c r="D431" s="161"/>
      <c r="E431" s="161"/>
      <c r="F431" s="161"/>
      <c r="G431" s="161"/>
      <c r="H431" s="161"/>
      <c r="I431" s="161"/>
      <c r="J431" s="161"/>
      <c r="K431" s="162"/>
      <c r="L431" s="155"/>
      <c r="M431" s="5"/>
      <c r="N431" s="26"/>
      <c r="O431" s="140"/>
      <c r="P431" s="163"/>
      <c r="Q431" s="164"/>
      <c r="R431" s="140"/>
      <c r="AQ431" s="3"/>
      <c r="AR431" s="3"/>
    </row>
    <row r="432" spans="1:44" ht="15.75" customHeight="1">
      <c r="A432" s="82">
        <v>1802</v>
      </c>
      <c r="B432" s="161"/>
      <c r="C432" s="161"/>
      <c r="D432" s="161"/>
      <c r="E432" s="161"/>
      <c r="F432" s="161"/>
      <c r="G432" s="161"/>
      <c r="H432" s="161"/>
      <c r="I432" s="161"/>
      <c r="J432" s="161"/>
      <c r="K432" s="162"/>
      <c r="L432" s="155"/>
      <c r="M432" s="5"/>
      <c r="N432" s="26"/>
      <c r="O432" s="105"/>
      <c r="P432" s="124"/>
      <c r="Q432" s="106"/>
      <c r="R432" s="107"/>
      <c r="AQ432" s="3"/>
      <c r="AR432" s="3"/>
    </row>
    <row r="433" spans="1:44" ht="15.75" customHeight="1">
      <c r="A433" s="82">
        <v>1901</v>
      </c>
      <c r="B433" s="161"/>
      <c r="C433" s="161"/>
      <c r="D433" s="161"/>
      <c r="E433" s="161"/>
      <c r="F433" s="161"/>
      <c r="G433" s="161"/>
      <c r="H433" s="161"/>
      <c r="I433" s="161"/>
      <c r="J433" s="161"/>
      <c r="K433" s="162"/>
      <c r="L433" s="155"/>
      <c r="M433" s="5"/>
      <c r="N433" s="26"/>
      <c r="O433" s="108" t="s">
        <v>80</v>
      </c>
      <c r="P433" s="109">
        <v>54</v>
      </c>
      <c r="Q433" s="110">
        <f>K436</f>
        <v>54</v>
      </c>
      <c r="R433" s="111" t="s">
        <v>10</v>
      </c>
      <c r="AQ433" s="3"/>
      <c r="AR433" s="3"/>
    </row>
    <row r="434" spans="1:44" ht="15.75" customHeight="1">
      <c r="A434" s="82">
        <v>1902</v>
      </c>
      <c r="B434" s="161"/>
      <c r="C434" s="161"/>
      <c r="D434" s="161"/>
      <c r="E434" s="161"/>
      <c r="F434" s="161"/>
      <c r="G434" s="161"/>
      <c r="H434" s="161"/>
      <c r="I434" s="161"/>
      <c r="J434" s="161"/>
      <c r="K434" s="162"/>
      <c r="L434" s="155"/>
      <c r="M434" s="5"/>
      <c r="N434" s="26"/>
      <c r="O434" s="112" t="s">
        <v>81</v>
      </c>
      <c r="P434" s="113">
        <f>IF(P433/B419=0,"",P433/B419)</f>
        <v>0.9</v>
      </c>
      <c r="Q434" s="114">
        <f>IF(P433/Q433=0,"",P433/Q433)</f>
        <v>1</v>
      </c>
      <c r="R434" s="115" t="s">
        <v>82</v>
      </c>
      <c r="AQ434" s="3"/>
      <c r="AR434" s="3"/>
    </row>
    <row r="435" spans="1:44" ht="15.75" customHeight="1">
      <c r="A435" s="82">
        <v>2001</v>
      </c>
      <c r="B435" s="161"/>
      <c r="C435" s="161"/>
      <c r="D435" s="161"/>
      <c r="E435" s="161"/>
      <c r="F435" s="161"/>
      <c r="G435" s="161"/>
      <c r="H435" s="161"/>
      <c r="I435" s="161"/>
      <c r="J435" s="161"/>
      <c r="K435" s="162"/>
      <c r="L435" s="166"/>
      <c r="M435" s="119"/>
      <c r="N435" s="120"/>
      <c r="O435" s="119"/>
      <c r="P435" s="120"/>
      <c r="Q435" s="120"/>
      <c r="R435" s="121"/>
      <c r="AQ435" s="3"/>
      <c r="AR435" s="3"/>
    </row>
    <row r="436" spans="1:44" ht="18" customHeight="1">
      <c r="A436" s="34"/>
      <c r="B436" s="26"/>
      <c r="C436" s="26"/>
      <c r="D436" s="231" t="s">
        <v>108</v>
      </c>
      <c r="E436" s="232"/>
      <c r="F436" s="232"/>
      <c r="G436" s="232"/>
      <c r="H436" s="232"/>
      <c r="I436" s="232"/>
      <c r="J436" s="233"/>
      <c r="K436" s="122">
        <f>SUM(K419:K432)</f>
        <v>54</v>
      </c>
      <c r="L436" s="123">
        <f>IF(K427=0,"",K427/B419)</f>
        <v>0.6</v>
      </c>
      <c r="M436" s="123">
        <f>IF(K436=0,"",K436/B419)</f>
        <v>0.9</v>
      </c>
      <c r="N436" s="123">
        <f>IF(K427=0,"",M436-L436)</f>
        <v>0.30000000000000004</v>
      </c>
      <c r="O436" s="5"/>
      <c r="P436" s="26"/>
      <c r="Q436" s="25"/>
      <c r="R436" s="5"/>
      <c r="AQ436" s="3"/>
      <c r="AR436" s="3"/>
    </row>
    <row r="437" spans="1:44" ht="12.75" customHeight="1">
      <c r="L437" s="5"/>
      <c r="M437" s="5"/>
      <c r="N437" s="5"/>
      <c r="O437" s="5"/>
      <c r="P437" s="6"/>
      <c r="Q437" s="6"/>
      <c r="R437" s="5"/>
      <c r="AQ437" s="3"/>
      <c r="AR437" s="3"/>
    </row>
    <row r="438" spans="1:44" ht="15.75" customHeight="1">
      <c r="L438" s="5"/>
      <c r="M438" s="5"/>
      <c r="N438" s="5"/>
      <c r="O438" s="5"/>
      <c r="P438" s="6"/>
      <c r="Q438" s="6"/>
      <c r="R438" s="5"/>
      <c r="AQ438" s="3"/>
      <c r="AR438" s="3"/>
    </row>
    <row r="439" spans="1:44" ht="26.25" customHeight="1">
      <c r="B439" s="250" t="s">
        <v>96</v>
      </c>
      <c r="C439" s="242"/>
      <c r="D439" s="242"/>
      <c r="E439" s="242"/>
      <c r="F439" s="242"/>
      <c r="G439" s="242"/>
      <c r="H439" s="242"/>
      <c r="I439" s="242"/>
      <c r="J439" s="242"/>
      <c r="K439" s="145" t="s">
        <v>77</v>
      </c>
      <c r="L439" s="5"/>
      <c r="M439" s="5"/>
      <c r="N439" s="26"/>
      <c r="O439" s="5"/>
      <c r="P439" s="26"/>
      <c r="Q439" s="26"/>
      <c r="R439" s="26"/>
      <c r="AQ439" s="3"/>
      <c r="AR439" s="3"/>
    </row>
    <row r="440" spans="1:44" ht="20.25" customHeight="1">
      <c r="A440" s="234" t="s">
        <v>9</v>
      </c>
      <c r="B440" s="235" t="s">
        <v>97</v>
      </c>
      <c r="C440" s="232"/>
      <c r="D440" s="232"/>
      <c r="E440" s="232"/>
      <c r="F440" s="232"/>
      <c r="G440" s="232"/>
      <c r="H440" s="232"/>
      <c r="I440" s="232"/>
      <c r="J440" s="233"/>
      <c r="K440" s="236" t="s">
        <v>10</v>
      </c>
      <c r="L440" s="229" t="s">
        <v>2</v>
      </c>
      <c r="M440" s="229" t="s">
        <v>3</v>
      </c>
      <c r="N440" s="237" t="s">
        <v>4</v>
      </c>
      <c r="O440" s="229" t="s">
        <v>5</v>
      </c>
      <c r="P440" s="238" t="s">
        <v>6</v>
      </c>
      <c r="Q440" s="238" t="s">
        <v>7</v>
      </c>
      <c r="R440" s="229" t="s">
        <v>8</v>
      </c>
      <c r="AQ440" s="3"/>
      <c r="AR440" s="3"/>
    </row>
    <row r="441" spans="1:44" ht="15.75" customHeight="1">
      <c r="A441" s="230"/>
      <c r="B441" s="82" t="s">
        <v>98</v>
      </c>
      <c r="C441" s="82" t="s">
        <v>99</v>
      </c>
      <c r="D441" s="82" t="s">
        <v>100</v>
      </c>
      <c r="E441" s="82" t="s">
        <v>101</v>
      </c>
      <c r="F441" s="82" t="s">
        <v>102</v>
      </c>
      <c r="G441" s="82" t="s">
        <v>103</v>
      </c>
      <c r="H441" s="82" t="s">
        <v>104</v>
      </c>
      <c r="I441" s="82" t="s">
        <v>105</v>
      </c>
      <c r="J441" s="82" t="s">
        <v>106</v>
      </c>
      <c r="K441" s="230"/>
      <c r="L441" s="230"/>
      <c r="M441" s="230"/>
      <c r="N441" s="230"/>
      <c r="O441" s="230"/>
      <c r="P441" s="230"/>
      <c r="Q441" s="230"/>
      <c r="R441" s="230"/>
      <c r="AQ441" s="3"/>
      <c r="AR441" s="3"/>
    </row>
    <row r="442" spans="1:44" ht="15.75" customHeight="1">
      <c r="A442" s="82">
        <v>1202</v>
      </c>
      <c r="B442" s="83">
        <v>65</v>
      </c>
      <c r="C442" s="161"/>
      <c r="D442" s="161"/>
      <c r="E442" s="161"/>
      <c r="F442" s="161"/>
      <c r="G442" s="161"/>
      <c r="H442" s="161"/>
      <c r="I442" s="161"/>
      <c r="J442" s="161"/>
      <c r="K442" s="162"/>
      <c r="L442" s="154"/>
      <c r="M442" s="55"/>
      <c r="N442" s="56"/>
      <c r="O442" s="146"/>
      <c r="P442" s="89">
        <f>B442</f>
        <v>65</v>
      </c>
      <c r="Q442" s="147"/>
      <c r="R442" s="146"/>
      <c r="AQ442" s="3"/>
      <c r="AR442" s="3"/>
    </row>
    <row r="443" spans="1:44" ht="15.75" customHeight="1">
      <c r="A443" s="82">
        <v>1301</v>
      </c>
      <c r="B443" s="161"/>
      <c r="C443" s="161">
        <v>57</v>
      </c>
      <c r="D443" s="161"/>
      <c r="E443" s="161"/>
      <c r="F443" s="161"/>
      <c r="G443" s="161"/>
      <c r="H443" s="161"/>
      <c r="I443" s="161"/>
      <c r="J443" s="161"/>
      <c r="K443" s="162"/>
      <c r="L443" s="155"/>
      <c r="M443" s="5"/>
      <c r="N443" s="156"/>
      <c r="O443" s="94">
        <f>IF(C443=0,"",C443/B442)</f>
        <v>0.87692307692307692</v>
      </c>
      <c r="P443" s="95">
        <v>57</v>
      </c>
      <c r="Q443" s="96">
        <f t="shared" ref="Q443:Q450" si="71">IF(P443=0,"",P443/P442)</f>
        <v>0.87692307692307692</v>
      </c>
      <c r="R443" s="96">
        <f t="shared" ref="R443:R450" si="72">IF(P443=0,"",100%-Q443)</f>
        <v>0.12307692307692308</v>
      </c>
      <c r="AQ443" s="3"/>
      <c r="AR443" s="3"/>
    </row>
    <row r="444" spans="1:44" ht="15.75" customHeight="1">
      <c r="A444" s="82">
        <v>1302</v>
      </c>
      <c r="B444" s="161"/>
      <c r="C444" s="161"/>
      <c r="D444" s="161">
        <v>52</v>
      </c>
      <c r="E444" s="161"/>
      <c r="F444" s="161"/>
      <c r="G444" s="161"/>
      <c r="H444" s="161"/>
      <c r="I444" s="161"/>
      <c r="J444" s="161"/>
      <c r="K444" s="162"/>
      <c r="L444" s="155"/>
      <c r="M444" s="5"/>
      <c r="N444" s="156"/>
      <c r="O444" s="94">
        <f>IF(D444=0,"",D444/C443)</f>
        <v>0.91228070175438591</v>
      </c>
      <c r="P444" s="95">
        <v>53</v>
      </c>
      <c r="Q444" s="96">
        <f t="shared" si="71"/>
        <v>0.92982456140350878</v>
      </c>
      <c r="R444" s="96">
        <f t="shared" si="72"/>
        <v>7.0175438596491224E-2</v>
      </c>
      <c r="S444" s="11">
        <f>P444/P442</f>
        <v>0.81538461538461537</v>
      </c>
      <c r="AQ444" s="3"/>
      <c r="AR444" s="3"/>
    </row>
    <row r="445" spans="1:44" ht="15.75" customHeight="1">
      <c r="A445" s="82">
        <v>1401</v>
      </c>
      <c r="B445" s="161"/>
      <c r="C445" s="161"/>
      <c r="D445" s="161"/>
      <c r="E445" s="161">
        <v>52</v>
      </c>
      <c r="F445" s="161"/>
      <c r="G445" s="161"/>
      <c r="H445" s="161"/>
      <c r="I445" s="161"/>
      <c r="J445" s="161"/>
      <c r="K445" s="162"/>
      <c r="L445" s="155"/>
      <c r="M445" s="5"/>
      <c r="N445" s="156"/>
      <c r="O445" s="94">
        <f>IF(E445=0,"",E445/D444)</f>
        <v>1</v>
      </c>
      <c r="P445" s="95">
        <v>53</v>
      </c>
      <c r="Q445" s="96">
        <f t="shared" si="71"/>
        <v>1</v>
      </c>
      <c r="R445" s="96">
        <f t="shared" si="72"/>
        <v>0</v>
      </c>
      <c r="AQ445" s="3"/>
      <c r="AR445" s="3"/>
    </row>
    <row r="446" spans="1:44" ht="15.75" customHeight="1">
      <c r="A446" s="82">
        <v>1402</v>
      </c>
      <c r="B446" s="161"/>
      <c r="C446" s="161"/>
      <c r="D446" s="161"/>
      <c r="E446" s="161"/>
      <c r="F446" s="161">
        <v>49</v>
      </c>
      <c r="G446" s="161"/>
      <c r="H446" s="161"/>
      <c r="I446" s="161"/>
      <c r="J446" s="161"/>
      <c r="K446" s="162"/>
      <c r="L446" s="155"/>
      <c r="M446" s="5"/>
      <c r="N446" s="156"/>
      <c r="O446" s="94">
        <f>IF(F446=0,"",F446/E445)</f>
        <v>0.94230769230769229</v>
      </c>
      <c r="P446" s="95">
        <v>52</v>
      </c>
      <c r="Q446" s="96">
        <f t="shared" si="71"/>
        <v>0.98113207547169812</v>
      </c>
      <c r="R446" s="96">
        <f t="shared" si="72"/>
        <v>1.8867924528301883E-2</v>
      </c>
      <c r="AQ446" s="3"/>
      <c r="AR446" s="3"/>
    </row>
    <row r="447" spans="1:44" ht="15.75" customHeight="1">
      <c r="A447" s="82">
        <v>1501</v>
      </c>
      <c r="B447" s="161"/>
      <c r="C447" s="161"/>
      <c r="D447" s="161"/>
      <c r="E447" s="161"/>
      <c r="F447" s="161"/>
      <c r="G447" s="161">
        <v>45</v>
      </c>
      <c r="H447" s="161"/>
      <c r="I447" s="161"/>
      <c r="J447" s="161"/>
      <c r="K447" s="162"/>
      <c r="L447" s="155"/>
      <c r="M447" s="5"/>
      <c r="N447" s="156"/>
      <c r="O447" s="94">
        <f>IF(G447=0,"",G447/F446)</f>
        <v>0.91836734693877553</v>
      </c>
      <c r="P447" s="95">
        <v>52</v>
      </c>
      <c r="Q447" s="96">
        <f t="shared" si="71"/>
        <v>1</v>
      </c>
      <c r="R447" s="96">
        <f t="shared" si="72"/>
        <v>0</v>
      </c>
      <c r="AQ447" s="3"/>
      <c r="AR447" s="3"/>
    </row>
    <row r="448" spans="1:44" ht="15.75" customHeight="1">
      <c r="A448" s="82">
        <v>1502</v>
      </c>
      <c r="B448" s="161"/>
      <c r="C448" s="161"/>
      <c r="D448" s="161"/>
      <c r="E448" s="161"/>
      <c r="F448" s="161"/>
      <c r="G448" s="161"/>
      <c r="H448" s="161">
        <v>45</v>
      </c>
      <c r="I448" s="161"/>
      <c r="J448" s="161"/>
      <c r="K448" s="162"/>
      <c r="L448" s="155"/>
      <c r="M448" s="5"/>
      <c r="N448" s="156"/>
      <c r="O448" s="94">
        <f>IF(H448=0,"",H448/G447)</f>
        <v>1</v>
      </c>
      <c r="P448" s="95">
        <v>52</v>
      </c>
      <c r="Q448" s="96">
        <f t="shared" si="71"/>
        <v>1</v>
      </c>
      <c r="R448" s="96">
        <f t="shared" si="72"/>
        <v>0</v>
      </c>
      <c r="AQ448" s="3"/>
      <c r="AR448" s="3"/>
    </row>
    <row r="449" spans="1:44" ht="15.75" customHeight="1">
      <c r="A449" s="82">
        <v>1601</v>
      </c>
      <c r="B449" s="161"/>
      <c r="C449" s="161"/>
      <c r="D449" s="161"/>
      <c r="E449" s="161"/>
      <c r="F449" s="161"/>
      <c r="G449" s="161"/>
      <c r="H449" s="161"/>
      <c r="I449" s="161">
        <v>42</v>
      </c>
      <c r="J449" s="161"/>
      <c r="K449" s="162"/>
      <c r="L449" s="155"/>
      <c r="M449" s="5"/>
      <c r="N449" s="156"/>
      <c r="O449" s="94">
        <f>IF(I449=0,"",I449/H448)</f>
        <v>0.93333333333333335</v>
      </c>
      <c r="P449" s="95">
        <v>52</v>
      </c>
      <c r="Q449" s="96">
        <f t="shared" si="71"/>
        <v>1</v>
      </c>
      <c r="R449" s="96">
        <f t="shared" si="72"/>
        <v>0</v>
      </c>
      <c r="AQ449" s="3"/>
      <c r="AR449" s="3"/>
    </row>
    <row r="450" spans="1:44" ht="15.75" customHeight="1">
      <c r="A450" s="82">
        <v>1602</v>
      </c>
      <c r="B450" s="161"/>
      <c r="C450" s="161"/>
      <c r="D450" s="161"/>
      <c r="E450" s="161"/>
      <c r="F450" s="161"/>
      <c r="G450" s="161"/>
      <c r="H450" s="161"/>
      <c r="I450" s="161"/>
      <c r="J450" s="161">
        <v>42</v>
      </c>
      <c r="K450" s="162">
        <v>32</v>
      </c>
      <c r="L450" s="155"/>
      <c r="M450" s="5"/>
      <c r="N450" s="156"/>
      <c r="O450" s="148">
        <f>IF(J450=0,"",J450/I449)</f>
        <v>1</v>
      </c>
      <c r="P450" s="95">
        <v>50</v>
      </c>
      <c r="Q450" s="149">
        <f t="shared" si="71"/>
        <v>0.96153846153846156</v>
      </c>
      <c r="R450" s="149">
        <f t="shared" si="72"/>
        <v>3.8461538461538436E-2</v>
      </c>
      <c r="AQ450" s="3"/>
      <c r="AR450" s="3"/>
    </row>
    <row r="451" spans="1:44" ht="15.75" customHeight="1">
      <c r="A451" s="82">
        <v>1701</v>
      </c>
      <c r="B451" s="161"/>
      <c r="C451" s="161"/>
      <c r="D451" s="161"/>
      <c r="E451" s="161"/>
      <c r="F451" s="161"/>
      <c r="G451" s="161"/>
      <c r="H451" s="161"/>
      <c r="I451" s="161"/>
      <c r="J451" s="161">
        <v>7</v>
      </c>
      <c r="K451" s="162">
        <v>3</v>
      </c>
      <c r="L451" s="155"/>
      <c r="M451" s="5"/>
      <c r="N451" s="26"/>
      <c r="O451" s="157"/>
      <c r="P451" s="158">
        <v>13</v>
      </c>
      <c r="Q451" s="159"/>
      <c r="R451" s="160"/>
      <c r="AQ451" s="3"/>
      <c r="AR451" s="3"/>
    </row>
    <row r="452" spans="1:44" ht="15.75" customHeight="1">
      <c r="A452" s="82">
        <v>1702</v>
      </c>
      <c r="B452" s="161"/>
      <c r="C452" s="161"/>
      <c r="D452" s="161"/>
      <c r="E452" s="161"/>
      <c r="F452" s="161"/>
      <c r="G452" s="161"/>
      <c r="H452" s="161"/>
      <c r="I452" s="161"/>
      <c r="J452" s="161">
        <v>6</v>
      </c>
      <c r="K452" s="162">
        <v>4</v>
      </c>
      <c r="L452" s="155"/>
      <c r="M452" s="5"/>
      <c r="N452" s="26"/>
      <c r="O452" s="140"/>
      <c r="P452" s="163">
        <v>9</v>
      </c>
      <c r="Q452" s="164"/>
      <c r="R452" s="140"/>
      <c r="AQ452" s="3"/>
      <c r="AR452" s="3"/>
    </row>
    <row r="453" spans="1:44" ht="15.75" customHeight="1">
      <c r="A453" s="82">
        <v>1801</v>
      </c>
      <c r="B453" s="161"/>
      <c r="C453" s="161"/>
      <c r="D453" s="161"/>
      <c r="E453" s="161"/>
      <c r="F453" s="161"/>
      <c r="G453" s="161"/>
      <c r="H453" s="161"/>
      <c r="I453" s="161"/>
      <c r="J453" s="161">
        <v>5</v>
      </c>
      <c r="K453" s="162">
        <v>2</v>
      </c>
      <c r="L453" s="155"/>
      <c r="M453" s="5"/>
      <c r="N453" s="26"/>
      <c r="O453" s="140"/>
      <c r="P453" s="163">
        <v>5</v>
      </c>
      <c r="Q453" s="164"/>
      <c r="R453" s="140"/>
      <c r="AQ453" s="3"/>
      <c r="AR453" s="3"/>
    </row>
    <row r="454" spans="1:44" ht="15.75" customHeight="1">
      <c r="A454" s="82">
        <v>1802</v>
      </c>
      <c r="B454" s="161"/>
      <c r="C454" s="161"/>
      <c r="D454" s="161"/>
      <c r="E454" s="161"/>
      <c r="F454" s="161"/>
      <c r="G454" s="161"/>
      <c r="H454" s="161"/>
      <c r="I454" s="161"/>
      <c r="J454" s="161">
        <v>1</v>
      </c>
      <c r="K454" s="162"/>
      <c r="L454" s="155"/>
      <c r="M454" s="5"/>
      <c r="N454" s="26"/>
      <c r="O454" s="140"/>
      <c r="P454" s="163">
        <v>1</v>
      </c>
      <c r="Q454" s="164"/>
      <c r="R454" s="140"/>
      <c r="AQ454" s="3"/>
      <c r="AR454" s="3"/>
    </row>
    <row r="455" spans="1:44" ht="15.75" customHeight="1">
      <c r="A455" s="82">
        <v>1901</v>
      </c>
      <c r="B455" s="161"/>
      <c r="C455" s="161"/>
      <c r="D455" s="161"/>
      <c r="E455" s="161"/>
      <c r="F455" s="161"/>
      <c r="G455" s="161"/>
      <c r="H455" s="161"/>
      <c r="I455" s="161"/>
      <c r="J455" s="161">
        <v>1</v>
      </c>
      <c r="K455" s="162"/>
      <c r="L455" s="155"/>
      <c r="M455" s="5"/>
      <c r="N455" s="26"/>
      <c r="O455" s="105"/>
      <c r="P455" s="124">
        <v>1</v>
      </c>
      <c r="Q455" s="106"/>
      <c r="R455" s="107"/>
      <c r="AQ455" s="3"/>
      <c r="AR455" s="3"/>
    </row>
    <row r="456" spans="1:44" ht="15.75" customHeight="1">
      <c r="A456" s="82">
        <v>1902</v>
      </c>
      <c r="B456" s="161"/>
      <c r="C456" s="161"/>
      <c r="D456" s="161"/>
      <c r="E456" s="161"/>
      <c r="F456" s="161"/>
      <c r="G456" s="161"/>
      <c r="H456" s="161"/>
      <c r="I456" s="161"/>
      <c r="J456" s="161"/>
      <c r="K456" s="162"/>
      <c r="L456" s="155"/>
      <c r="M456" s="5"/>
      <c r="N456" s="26"/>
      <c r="O456" s="108" t="s">
        <v>80</v>
      </c>
      <c r="P456" s="109">
        <v>41</v>
      </c>
      <c r="Q456" s="110">
        <f>K459</f>
        <v>41</v>
      </c>
      <c r="R456" s="111" t="s">
        <v>10</v>
      </c>
      <c r="AQ456" s="3"/>
      <c r="AR456" s="3"/>
    </row>
    <row r="457" spans="1:44" ht="15.75" customHeight="1">
      <c r="A457" s="82">
        <v>2001</v>
      </c>
      <c r="B457" s="161"/>
      <c r="C457" s="161"/>
      <c r="D457" s="161"/>
      <c r="E457" s="161"/>
      <c r="F457" s="161"/>
      <c r="G457" s="161"/>
      <c r="H457" s="161"/>
      <c r="I457" s="161"/>
      <c r="J457" s="161"/>
      <c r="K457" s="162"/>
      <c r="L457" s="155"/>
      <c r="M457" s="5"/>
      <c r="N457" s="26"/>
      <c r="O457" s="112" t="s">
        <v>81</v>
      </c>
      <c r="P457" s="113">
        <f>IF(P456/B442=0,"",P456/B442)</f>
        <v>0.63076923076923075</v>
      </c>
      <c r="Q457" s="114">
        <f>IF(P456/Q456=0,"",P456/Q456)</f>
        <v>1</v>
      </c>
      <c r="R457" s="115" t="s">
        <v>82</v>
      </c>
      <c r="AQ457" s="3"/>
      <c r="AR457" s="3"/>
    </row>
    <row r="458" spans="1:44" ht="15.75" customHeight="1">
      <c r="A458" s="82">
        <v>2002</v>
      </c>
      <c r="B458" s="161"/>
      <c r="C458" s="161"/>
      <c r="D458" s="161"/>
      <c r="E458" s="161"/>
      <c r="F458" s="161"/>
      <c r="G458" s="161"/>
      <c r="H458" s="161"/>
      <c r="I458" s="161"/>
      <c r="J458" s="161"/>
      <c r="K458" s="162"/>
      <c r="L458" s="166"/>
      <c r="M458" s="119"/>
      <c r="N458" s="120"/>
      <c r="O458" s="119"/>
      <c r="P458" s="120"/>
      <c r="Q458" s="120"/>
      <c r="R458" s="121"/>
      <c r="AQ458" s="3"/>
      <c r="AR458" s="3"/>
    </row>
    <row r="459" spans="1:44" ht="18" customHeight="1">
      <c r="A459" s="34"/>
      <c r="B459" s="26"/>
      <c r="C459" s="26"/>
      <c r="D459" s="231" t="s">
        <v>108</v>
      </c>
      <c r="E459" s="232"/>
      <c r="F459" s="232"/>
      <c r="G459" s="232"/>
      <c r="H459" s="232"/>
      <c r="I459" s="232"/>
      <c r="J459" s="233"/>
      <c r="K459" s="122">
        <f>SUM(K442:K455)</f>
        <v>41</v>
      </c>
      <c r="L459" s="123">
        <f>IF(K450=0,"",K450/B442)</f>
        <v>0.49230769230769234</v>
      </c>
      <c r="M459" s="123">
        <f>IF(K459=0,"",K459/B442)</f>
        <v>0.63076923076923075</v>
      </c>
      <c r="N459" s="123">
        <f>IF(K450=0,"",M459-L459)</f>
        <v>0.13846153846153841</v>
      </c>
      <c r="O459" s="5"/>
      <c r="P459" s="26"/>
      <c r="Q459" s="25"/>
      <c r="R459" s="5"/>
      <c r="AQ459" s="3"/>
      <c r="AR459" s="3"/>
    </row>
    <row r="460" spans="1:44" ht="12.75" customHeight="1">
      <c r="L460" s="5"/>
      <c r="M460" s="5"/>
      <c r="N460" s="5"/>
      <c r="O460" s="5"/>
      <c r="P460" s="6"/>
      <c r="Q460" s="6"/>
      <c r="R460" s="5"/>
      <c r="AQ460" s="3"/>
      <c r="AR460" s="3"/>
    </row>
    <row r="461" spans="1:44" ht="12.75" customHeight="1">
      <c r="L461" s="5"/>
      <c r="M461" s="5"/>
      <c r="O461" s="5"/>
      <c r="P461" s="6"/>
      <c r="Q461" s="6"/>
      <c r="R461" s="5"/>
      <c r="AQ461" s="3"/>
      <c r="AR461" s="3"/>
    </row>
    <row r="462" spans="1:44" ht="26.25" customHeight="1">
      <c r="B462" s="250" t="s">
        <v>96</v>
      </c>
      <c r="C462" s="242"/>
      <c r="D462" s="242"/>
      <c r="E462" s="242"/>
      <c r="F462" s="242"/>
      <c r="G462" s="242"/>
      <c r="H462" s="242"/>
      <c r="I462" s="242"/>
      <c r="J462" s="242"/>
      <c r="K462" s="145" t="s">
        <v>83</v>
      </c>
      <c r="L462" s="5"/>
      <c r="M462" s="5"/>
      <c r="N462" s="26"/>
      <c r="O462" s="5"/>
      <c r="P462" s="26"/>
      <c r="Q462" s="26"/>
      <c r="R462" s="26"/>
      <c r="AQ462" s="3"/>
      <c r="AR462" s="3"/>
    </row>
    <row r="463" spans="1:44" ht="20.25" customHeight="1">
      <c r="A463" s="234" t="s">
        <v>9</v>
      </c>
      <c r="B463" s="235" t="s">
        <v>97</v>
      </c>
      <c r="C463" s="232"/>
      <c r="D463" s="232"/>
      <c r="E463" s="232"/>
      <c r="F463" s="232"/>
      <c r="G463" s="232"/>
      <c r="H463" s="232"/>
      <c r="I463" s="232"/>
      <c r="J463" s="233"/>
      <c r="K463" s="236" t="s">
        <v>10</v>
      </c>
      <c r="L463" s="229" t="s">
        <v>2</v>
      </c>
      <c r="M463" s="229" t="s">
        <v>3</v>
      </c>
      <c r="N463" s="237" t="s">
        <v>4</v>
      </c>
      <c r="O463" s="229" t="s">
        <v>5</v>
      </c>
      <c r="P463" s="238" t="s">
        <v>6</v>
      </c>
      <c r="Q463" s="238" t="s">
        <v>7</v>
      </c>
      <c r="R463" s="229" t="s">
        <v>8</v>
      </c>
      <c r="AQ463" s="3"/>
      <c r="AR463" s="3"/>
    </row>
    <row r="464" spans="1:44" ht="15.75" customHeight="1">
      <c r="A464" s="230"/>
      <c r="B464" s="82" t="s">
        <v>98</v>
      </c>
      <c r="C464" s="82" t="s">
        <v>99</v>
      </c>
      <c r="D464" s="82" t="s">
        <v>100</v>
      </c>
      <c r="E464" s="82" t="s">
        <v>101</v>
      </c>
      <c r="F464" s="82" t="s">
        <v>102</v>
      </c>
      <c r="G464" s="82" t="s">
        <v>103</v>
      </c>
      <c r="H464" s="82" t="s">
        <v>104</v>
      </c>
      <c r="I464" s="82" t="s">
        <v>105</v>
      </c>
      <c r="J464" s="82" t="s">
        <v>106</v>
      </c>
      <c r="K464" s="230"/>
      <c r="L464" s="230"/>
      <c r="M464" s="230"/>
      <c r="N464" s="230"/>
      <c r="O464" s="230"/>
      <c r="P464" s="230"/>
      <c r="Q464" s="230"/>
      <c r="R464" s="230"/>
      <c r="AQ464" s="3"/>
      <c r="AR464" s="3"/>
    </row>
    <row r="465" spans="1:44" ht="15.75" customHeight="1">
      <c r="A465" s="82">
        <v>1301</v>
      </c>
      <c r="B465" s="83">
        <v>61</v>
      </c>
      <c r="C465" s="83"/>
      <c r="D465" s="83"/>
      <c r="E465" s="83"/>
      <c r="F465" s="161"/>
      <c r="G465" s="161"/>
      <c r="H465" s="161"/>
      <c r="I465" s="161"/>
      <c r="J465" s="161"/>
      <c r="K465" s="162"/>
      <c r="L465" s="154"/>
      <c r="M465" s="55"/>
      <c r="N465" s="56"/>
      <c r="O465" s="146"/>
      <c r="P465" s="89">
        <f>B465</f>
        <v>61</v>
      </c>
      <c r="Q465" s="147"/>
      <c r="R465" s="146"/>
      <c r="AQ465" s="3"/>
      <c r="AR465" s="3"/>
    </row>
    <row r="466" spans="1:44" ht="15.75" customHeight="1">
      <c r="A466" s="82">
        <v>1302</v>
      </c>
      <c r="B466" s="83"/>
      <c r="C466" s="83">
        <v>57</v>
      </c>
      <c r="D466" s="83"/>
      <c r="E466" s="83"/>
      <c r="F466" s="161"/>
      <c r="G466" s="161"/>
      <c r="H466" s="161"/>
      <c r="I466" s="161"/>
      <c r="J466" s="161"/>
      <c r="K466" s="162"/>
      <c r="L466" s="155"/>
      <c r="M466" s="5"/>
      <c r="N466" s="156"/>
      <c r="O466" s="94">
        <f>IF(C466=0,"",C466/B465)</f>
        <v>0.93442622950819676</v>
      </c>
      <c r="P466" s="95">
        <v>57</v>
      </c>
      <c r="Q466" s="96">
        <f t="shared" ref="Q466:Q473" si="73">IF(P466=0,"",P466/P465)</f>
        <v>0.93442622950819676</v>
      </c>
      <c r="R466" s="96">
        <f t="shared" ref="R466:R473" si="74">IF(P466=0,"",100%-Q466)</f>
        <v>6.557377049180324E-2</v>
      </c>
      <c r="AQ466" s="3"/>
      <c r="AR466" s="3"/>
    </row>
    <row r="467" spans="1:44" ht="15.75" customHeight="1">
      <c r="A467" s="82">
        <v>1401</v>
      </c>
      <c r="B467" s="83"/>
      <c r="C467" s="83"/>
      <c r="D467" s="83">
        <v>54</v>
      </c>
      <c r="E467" s="83"/>
      <c r="F467" s="161"/>
      <c r="G467" s="161"/>
      <c r="H467" s="161"/>
      <c r="I467" s="161"/>
      <c r="J467" s="161"/>
      <c r="K467" s="162"/>
      <c r="L467" s="155"/>
      <c r="M467" s="5"/>
      <c r="N467" s="156"/>
      <c r="O467" s="94">
        <f>IF(D467=0,"",D467/C466)</f>
        <v>0.94736842105263153</v>
      </c>
      <c r="P467" s="95">
        <v>54</v>
      </c>
      <c r="Q467" s="96">
        <f t="shared" si="73"/>
        <v>0.94736842105263153</v>
      </c>
      <c r="R467" s="96">
        <f t="shared" si="74"/>
        <v>5.2631578947368474E-2</v>
      </c>
      <c r="S467" s="11">
        <f>P467/P465</f>
        <v>0.88524590163934425</v>
      </c>
      <c r="AQ467" s="3"/>
      <c r="AR467" s="3"/>
    </row>
    <row r="468" spans="1:44" ht="15.75" customHeight="1">
      <c r="A468" s="82">
        <v>1402</v>
      </c>
      <c r="B468" s="83"/>
      <c r="C468" s="83"/>
      <c r="D468" s="83"/>
      <c r="E468" s="83">
        <v>54</v>
      </c>
      <c r="F468" s="161"/>
      <c r="G468" s="161"/>
      <c r="H468" s="161"/>
      <c r="I468" s="161"/>
      <c r="J468" s="161"/>
      <c r="K468" s="162"/>
      <c r="L468" s="155"/>
      <c r="M468" s="5"/>
      <c r="N468" s="156"/>
      <c r="O468" s="94">
        <f>IF(E468=0,"",E468/D467)</f>
        <v>1</v>
      </c>
      <c r="P468" s="95">
        <v>54</v>
      </c>
      <c r="Q468" s="96">
        <f t="shared" si="73"/>
        <v>1</v>
      </c>
      <c r="R468" s="96">
        <f t="shared" si="74"/>
        <v>0</v>
      </c>
      <c r="AQ468" s="3"/>
      <c r="AR468" s="3"/>
    </row>
    <row r="469" spans="1:44" ht="15.75" customHeight="1">
      <c r="A469" s="82">
        <v>1501</v>
      </c>
      <c r="B469" s="83"/>
      <c r="C469" s="83"/>
      <c r="D469" s="83"/>
      <c r="E469" s="83"/>
      <c r="F469" s="161">
        <v>50</v>
      </c>
      <c r="G469" s="161"/>
      <c r="H469" s="161"/>
      <c r="I469" s="161"/>
      <c r="J469" s="161"/>
      <c r="K469" s="162"/>
      <c r="L469" s="155"/>
      <c r="M469" s="5"/>
      <c r="N469" s="156"/>
      <c r="O469" s="94">
        <f>IF(F469=0,"",F469/E468)</f>
        <v>0.92592592592592593</v>
      </c>
      <c r="P469" s="95">
        <v>53</v>
      </c>
      <c r="Q469" s="96">
        <f t="shared" si="73"/>
        <v>0.98148148148148151</v>
      </c>
      <c r="R469" s="96">
        <f t="shared" si="74"/>
        <v>1.851851851851849E-2</v>
      </c>
      <c r="AQ469" s="3"/>
      <c r="AR469" s="3"/>
    </row>
    <row r="470" spans="1:44" ht="15.75" customHeight="1">
      <c r="A470" s="82">
        <v>1502</v>
      </c>
      <c r="B470" s="161"/>
      <c r="C470" s="161"/>
      <c r="D470" s="161"/>
      <c r="E470" s="161"/>
      <c r="F470" s="161"/>
      <c r="G470" s="161">
        <v>50</v>
      </c>
      <c r="H470" s="161"/>
      <c r="I470" s="161"/>
      <c r="J470" s="161"/>
      <c r="K470" s="162"/>
      <c r="L470" s="155"/>
      <c r="M470" s="5"/>
      <c r="N470" s="156"/>
      <c r="O470" s="94">
        <f>IF(G470=0,"",G470/F469)</f>
        <v>1</v>
      </c>
      <c r="P470" s="95">
        <v>53</v>
      </c>
      <c r="Q470" s="96">
        <f t="shared" si="73"/>
        <v>1</v>
      </c>
      <c r="R470" s="96">
        <f t="shared" si="74"/>
        <v>0</v>
      </c>
      <c r="AQ470" s="3"/>
      <c r="AR470" s="3"/>
    </row>
    <row r="471" spans="1:44" ht="15.75" customHeight="1">
      <c r="A471" s="82">
        <v>1601</v>
      </c>
      <c r="B471" s="161"/>
      <c r="C471" s="161"/>
      <c r="D471" s="161"/>
      <c r="E471" s="161"/>
      <c r="F471" s="161"/>
      <c r="G471" s="161"/>
      <c r="H471" s="161">
        <v>50</v>
      </c>
      <c r="I471" s="161"/>
      <c r="J471" s="161"/>
      <c r="K471" s="162"/>
      <c r="L471" s="155"/>
      <c r="M471" s="5"/>
      <c r="N471" s="156"/>
      <c r="O471" s="94">
        <f>IF(H471=0,"",H471/G470)</f>
        <v>1</v>
      </c>
      <c r="P471" s="95">
        <v>53</v>
      </c>
      <c r="Q471" s="96">
        <f t="shared" si="73"/>
        <v>1</v>
      </c>
      <c r="R471" s="96">
        <f t="shared" si="74"/>
        <v>0</v>
      </c>
      <c r="AQ471" s="3"/>
      <c r="AR471" s="3"/>
    </row>
    <row r="472" spans="1:44" ht="15.75" customHeight="1">
      <c r="A472" s="82">
        <v>1602</v>
      </c>
      <c r="B472" s="161"/>
      <c r="C472" s="161"/>
      <c r="D472" s="161"/>
      <c r="E472" s="161"/>
      <c r="F472" s="161"/>
      <c r="G472" s="161"/>
      <c r="H472" s="161"/>
      <c r="I472" s="161">
        <v>49</v>
      </c>
      <c r="J472" s="161"/>
      <c r="K472" s="162"/>
      <c r="L472" s="155"/>
      <c r="M472" s="5"/>
      <c r="N472" s="156"/>
      <c r="O472" s="94">
        <f>IF(I472=0,"",I472/H471)</f>
        <v>0.98</v>
      </c>
      <c r="P472" s="95">
        <v>52</v>
      </c>
      <c r="Q472" s="96">
        <f t="shared" si="73"/>
        <v>0.98113207547169812</v>
      </c>
      <c r="R472" s="96">
        <f t="shared" si="74"/>
        <v>1.8867924528301883E-2</v>
      </c>
      <c r="AQ472" s="3"/>
      <c r="AR472" s="3"/>
    </row>
    <row r="473" spans="1:44" ht="15.75" customHeight="1">
      <c r="A473" s="82">
        <v>1701</v>
      </c>
      <c r="B473" s="161"/>
      <c r="C473" s="161"/>
      <c r="D473" s="161"/>
      <c r="E473" s="161"/>
      <c r="F473" s="161"/>
      <c r="G473" s="161"/>
      <c r="H473" s="161"/>
      <c r="I473" s="161"/>
      <c r="J473" s="161">
        <v>48</v>
      </c>
      <c r="K473" s="162">
        <v>43</v>
      </c>
      <c r="L473" s="155"/>
      <c r="M473" s="5"/>
      <c r="N473" s="156"/>
      <c r="O473" s="148">
        <f>IF(J473=0,"",J473/I472)</f>
        <v>0.97959183673469385</v>
      </c>
      <c r="P473" s="95">
        <v>52</v>
      </c>
      <c r="Q473" s="149">
        <f t="shared" si="73"/>
        <v>1</v>
      </c>
      <c r="R473" s="149">
        <f t="shared" si="74"/>
        <v>0</v>
      </c>
      <c r="AQ473" s="3"/>
      <c r="AR473" s="3"/>
    </row>
    <row r="474" spans="1:44" ht="15.75" customHeight="1">
      <c r="A474" s="82">
        <v>1702</v>
      </c>
      <c r="B474" s="161"/>
      <c r="C474" s="161"/>
      <c r="D474" s="161"/>
      <c r="E474" s="161"/>
      <c r="F474" s="161"/>
      <c r="G474" s="161"/>
      <c r="H474" s="161"/>
      <c r="I474" s="161"/>
      <c r="J474" s="161">
        <v>5</v>
      </c>
      <c r="K474" s="162">
        <v>4</v>
      </c>
      <c r="L474" s="155"/>
      <c r="M474" s="5"/>
      <c r="N474" s="26"/>
      <c r="O474" s="157"/>
      <c r="P474" s="158">
        <v>9</v>
      </c>
      <c r="Q474" s="159"/>
      <c r="R474" s="160"/>
      <c r="AQ474" s="3"/>
      <c r="AR474" s="3"/>
    </row>
    <row r="475" spans="1:44" ht="15.75" customHeight="1">
      <c r="A475" s="82">
        <v>1801</v>
      </c>
      <c r="B475" s="161"/>
      <c r="C475" s="161"/>
      <c r="D475" s="161"/>
      <c r="E475" s="161"/>
      <c r="F475" s="161"/>
      <c r="G475" s="161"/>
      <c r="H475" s="161"/>
      <c r="I475" s="161"/>
      <c r="J475" s="161">
        <v>3</v>
      </c>
      <c r="K475" s="162">
        <v>1</v>
      </c>
      <c r="L475" s="155"/>
      <c r="M475" s="5"/>
      <c r="N475" s="26"/>
      <c r="O475" s="140"/>
      <c r="P475" s="163">
        <v>6</v>
      </c>
      <c r="Q475" s="164"/>
      <c r="R475" s="140"/>
      <c r="AQ475" s="3"/>
      <c r="AR475" s="3"/>
    </row>
    <row r="476" spans="1:44" ht="15.75" customHeight="1">
      <c r="A476" s="82">
        <v>1802</v>
      </c>
      <c r="B476" s="161"/>
      <c r="C476" s="161"/>
      <c r="D476" s="161"/>
      <c r="E476" s="161"/>
      <c r="F476" s="161"/>
      <c r="G476" s="161"/>
      <c r="H476" s="161"/>
      <c r="I476" s="161"/>
      <c r="J476" s="161">
        <v>2</v>
      </c>
      <c r="K476" s="162"/>
      <c r="L476" s="155"/>
      <c r="M476" s="5"/>
      <c r="N476" s="26"/>
      <c r="O476" s="140"/>
      <c r="P476" s="163">
        <v>2</v>
      </c>
      <c r="Q476" s="164"/>
      <c r="R476" s="140"/>
      <c r="AQ476" s="3"/>
      <c r="AR476" s="3"/>
    </row>
    <row r="477" spans="1:44" ht="15.75" customHeight="1">
      <c r="A477" s="82">
        <v>1901</v>
      </c>
      <c r="B477" s="161"/>
      <c r="C477" s="161"/>
      <c r="D477" s="161"/>
      <c r="E477" s="161"/>
      <c r="F477" s="161"/>
      <c r="G477" s="161"/>
      <c r="H477" s="161"/>
      <c r="I477" s="161"/>
      <c r="J477" s="161">
        <v>2</v>
      </c>
      <c r="K477" s="162"/>
      <c r="L477" s="155"/>
      <c r="M477" s="5"/>
      <c r="N477" s="26"/>
      <c r="O477" s="140"/>
      <c r="P477" s="163">
        <v>2</v>
      </c>
      <c r="Q477" s="164"/>
      <c r="R477" s="140"/>
      <c r="AQ477" s="3"/>
      <c r="AR477" s="3"/>
    </row>
    <row r="478" spans="1:44" ht="15.75" customHeight="1">
      <c r="A478" s="82">
        <v>1902</v>
      </c>
      <c r="B478" s="161"/>
      <c r="C478" s="161"/>
      <c r="D478" s="161"/>
      <c r="E478" s="161"/>
      <c r="F478" s="161"/>
      <c r="G478" s="161"/>
      <c r="H478" s="161"/>
      <c r="I478" s="161"/>
      <c r="J478" s="161">
        <v>2</v>
      </c>
      <c r="K478" s="162">
        <v>1</v>
      </c>
      <c r="L478" s="155"/>
      <c r="M478" s="5"/>
      <c r="N478" s="26"/>
      <c r="O478" s="105"/>
      <c r="P478" s="124">
        <v>2</v>
      </c>
      <c r="Q478" s="106"/>
      <c r="R478" s="107"/>
      <c r="AQ478" s="3"/>
      <c r="AR478" s="3"/>
    </row>
    <row r="479" spans="1:44" ht="15.75" customHeight="1">
      <c r="A479" s="82">
        <v>2001</v>
      </c>
      <c r="B479" s="161"/>
      <c r="C479" s="161"/>
      <c r="D479" s="161"/>
      <c r="E479" s="161"/>
      <c r="F479" s="161"/>
      <c r="G479" s="161"/>
      <c r="H479" s="161"/>
      <c r="I479" s="161"/>
      <c r="J479" s="161"/>
      <c r="K479" s="162"/>
      <c r="L479" s="155"/>
      <c r="M479" s="5"/>
      <c r="N479" s="26"/>
      <c r="O479" s="108" t="s">
        <v>80</v>
      </c>
      <c r="P479" s="109">
        <v>47</v>
      </c>
      <c r="Q479" s="110">
        <f>K482</f>
        <v>49</v>
      </c>
      <c r="R479" s="111" t="s">
        <v>10</v>
      </c>
      <c r="AQ479" s="3"/>
      <c r="AR479" s="3"/>
    </row>
    <row r="480" spans="1:44" ht="15.75" customHeight="1">
      <c r="A480" s="82">
        <v>2002</v>
      </c>
      <c r="B480" s="161"/>
      <c r="C480" s="161"/>
      <c r="D480" s="161"/>
      <c r="E480" s="161"/>
      <c r="F480" s="161"/>
      <c r="G480" s="161"/>
      <c r="H480" s="161"/>
      <c r="I480" s="161"/>
      <c r="J480" s="161"/>
      <c r="K480" s="162"/>
      <c r="L480" s="155"/>
      <c r="M480" s="5"/>
      <c r="N480" s="26"/>
      <c r="O480" s="112" t="s">
        <v>81</v>
      </c>
      <c r="P480" s="113">
        <f>IF(P479/B465=0,"",P479/B465)</f>
        <v>0.77049180327868849</v>
      </c>
      <c r="Q480" s="114">
        <f>IF(P479/Q479=0,"",P479/Q479)</f>
        <v>0.95918367346938771</v>
      </c>
      <c r="R480" s="115" t="s">
        <v>82</v>
      </c>
      <c r="AQ480" s="3"/>
      <c r="AR480" s="3"/>
    </row>
    <row r="481" spans="1:44" ht="15.75" customHeight="1">
      <c r="A481" s="82">
        <v>2101</v>
      </c>
      <c r="B481" s="161"/>
      <c r="C481" s="161"/>
      <c r="D481" s="161"/>
      <c r="E481" s="161"/>
      <c r="F481" s="161"/>
      <c r="G481" s="161"/>
      <c r="H481" s="161"/>
      <c r="I481" s="161"/>
      <c r="J481" s="161"/>
      <c r="K481" s="162"/>
      <c r="L481" s="166"/>
      <c r="M481" s="119"/>
      <c r="N481" s="120"/>
      <c r="O481" s="119"/>
      <c r="P481" s="120"/>
      <c r="Q481" s="120"/>
      <c r="R481" s="121"/>
      <c r="AQ481" s="3"/>
      <c r="AR481" s="3"/>
    </row>
    <row r="482" spans="1:44" ht="18" customHeight="1">
      <c r="A482" s="34"/>
      <c r="B482" s="26"/>
      <c r="C482" s="26"/>
      <c r="D482" s="231" t="s">
        <v>108</v>
      </c>
      <c r="E482" s="232"/>
      <c r="F482" s="232"/>
      <c r="G482" s="232"/>
      <c r="H482" s="232"/>
      <c r="I482" s="232"/>
      <c r="J482" s="233"/>
      <c r="K482" s="122">
        <f>SUM(K465:K478)</f>
        <v>49</v>
      </c>
      <c r="L482" s="123">
        <f>IF(K473=0,"",K473/B465)</f>
        <v>0.70491803278688525</v>
      </c>
      <c r="M482" s="123">
        <f>IF(K482=0,"",K482/B465)</f>
        <v>0.80327868852459017</v>
      </c>
      <c r="N482" s="123">
        <f>IF(K473=0,"",M482-L482)</f>
        <v>9.8360655737704916E-2</v>
      </c>
      <c r="O482" s="5"/>
      <c r="P482" s="26"/>
      <c r="Q482" s="25"/>
      <c r="R482" s="5"/>
      <c r="AQ482" s="3"/>
      <c r="AR482" s="3"/>
    </row>
    <row r="483" spans="1:44" ht="12.75" customHeight="1">
      <c r="L483" s="5"/>
      <c r="M483" s="5"/>
      <c r="O483" s="5"/>
      <c r="P483" s="6"/>
      <c r="Q483" s="6"/>
      <c r="R483" s="5"/>
      <c r="AQ483" s="3"/>
      <c r="AR483" s="3"/>
    </row>
    <row r="484" spans="1:44" ht="12.75" customHeight="1">
      <c r="L484" s="5"/>
      <c r="M484" s="5"/>
      <c r="O484" s="5"/>
      <c r="P484" s="6"/>
      <c r="Q484" s="6"/>
      <c r="R484" s="5"/>
      <c r="AQ484" s="3"/>
      <c r="AR484" s="3"/>
    </row>
    <row r="485" spans="1:44" ht="26.25" customHeight="1">
      <c r="B485" s="250" t="s">
        <v>96</v>
      </c>
      <c r="C485" s="242"/>
      <c r="D485" s="242"/>
      <c r="E485" s="242"/>
      <c r="F485" s="242"/>
      <c r="G485" s="242"/>
      <c r="H485" s="242"/>
      <c r="I485" s="242"/>
      <c r="J485" s="242"/>
      <c r="K485" s="145" t="s">
        <v>84</v>
      </c>
      <c r="L485" s="5"/>
      <c r="M485" s="5"/>
      <c r="N485" s="26"/>
      <c r="O485" s="5"/>
      <c r="P485" s="26"/>
      <c r="Q485" s="26"/>
      <c r="R485" s="26"/>
      <c r="AQ485" s="3"/>
      <c r="AR485" s="3"/>
    </row>
    <row r="486" spans="1:44" ht="20.25" customHeight="1">
      <c r="A486" s="234" t="s">
        <v>9</v>
      </c>
      <c r="B486" s="235" t="s">
        <v>97</v>
      </c>
      <c r="C486" s="232"/>
      <c r="D486" s="232"/>
      <c r="E486" s="232"/>
      <c r="F486" s="232"/>
      <c r="G486" s="232"/>
      <c r="H486" s="232"/>
      <c r="I486" s="232"/>
      <c r="J486" s="233"/>
      <c r="K486" s="236" t="s">
        <v>10</v>
      </c>
      <c r="L486" s="229" t="s">
        <v>2</v>
      </c>
      <c r="M486" s="229" t="s">
        <v>3</v>
      </c>
      <c r="N486" s="237" t="s">
        <v>4</v>
      </c>
      <c r="O486" s="229" t="s">
        <v>5</v>
      </c>
      <c r="P486" s="238" t="s">
        <v>6</v>
      </c>
      <c r="Q486" s="238" t="s">
        <v>7</v>
      </c>
      <c r="R486" s="229" t="s">
        <v>8</v>
      </c>
      <c r="AQ486" s="3"/>
      <c r="AR486" s="3"/>
    </row>
    <row r="487" spans="1:44" ht="15.75" customHeight="1">
      <c r="A487" s="230"/>
      <c r="B487" s="82" t="s">
        <v>98</v>
      </c>
      <c r="C487" s="82" t="s">
        <v>99</v>
      </c>
      <c r="D487" s="82" t="s">
        <v>100</v>
      </c>
      <c r="E487" s="82" t="s">
        <v>101</v>
      </c>
      <c r="F487" s="82" t="s">
        <v>102</v>
      </c>
      <c r="G487" s="82" t="s">
        <v>103</v>
      </c>
      <c r="H487" s="82" t="s">
        <v>104</v>
      </c>
      <c r="I487" s="82" t="s">
        <v>105</v>
      </c>
      <c r="J487" s="82" t="s">
        <v>106</v>
      </c>
      <c r="K487" s="230"/>
      <c r="L487" s="230"/>
      <c r="M487" s="230"/>
      <c r="N487" s="230"/>
      <c r="O487" s="230"/>
      <c r="P487" s="230"/>
      <c r="Q487" s="230"/>
      <c r="R487" s="230"/>
      <c r="AQ487" s="3"/>
      <c r="AR487" s="3"/>
    </row>
    <row r="488" spans="1:44" ht="15.75" customHeight="1">
      <c r="A488" s="82" t="s">
        <v>84</v>
      </c>
      <c r="B488" s="83">
        <v>78</v>
      </c>
      <c r="C488" s="161"/>
      <c r="D488" s="161"/>
      <c r="E488" s="161"/>
      <c r="F488" s="161"/>
      <c r="G488" s="161"/>
      <c r="H488" s="161"/>
      <c r="I488" s="161"/>
      <c r="J488" s="161"/>
      <c r="K488" s="162"/>
      <c r="L488" s="154"/>
      <c r="M488" s="55"/>
      <c r="N488" s="56"/>
      <c r="O488" s="146"/>
      <c r="P488" s="89">
        <f>B488</f>
        <v>78</v>
      </c>
      <c r="Q488" s="147"/>
      <c r="R488" s="146"/>
      <c r="AQ488" s="3"/>
      <c r="AR488" s="3"/>
    </row>
    <row r="489" spans="1:44" ht="15.75" customHeight="1">
      <c r="A489" s="82" t="s">
        <v>87</v>
      </c>
      <c r="B489" s="161"/>
      <c r="C489" s="161">
        <v>72</v>
      </c>
      <c r="D489" s="161"/>
      <c r="E489" s="161"/>
      <c r="F489" s="161"/>
      <c r="G489" s="161"/>
      <c r="H489" s="161"/>
      <c r="I489" s="161"/>
      <c r="J489" s="161"/>
      <c r="K489" s="162"/>
      <c r="L489" s="155"/>
      <c r="M489" s="5"/>
      <c r="N489" s="156"/>
      <c r="O489" s="94">
        <f>IF(C489=0,"",C489/B488)</f>
        <v>0.92307692307692313</v>
      </c>
      <c r="P489" s="95">
        <v>72</v>
      </c>
      <c r="Q489" s="96">
        <f t="shared" ref="Q489:Q496" si="75">IF(P489=0,"",P489/P488)</f>
        <v>0.92307692307692313</v>
      </c>
      <c r="R489" s="96">
        <f t="shared" ref="R489:R496" si="76">IF(P489=0,"",100%-Q489)</f>
        <v>7.6923076923076872E-2</v>
      </c>
      <c r="AQ489" s="3"/>
      <c r="AR489" s="3"/>
    </row>
    <row r="490" spans="1:44" ht="15.75" customHeight="1">
      <c r="A490" s="82">
        <v>1402</v>
      </c>
      <c r="B490" s="161"/>
      <c r="C490" s="161"/>
      <c r="D490" s="161">
        <v>67</v>
      </c>
      <c r="E490" s="161"/>
      <c r="F490" s="161"/>
      <c r="G490" s="161"/>
      <c r="H490" s="161"/>
      <c r="I490" s="161"/>
      <c r="J490" s="161"/>
      <c r="K490" s="162"/>
      <c r="L490" s="155"/>
      <c r="M490" s="5"/>
      <c r="N490" s="156"/>
      <c r="O490" s="94">
        <f>IF(D490=0,"",D490/C489)</f>
        <v>0.93055555555555558</v>
      </c>
      <c r="P490" s="95">
        <v>67</v>
      </c>
      <c r="Q490" s="96">
        <f t="shared" si="75"/>
        <v>0.93055555555555558</v>
      </c>
      <c r="R490" s="96">
        <f t="shared" si="76"/>
        <v>6.944444444444442E-2</v>
      </c>
      <c r="S490" s="11">
        <f>P490/P488</f>
        <v>0.85897435897435892</v>
      </c>
      <c r="AQ490" s="3"/>
      <c r="AR490" s="3"/>
    </row>
    <row r="491" spans="1:44" ht="15.75" customHeight="1">
      <c r="A491" s="82">
        <v>1501</v>
      </c>
      <c r="B491" s="161"/>
      <c r="C491" s="161"/>
      <c r="D491" s="161"/>
      <c r="E491" s="161">
        <v>63</v>
      </c>
      <c r="F491" s="161"/>
      <c r="G491" s="161"/>
      <c r="H491" s="161"/>
      <c r="I491" s="161"/>
      <c r="J491" s="161"/>
      <c r="K491" s="162"/>
      <c r="L491" s="155"/>
      <c r="M491" s="5"/>
      <c r="N491" s="156"/>
      <c r="O491" s="94">
        <f>IF(E491=0,"",E491/D490)</f>
        <v>0.94029850746268662</v>
      </c>
      <c r="P491" s="95">
        <v>65</v>
      </c>
      <c r="Q491" s="96">
        <f t="shared" si="75"/>
        <v>0.97014925373134331</v>
      </c>
      <c r="R491" s="96">
        <f t="shared" si="76"/>
        <v>2.9850746268656692E-2</v>
      </c>
      <c r="AQ491" s="3"/>
      <c r="AR491" s="3"/>
    </row>
    <row r="492" spans="1:44" ht="15.75" customHeight="1">
      <c r="A492" s="82">
        <v>1502</v>
      </c>
      <c r="B492" s="161"/>
      <c r="C492" s="161"/>
      <c r="D492" s="161"/>
      <c r="E492" s="161"/>
      <c r="F492" s="161">
        <v>62</v>
      </c>
      <c r="G492" s="161"/>
      <c r="H492" s="161"/>
      <c r="I492" s="161"/>
      <c r="J492" s="161"/>
      <c r="K492" s="162"/>
      <c r="L492" s="155"/>
      <c r="M492" s="5"/>
      <c r="N492" s="156"/>
      <c r="O492" s="94">
        <f>IF(F492=0,"",F492/E491)</f>
        <v>0.98412698412698407</v>
      </c>
      <c r="P492" s="95">
        <v>64</v>
      </c>
      <c r="Q492" s="96">
        <f t="shared" si="75"/>
        <v>0.98461538461538467</v>
      </c>
      <c r="R492" s="96">
        <f t="shared" si="76"/>
        <v>1.538461538461533E-2</v>
      </c>
      <c r="AQ492" s="3"/>
      <c r="AR492" s="3"/>
    </row>
    <row r="493" spans="1:44" ht="15.75" customHeight="1">
      <c r="A493" s="82">
        <v>1601</v>
      </c>
      <c r="B493" s="161"/>
      <c r="C493" s="161"/>
      <c r="D493" s="161"/>
      <c r="E493" s="161"/>
      <c r="F493" s="161"/>
      <c r="G493" s="161">
        <v>60</v>
      </c>
      <c r="H493" s="161"/>
      <c r="I493" s="161"/>
      <c r="J493" s="161"/>
      <c r="K493" s="162"/>
      <c r="L493" s="155"/>
      <c r="M493" s="5"/>
      <c r="N493" s="156"/>
      <c r="O493" s="94">
        <f>IF(G493=0,"",G493/F492)</f>
        <v>0.967741935483871</v>
      </c>
      <c r="P493" s="95">
        <v>64</v>
      </c>
      <c r="Q493" s="96">
        <f t="shared" si="75"/>
        <v>1</v>
      </c>
      <c r="R493" s="96">
        <f t="shared" si="76"/>
        <v>0</v>
      </c>
      <c r="AQ493" s="3"/>
      <c r="AR493" s="3"/>
    </row>
    <row r="494" spans="1:44" ht="15.75" customHeight="1">
      <c r="A494" s="82">
        <v>1602</v>
      </c>
      <c r="B494" s="161"/>
      <c r="C494" s="161"/>
      <c r="D494" s="161"/>
      <c r="E494" s="161"/>
      <c r="F494" s="161"/>
      <c r="G494" s="161"/>
      <c r="H494" s="161">
        <v>60</v>
      </c>
      <c r="I494" s="161"/>
      <c r="J494" s="161"/>
      <c r="K494" s="162"/>
      <c r="L494" s="155"/>
      <c r="M494" s="5"/>
      <c r="N494" s="156"/>
      <c r="O494" s="94">
        <f>IF(H494=0,"",H494/G493)</f>
        <v>1</v>
      </c>
      <c r="P494" s="95">
        <v>64</v>
      </c>
      <c r="Q494" s="96">
        <f t="shared" si="75"/>
        <v>1</v>
      </c>
      <c r="R494" s="96">
        <f t="shared" si="76"/>
        <v>0</v>
      </c>
      <c r="AQ494" s="3"/>
      <c r="AR494" s="3"/>
    </row>
    <row r="495" spans="1:44" ht="15.75" customHeight="1">
      <c r="A495" s="82">
        <v>1701</v>
      </c>
      <c r="B495" s="161"/>
      <c r="C495" s="161"/>
      <c r="D495" s="161"/>
      <c r="E495" s="161"/>
      <c r="F495" s="161"/>
      <c r="G495" s="161"/>
      <c r="H495" s="161"/>
      <c r="I495" s="161">
        <v>56</v>
      </c>
      <c r="J495" s="161"/>
      <c r="K495" s="162"/>
      <c r="L495" s="155"/>
      <c r="M495" s="5"/>
      <c r="N495" s="156"/>
      <c r="O495" s="94">
        <f>IF(I495=0,"",I495/H494)</f>
        <v>0.93333333333333335</v>
      </c>
      <c r="P495" s="95">
        <v>62</v>
      </c>
      <c r="Q495" s="96">
        <f t="shared" si="75"/>
        <v>0.96875</v>
      </c>
      <c r="R495" s="96">
        <f t="shared" si="76"/>
        <v>3.125E-2</v>
      </c>
      <c r="AQ495" s="3"/>
      <c r="AR495" s="3"/>
    </row>
    <row r="496" spans="1:44" ht="15.75" customHeight="1">
      <c r="A496" s="82">
        <v>1702</v>
      </c>
      <c r="B496" s="161"/>
      <c r="C496" s="161"/>
      <c r="D496" s="161"/>
      <c r="E496" s="161"/>
      <c r="F496" s="161"/>
      <c r="G496" s="161"/>
      <c r="H496" s="161"/>
      <c r="I496" s="161"/>
      <c r="J496" s="161">
        <v>54</v>
      </c>
      <c r="K496" s="162">
        <v>45</v>
      </c>
      <c r="L496" s="155"/>
      <c r="M496" s="5"/>
      <c r="N496" s="156"/>
      <c r="O496" s="148">
        <f>IF(J496=0,"",J496/I495)</f>
        <v>0.9642857142857143</v>
      </c>
      <c r="P496" s="95">
        <v>62</v>
      </c>
      <c r="Q496" s="149">
        <f t="shared" si="75"/>
        <v>1</v>
      </c>
      <c r="R496" s="149">
        <f t="shared" si="76"/>
        <v>0</v>
      </c>
      <c r="AQ496" s="3"/>
      <c r="AR496" s="3"/>
    </row>
    <row r="497" spans="1:44" ht="15.75" customHeight="1">
      <c r="A497" s="82">
        <v>1801</v>
      </c>
      <c r="B497" s="161"/>
      <c r="C497" s="161"/>
      <c r="D497" s="161"/>
      <c r="E497" s="161"/>
      <c r="F497" s="161"/>
      <c r="G497" s="161"/>
      <c r="H497" s="161"/>
      <c r="I497" s="161"/>
      <c r="J497" s="161">
        <v>7</v>
      </c>
      <c r="K497" s="162">
        <v>4</v>
      </c>
      <c r="L497" s="155"/>
      <c r="M497" s="5"/>
      <c r="N497" s="26"/>
      <c r="O497" s="157"/>
      <c r="P497" s="158">
        <v>12</v>
      </c>
      <c r="Q497" s="159"/>
      <c r="R497" s="160"/>
      <c r="AQ497" s="3"/>
      <c r="AR497" s="3"/>
    </row>
    <row r="498" spans="1:44" ht="15.75" customHeight="1">
      <c r="A498" s="82">
        <v>1802</v>
      </c>
      <c r="B498" s="161"/>
      <c r="C498" s="161"/>
      <c r="D498" s="161"/>
      <c r="E498" s="161"/>
      <c r="F498" s="161"/>
      <c r="G498" s="161"/>
      <c r="H498" s="161"/>
      <c r="I498" s="161"/>
      <c r="J498" s="161">
        <v>6</v>
      </c>
      <c r="K498" s="162">
        <v>4</v>
      </c>
      <c r="L498" s="155"/>
      <c r="M498" s="5"/>
      <c r="N498" s="26"/>
      <c r="O498" s="140"/>
      <c r="P498" s="163">
        <v>10</v>
      </c>
      <c r="Q498" s="164"/>
      <c r="R498" s="140"/>
      <c r="AQ498" s="3"/>
      <c r="AR498" s="3"/>
    </row>
    <row r="499" spans="1:44" ht="15.75" customHeight="1">
      <c r="A499" s="82">
        <v>1901</v>
      </c>
      <c r="B499" s="161"/>
      <c r="C499" s="161"/>
      <c r="D499" s="161"/>
      <c r="E499" s="161"/>
      <c r="F499" s="161"/>
      <c r="G499" s="161"/>
      <c r="H499" s="161"/>
      <c r="I499" s="161"/>
      <c r="J499" s="161">
        <v>2</v>
      </c>
      <c r="K499" s="162">
        <v>2</v>
      </c>
      <c r="L499" s="155"/>
      <c r="M499" s="5"/>
      <c r="N499" s="26"/>
      <c r="O499" s="140"/>
      <c r="P499" s="163">
        <v>3</v>
      </c>
      <c r="Q499" s="164"/>
      <c r="R499" s="140"/>
      <c r="AQ499" s="3"/>
      <c r="AR499" s="3"/>
    </row>
    <row r="500" spans="1:44" ht="15.75" customHeight="1">
      <c r="A500" s="82">
        <v>1902</v>
      </c>
      <c r="B500" s="161"/>
      <c r="C500" s="161"/>
      <c r="D500" s="161"/>
      <c r="E500" s="161"/>
      <c r="F500" s="161"/>
      <c r="G500" s="161"/>
      <c r="H500" s="161"/>
      <c r="I500" s="161"/>
      <c r="J500" s="161"/>
      <c r="K500" s="162"/>
      <c r="L500" s="155"/>
      <c r="M500" s="5"/>
      <c r="N500" s="26"/>
      <c r="O500" s="140"/>
      <c r="P500" s="163"/>
      <c r="Q500" s="164"/>
      <c r="R500" s="140"/>
      <c r="AQ500" s="3"/>
      <c r="AR500" s="3"/>
    </row>
    <row r="501" spans="1:44" ht="15.75" customHeight="1">
      <c r="A501" s="82">
        <v>2001</v>
      </c>
      <c r="B501" s="161"/>
      <c r="C501" s="161"/>
      <c r="D501" s="161"/>
      <c r="E501" s="161"/>
      <c r="F501" s="161"/>
      <c r="G501" s="161"/>
      <c r="H501" s="161"/>
      <c r="I501" s="161"/>
      <c r="J501" s="161"/>
      <c r="K501" s="162"/>
      <c r="L501" s="155"/>
      <c r="M501" s="5"/>
      <c r="N501" s="26"/>
      <c r="O501" s="105"/>
      <c r="P501" s="124"/>
      <c r="Q501" s="106"/>
      <c r="R501" s="107"/>
      <c r="AQ501" s="3"/>
      <c r="AR501" s="3"/>
    </row>
    <row r="502" spans="1:44" ht="15.75" customHeight="1">
      <c r="A502" s="82">
        <v>2002</v>
      </c>
      <c r="B502" s="161"/>
      <c r="C502" s="161"/>
      <c r="D502" s="161"/>
      <c r="E502" s="161"/>
      <c r="F502" s="161"/>
      <c r="G502" s="161"/>
      <c r="H502" s="161"/>
      <c r="I502" s="161"/>
      <c r="J502" s="161"/>
      <c r="K502" s="162"/>
      <c r="L502" s="155"/>
      <c r="M502" s="5"/>
      <c r="N502" s="26"/>
      <c r="O502" s="108" t="s">
        <v>80</v>
      </c>
      <c r="P502" s="109">
        <v>55</v>
      </c>
      <c r="Q502" s="110">
        <f>K505</f>
        <v>55</v>
      </c>
      <c r="R502" s="111" t="s">
        <v>10</v>
      </c>
      <c r="AQ502" s="3"/>
      <c r="AR502" s="3"/>
    </row>
    <row r="503" spans="1:44" ht="15.75" customHeight="1">
      <c r="A503" s="82">
        <v>2101</v>
      </c>
      <c r="B503" s="161"/>
      <c r="C503" s="161"/>
      <c r="D503" s="161"/>
      <c r="E503" s="161"/>
      <c r="F503" s="161"/>
      <c r="G503" s="161"/>
      <c r="H503" s="161"/>
      <c r="I503" s="161"/>
      <c r="J503" s="161"/>
      <c r="K503" s="162"/>
      <c r="L503" s="155"/>
      <c r="M503" s="5"/>
      <c r="N503" s="26"/>
      <c r="O503" s="112" t="s">
        <v>81</v>
      </c>
      <c r="P503" s="113">
        <f>IF(P502/B488=0,"",P502/B488)</f>
        <v>0.70512820512820518</v>
      </c>
      <c r="Q503" s="114">
        <f>IF(P502/Q502=0,"",P502/Q502)</f>
        <v>1</v>
      </c>
      <c r="R503" s="115" t="s">
        <v>82</v>
      </c>
      <c r="AQ503" s="3"/>
      <c r="AR503" s="3"/>
    </row>
    <row r="504" spans="1:44" ht="15.75" customHeight="1">
      <c r="A504" s="82">
        <v>2102</v>
      </c>
      <c r="B504" s="161"/>
      <c r="C504" s="161"/>
      <c r="D504" s="161"/>
      <c r="E504" s="161"/>
      <c r="F504" s="161"/>
      <c r="G504" s="161"/>
      <c r="H504" s="161"/>
      <c r="I504" s="161"/>
      <c r="J504" s="161"/>
      <c r="K504" s="162"/>
      <c r="L504" s="166"/>
      <c r="M504" s="119"/>
      <c r="N504" s="120"/>
      <c r="O504" s="119"/>
      <c r="P504" s="120"/>
      <c r="Q504" s="120"/>
      <c r="R504" s="121"/>
      <c r="AQ504" s="3"/>
      <c r="AR504" s="3"/>
    </row>
    <row r="505" spans="1:44" ht="18" customHeight="1">
      <c r="A505" s="34"/>
      <c r="B505" s="26"/>
      <c r="C505" s="26"/>
      <c r="D505" s="231" t="s">
        <v>108</v>
      </c>
      <c r="E505" s="232"/>
      <c r="F505" s="232"/>
      <c r="G505" s="232"/>
      <c r="H505" s="232"/>
      <c r="I505" s="232"/>
      <c r="J505" s="233"/>
      <c r="K505" s="122">
        <f>SUM(K488:K501)</f>
        <v>55</v>
      </c>
      <c r="L505" s="123">
        <f>IF(K496=0,"",K496/B488)</f>
        <v>0.57692307692307687</v>
      </c>
      <c r="M505" s="123">
        <f>IF(K505=0,"",K505/B488)</f>
        <v>0.70512820512820518</v>
      </c>
      <c r="N505" s="123">
        <f>IF(K496=0,"",M505-L505)</f>
        <v>0.1282051282051283</v>
      </c>
      <c r="O505" s="5"/>
      <c r="P505" s="26"/>
      <c r="Q505" s="25"/>
      <c r="R505" s="5"/>
      <c r="AQ505" s="3"/>
      <c r="AR505" s="3"/>
    </row>
    <row r="506" spans="1:44" ht="12.75" customHeight="1">
      <c r="L506" s="5"/>
      <c r="M506" s="5"/>
      <c r="O506" s="5"/>
      <c r="P506" s="6"/>
      <c r="Q506" s="6"/>
      <c r="R506" s="5"/>
      <c r="AQ506" s="3"/>
      <c r="AR506" s="3"/>
    </row>
    <row r="507" spans="1:44" ht="12.75" customHeight="1">
      <c r="L507" s="5"/>
      <c r="M507" s="5"/>
      <c r="O507" s="5"/>
      <c r="P507" s="6"/>
      <c r="Q507" s="6"/>
      <c r="R507" s="5"/>
      <c r="AQ507" s="3"/>
      <c r="AR507" s="3"/>
    </row>
    <row r="508" spans="1:44" ht="26.25" customHeight="1">
      <c r="B508" s="250" t="s">
        <v>96</v>
      </c>
      <c r="C508" s="242"/>
      <c r="D508" s="242"/>
      <c r="E508" s="242"/>
      <c r="F508" s="242"/>
      <c r="G508" s="242"/>
      <c r="H508" s="242"/>
      <c r="I508" s="242"/>
      <c r="J508" s="242"/>
      <c r="K508" s="145" t="s">
        <v>87</v>
      </c>
      <c r="L508" s="5"/>
      <c r="M508" s="5"/>
      <c r="N508" s="26"/>
      <c r="O508" s="5"/>
      <c r="P508" s="26"/>
      <c r="Q508" s="26"/>
      <c r="R508" s="26"/>
      <c r="AQ508" s="3"/>
      <c r="AR508" s="3"/>
    </row>
    <row r="509" spans="1:44" ht="20.25" customHeight="1">
      <c r="A509" s="234" t="s">
        <v>9</v>
      </c>
      <c r="B509" s="235" t="s">
        <v>97</v>
      </c>
      <c r="C509" s="232"/>
      <c r="D509" s="232"/>
      <c r="E509" s="232"/>
      <c r="F509" s="232"/>
      <c r="G509" s="232"/>
      <c r="H509" s="232"/>
      <c r="I509" s="232"/>
      <c r="J509" s="233"/>
      <c r="K509" s="236" t="s">
        <v>10</v>
      </c>
      <c r="L509" s="229" t="s">
        <v>2</v>
      </c>
      <c r="M509" s="229" t="s">
        <v>3</v>
      </c>
      <c r="N509" s="237" t="s">
        <v>4</v>
      </c>
      <c r="O509" s="229" t="s">
        <v>5</v>
      </c>
      <c r="P509" s="238" t="s">
        <v>6</v>
      </c>
      <c r="Q509" s="238" t="s">
        <v>7</v>
      </c>
      <c r="R509" s="229" t="s">
        <v>8</v>
      </c>
      <c r="AQ509" s="3"/>
      <c r="AR509" s="3"/>
    </row>
    <row r="510" spans="1:44" ht="15.75" customHeight="1">
      <c r="A510" s="230"/>
      <c r="B510" s="82" t="s">
        <v>98</v>
      </c>
      <c r="C510" s="82" t="s">
        <v>99</v>
      </c>
      <c r="D510" s="82" t="s">
        <v>100</v>
      </c>
      <c r="E510" s="82" t="s">
        <v>101</v>
      </c>
      <c r="F510" s="82" t="s">
        <v>102</v>
      </c>
      <c r="G510" s="82" t="s">
        <v>103</v>
      </c>
      <c r="H510" s="82" t="s">
        <v>104</v>
      </c>
      <c r="I510" s="82" t="s">
        <v>105</v>
      </c>
      <c r="J510" s="82" t="s">
        <v>106</v>
      </c>
      <c r="K510" s="230"/>
      <c r="L510" s="230"/>
      <c r="M510" s="230"/>
      <c r="N510" s="230"/>
      <c r="O510" s="230"/>
      <c r="P510" s="230"/>
      <c r="Q510" s="230"/>
      <c r="R510" s="230"/>
      <c r="AQ510" s="3"/>
      <c r="AR510" s="3"/>
    </row>
    <row r="511" spans="1:44" ht="15.75" customHeight="1">
      <c r="A511" s="82">
        <v>1401</v>
      </c>
      <c r="B511" s="83">
        <v>61</v>
      </c>
      <c r="C511" s="83"/>
      <c r="D511" s="83"/>
      <c r="E511" s="83"/>
      <c r="F511" s="161"/>
      <c r="G511" s="161"/>
      <c r="H511" s="161"/>
      <c r="I511" s="161"/>
      <c r="J511" s="161"/>
      <c r="K511" s="162"/>
      <c r="L511" s="154"/>
      <c r="M511" s="55"/>
      <c r="N511" s="56"/>
      <c r="O511" s="146"/>
      <c r="P511" s="89">
        <f>B511</f>
        <v>61</v>
      </c>
      <c r="Q511" s="147"/>
      <c r="R511" s="146"/>
      <c r="AQ511" s="3"/>
      <c r="AR511" s="3"/>
    </row>
    <row r="512" spans="1:44" ht="15.75" customHeight="1">
      <c r="A512" s="82">
        <v>1402</v>
      </c>
      <c r="B512" s="83"/>
      <c r="C512" s="83">
        <v>57</v>
      </c>
      <c r="D512" s="83"/>
      <c r="E512" s="83"/>
      <c r="F512" s="161"/>
      <c r="G512" s="161"/>
      <c r="H512" s="161"/>
      <c r="I512" s="161"/>
      <c r="J512" s="161"/>
      <c r="K512" s="162"/>
      <c r="L512" s="155"/>
      <c r="M512" s="5"/>
      <c r="N512" s="156"/>
      <c r="O512" s="94">
        <f>IF(C512=0,"",C512/B511)</f>
        <v>0.93442622950819676</v>
      </c>
      <c r="P512" s="95">
        <v>57</v>
      </c>
      <c r="Q512" s="96">
        <f t="shared" ref="Q512:Q519" si="77">IF(P512=0,"",P512/P511)</f>
        <v>0.93442622950819676</v>
      </c>
      <c r="R512" s="96">
        <f t="shared" ref="R512:R519" si="78">IF(P512=0,"",100%-Q512)</f>
        <v>6.557377049180324E-2</v>
      </c>
      <c r="AQ512" s="3"/>
      <c r="AR512" s="3"/>
    </row>
    <row r="513" spans="1:44" ht="15.75" customHeight="1">
      <c r="A513" s="82">
        <v>1501</v>
      </c>
      <c r="B513" s="83"/>
      <c r="C513" s="83"/>
      <c r="D513" s="83">
        <v>50</v>
      </c>
      <c r="E513" s="83"/>
      <c r="F513" s="161"/>
      <c r="G513" s="161"/>
      <c r="H513" s="161"/>
      <c r="I513" s="161"/>
      <c r="J513" s="161"/>
      <c r="K513" s="162"/>
      <c r="L513" s="155"/>
      <c r="M513" s="5"/>
      <c r="N513" s="156"/>
      <c r="O513" s="94">
        <f>IF(D513=0,"",D513/C512)</f>
        <v>0.8771929824561403</v>
      </c>
      <c r="P513" s="95">
        <v>54</v>
      </c>
      <c r="Q513" s="96">
        <f t="shared" si="77"/>
        <v>0.94736842105263153</v>
      </c>
      <c r="R513" s="96">
        <f t="shared" si="78"/>
        <v>5.2631578947368474E-2</v>
      </c>
      <c r="S513" s="11">
        <f>P513/P511</f>
        <v>0.88524590163934425</v>
      </c>
      <c r="AQ513" s="3"/>
      <c r="AR513" s="3"/>
    </row>
    <row r="514" spans="1:44" ht="15.75" customHeight="1">
      <c r="A514" s="82">
        <v>1502</v>
      </c>
      <c r="B514" s="83"/>
      <c r="C514" s="83"/>
      <c r="D514" s="83"/>
      <c r="E514" s="83">
        <v>46</v>
      </c>
      <c r="F514" s="161"/>
      <c r="G514" s="161"/>
      <c r="H514" s="161"/>
      <c r="I514" s="161"/>
      <c r="J514" s="161"/>
      <c r="K514" s="162"/>
      <c r="L514" s="155"/>
      <c r="M514" s="5"/>
      <c r="N514" s="156"/>
      <c r="O514" s="94">
        <f>IF(E514=0,"",E514/D513)</f>
        <v>0.92</v>
      </c>
      <c r="P514" s="95">
        <v>53</v>
      </c>
      <c r="Q514" s="96">
        <f t="shared" si="77"/>
        <v>0.98148148148148151</v>
      </c>
      <c r="R514" s="96">
        <f t="shared" si="78"/>
        <v>1.851851851851849E-2</v>
      </c>
      <c r="AQ514" s="3"/>
      <c r="AR514" s="3"/>
    </row>
    <row r="515" spans="1:44" ht="15.75" customHeight="1">
      <c r="A515" s="82">
        <v>1601</v>
      </c>
      <c r="B515" s="83"/>
      <c r="C515" s="83"/>
      <c r="D515" s="83"/>
      <c r="E515" s="83"/>
      <c r="F515" s="161">
        <v>45</v>
      </c>
      <c r="G515" s="161"/>
      <c r="H515" s="161"/>
      <c r="I515" s="161"/>
      <c r="J515" s="161"/>
      <c r="K515" s="162"/>
      <c r="L515" s="155"/>
      <c r="M515" s="5"/>
      <c r="N515" s="156"/>
      <c r="O515" s="94">
        <f>IF(F515=0,"",F515/E514)</f>
        <v>0.97826086956521741</v>
      </c>
      <c r="P515" s="95">
        <v>53</v>
      </c>
      <c r="Q515" s="96">
        <f t="shared" si="77"/>
        <v>1</v>
      </c>
      <c r="R515" s="96">
        <f t="shared" si="78"/>
        <v>0</v>
      </c>
      <c r="AQ515" s="3"/>
      <c r="AR515" s="3"/>
    </row>
    <row r="516" spans="1:44" ht="15.75" customHeight="1">
      <c r="A516" s="82">
        <v>1602</v>
      </c>
      <c r="B516" s="161"/>
      <c r="C516" s="161"/>
      <c r="D516" s="161"/>
      <c r="E516" s="161"/>
      <c r="F516" s="161"/>
      <c r="G516" s="161">
        <v>45</v>
      </c>
      <c r="H516" s="161"/>
      <c r="I516" s="161"/>
      <c r="J516" s="161"/>
      <c r="K516" s="162"/>
      <c r="L516" s="155"/>
      <c r="M516" s="5"/>
      <c r="N516" s="156"/>
      <c r="O516" s="94">
        <f>IF(G516=0,"",G516/F515)</f>
        <v>1</v>
      </c>
      <c r="P516" s="95">
        <v>53</v>
      </c>
      <c r="Q516" s="96">
        <f t="shared" si="77"/>
        <v>1</v>
      </c>
      <c r="R516" s="96">
        <f t="shared" si="78"/>
        <v>0</v>
      </c>
      <c r="AQ516" s="3"/>
      <c r="AR516" s="3"/>
    </row>
    <row r="517" spans="1:44" ht="15.75" customHeight="1">
      <c r="A517" s="82">
        <v>1701</v>
      </c>
      <c r="B517" s="161"/>
      <c r="C517" s="161"/>
      <c r="D517" s="161"/>
      <c r="E517" s="161"/>
      <c r="F517" s="161"/>
      <c r="G517" s="161"/>
      <c r="H517" s="161">
        <v>43</v>
      </c>
      <c r="I517" s="161"/>
      <c r="J517" s="161"/>
      <c r="K517" s="162"/>
      <c r="L517" s="155"/>
      <c r="M517" s="5"/>
      <c r="N517" s="156"/>
      <c r="O517" s="94">
        <f>IF(H517=0,"",H517/G516)</f>
        <v>0.9555555555555556</v>
      </c>
      <c r="P517" s="95">
        <v>53</v>
      </c>
      <c r="Q517" s="96">
        <f t="shared" si="77"/>
        <v>1</v>
      </c>
      <c r="R517" s="96">
        <f t="shared" si="78"/>
        <v>0</v>
      </c>
      <c r="AQ517" s="3"/>
      <c r="AR517" s="3"/>
    </row>
    <row r="518" spans="1:44" ht="15.75" customHeight="1">
      <c r="A518" s="82">
        <v>1702</v>
      </c>
      <c r="B518" s="161"/>
      <c r="C518" s="161"/>
      <c r="D518" s="161"/>
      <c r="E518" s="161"/>
      <c r="F518" s="161"/>
      <c r="G518" s="161"/>
      <c r="H518" s="161"/>
      <c r="I518" s="161">
        <v>42</v>
      </c>
      <c r="J518" s="161"/>
      <c r="K518" s="162"/>
      <c r="L518" s="155"/>
      <c r="M518" s="5"/>
      <c r="N518" s="156"/>
      <c r="O518" s="94">
        <f>IF(I518=0,"",I518/H517)</f>
        <v>0.97674418604651159</v>
      </c>
      <c r="P518" s="95">
        <v>52</v>
      </c>
      <c r="Q518" s="96">
        <f t="shared" si="77"/>
        <v>0.98113207547169812</v>
      </c>
      <c r="R518" s="96">
        <f t="shared" si="78"/>
        <v>1.8867924528301883E-2</v>
      </c>
      <c r="AQ518" s="3"/>
      <c r="AR518" s="3"/>
    </row>
    <row r="519" spans="1:44" ht="15.75" customHeight="1">
      <c r="A519" s="82">
        <v>1801</v>
      </c>
      <c r="B519" s="161"/>
      <c r="C519" s="161"/>
      <c r="D519" s="161"/>
      <c r="E519" s="161"/>
      <c r="F519" s="161"/>
      <c r="G519" s="161"/>
      <c r="H519" s="161"/>
      <c r="I519" s="161"/>
      <c r="J519" s="161">
        <v>42</v>
      </c>
      <c r="K519" s="162">
        <v>28</v>
      </c>
      <c r="L519" s="155"/>
      <c r="M519" s="5"/>
      <c r="N519" s="156"/>
      <c r="O519" s="148">
        <f>IF(J519=0,"",J519/I518)</f>
        <v>1</v>
      </c>
      <c r="P519" s="95">
        <v>52</v>
      </c>
      <c r="Q519" s="149">
        <f t="shared" si="77"/>
        <v>1</v>
      </c>
      <c r="R519" s="149">
        <f t="shared" si="78"/>
        <v>0</v>
      </c>
      <c r="AQ519" s="3"/>
      <c r="AR519" s="3"/>
    </row>
    <row r="520" spans="1:44" ht="15.75" customHeight="1">
      <c r="A520" s="82">
        <v>1802</v>
      </c>
      <c r="B520" s="161"/>
      <c r="C520" s="161"/>
      <c r="D520" s="161"/>
      <c r="E520" s="161"/>
      <c r="F520" s="161"/>
      <c r="G520" s="161"/>
      <c r="H520" s="161"/>
      <c r="I520" s="161"/>
      <c r="J520" s="161">
        <v>13</v>
      </c>
      <c r="K520" s="162">
        <v>8</v>
      </c>
      <c r="L520" s="155"/>
      <c r="M520" s="5"/>
      <c r="N520" s="26"/>
      <c r="O520" s="157"/>
      <c r="P520" s="158">
        <v>26</v>
      </c>
      <c r="Q520" s="159"/>
      <c r="R520" s="160"/>
      <c r="AQ520" s="3"/>
      <c r="AR520" s="3"/>
    </row>
    <row r="521" spans="1:44" ht="15.75" customHeight="1">
      <c r="A521" s="82">
        <v>1901</v>
      </c>
      <c r="B521" s="161"/>
      <c r="C521" s="161"/>
      <c r="D521" s="161"/>
      <c r="E521" s="161"/>
      <c r="F521" s="161"/>
      <c r="G521" s="161"/>
      <c r="H521" s="161"/>
      <c r="I521" s="161"/>
      <c r="J521" s="161">
        <v>6</v>
      </c>
      <c r="K521" s="162">
        <v>3</v>
      </c>
      <c r="L521" s="155"/>
      <c r="M521" s="5"/>
      <c r="N521" s="26"/>
      <c r="O521" s="140"/>
      <c r="P521" s="163">
        <v>7</v>
      </c>
      <c r="Q521" s="164"/>
      <c r="R521" s="140"/>
      <c r="AQ521" s="3"/>
      <c r="AR521" s="3"/>
    </row>
    <row r="522" spans="1:44" ht="15.75" customHeight="1">
      <c r="A522" s="82">
        <v>1902</v>
      </c>
      <c r="B522" s="161"/>
      <c r="C522" s="161"/>
      <c r="D522" s="161"/>
      <c r="E522" s="161"/>
      <c r="F522" s="161"/>
      <c r="G522" s="161"/>
      <c r="H522" s="161"/>
      <c r="I522" s="161"/>
      <c r="J522" s="161">
        <v>3</v>
      </c>
      <c r="K522" s="162">
        <v>3</v>
      </c>
      <c r="L522" s="155"/>
      <c r="M522" s="5"/>
      <c r="N522" s="26"/>
      <c r="O522" s="140"/>
      <c r="P522" s="163">
        <v>4</v>
      </c>
      <c r="Q522" s="164"/>
      <c r="R522" s="140"/>
      <c r="AQ522" s="3"/>
      <c r="AR522" s="3"/>
    </row>
    <row r="523" spans="1:44" ht="15.75" customHeight="1">
      <c r="A523" s="82">
        <v>2001</v>
      </c>
      <c r="B523" s="161"/>
      <c r="C523" s="161"/>
      <c r="D523" s="161"/>
      <c r="E523" s="161"/>
      <c r="F523" s="161"/>
      <c r="G523" s="161"/>
      <c r="H523" s="161"/>
      <c r="I523" s="161"/>
      <c r="J523" s="161">
        <v>2</v>
      </c>
      <c r="K523" s="162">
        <v>1</v>
      </c>
      <c r="L523" s="155"/>
      <c r="M523" s="5"/>
      <c r="N523" s="26"/>
      <c r="O523" s="140"/>
      <c r="P523" s="163">
        <v>2</v>
      </c>
      <c r="Q523" s="164"/>
      <c r="R523" s="140"/>
      <c r="AQ523" s="3"/>
      <c r="AR523" s="3"/>
    </row>
    <row r="524" spans="1:44" ht="15.75" customHeight="1">
      <c r="A524" s="82">
        <v>2002</v>
      </c>
      <c r="B524" s="161"/>
      <c r="C524" s="161"/>
      <c r="D524" s="161"/>
      <c r="E524" s="161"/>
      <c r="F524" s="161"/>
      <c r="G524" s="161"/>
      <c r="H524" s="161"/>
      <c r="I524" s="161"/>
      <c r="J524" s="161">
        <v>1</v>
      </c>
      <c r="K524" s="162"/>
      <c r="L524" s="155"/>
      <c r="M524" s="5"/>
      <c r="N524" s="26"/>
      <c r="O524" s="105"/>
      <c r="P524" s="124">
        <v>1</v>
      </c>
      <c r="Q524" s="106"/>
      <c r="R524" s="107"/>
      <c r="AQ524" s="3"/>
      <c r="AR524" s="3"/>
    </row>
    <row r="525" spans="1:44" ht="15.75" customHeight="1">
      <c r="A525" s="82">
        <v>2101</v>
      </c>
      <c r="B525" s="161"/>
      <c r="C525" s="161"/>
      <c r="D525" s="161"/>
      <c r="E525" s="161"/>
      <c r="F525" s="161"/>
      <c r="G525" s="161"/>
      <c r="H525" s="161"/>
      <c r="I525" s="161"/>
      <c r="J525" s="161"/>
      <c r="K525" s="162"/>
      <c r="L525" s="155"/>
      <c r="M525" s="5"/>
      <c r="N525" s="26"/>
      <c r="O525" s="108" t="s">
        <v>80</v>
      </c>
      <c r="P525" s="109">
        <v>44</v>
      </c>
      <c r="Q525" s="215">
        <f>K528</f>
        <v>43</v>
      </c>
      <c r="R525" s="111" t="s">
        <v>10</v>
      </c>
      <c r="AQ525" s="3"/>
      <c r="AR525" s="3"/>
    </row>
    <row r="526" spans="1:44" ht="15.75" customHeight="1">
      <c r="A526" s="82">
        <v>2102</v>
      </c>
      <c r="B526" s="161"/>
      <c r="C526" s="161"/>
      <c r="D526" s="161"/>
      <c r="E526" s="161"/>
      <c r="F526" s="161"/>
      <c r="G526" s="161"/>
      <c r="H526" s="161"/>
      <c r="I526" s="161"/>
      <c r="J526" s="161"/>
      <c r="K526" s="162"/>
      <c r="L526" s="155"/>
      <c r="M526" s="5"/>
      <c r="N526" s="26"/>
      <c r="O526" s="112" t="s">
        <v>81</v>
      </c>
      <c r="P526" s="113">
        <f>IF(P525/B511=0,"",P525/B511)</f>
        <v>0.72131147540983609</v>
      </c>
      <c r="Q526" s="220">
        <f>IF(P525/Q525=0,"",P525/Q525)</f>
        <v>1.0232558139534884</v>
      </c>
      <c r="R526" s="115" t="s">
        <v>82</v>
      </c>
      <c r="AQ526" s="3"/>
      <c r="AR526" s="3"/>
    </row>
    <row r="527" spans="1:44" ht="15.75" customHeight="1">
      <c r="A527" s="82">
        <v>2201</v>
      </c>
      <c r="B527" s="161"/>
      <c r="C527" s="161"/>
      <c r="D527" s="161"/>
      <c r="E527" s="161"/>
      <c r="F527" s="161"/>
      <c r="G527" s="161"/>
      <c r="H527" s="161"/>
      <c r="I527" s="161"/>
      <c r="J527" s="161"/>
      <c r="K527" s="162"/>
      <c r="L527" s="166"/>
      <c r="M527" s="119"/>
      <c r="N527" s="120"/>
      <c r="O527" s="119"/>
      <c r="P527" s="120"/>
      <c r="Q527" s="120"/>
      <c r="R527" s="121"/>
      <c r="AQ527" s="3"/>
      <c r="AR527" s="3"/>
    </row>
    <row r="528" spans="1:44" ht="18" customHeight="1">
      <c r="A528" s="34"/>
      <c r="B528" s="26"/>
      <c r="C528" s="26"/>
      <c r="D528" s="231" t="s">
        <v>108</v>
      </c>
      <c r="E528" s="232"/>
      <c r="F528" s="232"/>
      <c r="G528" s="232"/>
      <c r="H528" s="232"/>
      <c r="I528" s="232"/>
      <c r="J528" s="233"/>
      <c r="K528" s="122">
        <f>SUM(K511:K524)</f>
        <v>43</v>
      </c>
      <c r="L528" s="123">
        <f>IF(K519=0,"",K519/B511)</f>
        <v>0.45901639344262296</v>
      </c>
      <c r="M528" s="123">
        <f>IF(K528=0,"",K528/B511)</f>
        <v>0.70491803278688525</v>
      </c>
      <c r="N528" s="123">
        <f>IF(K519=0,"",M528-L528)</f>
        <v>0.24590163934426229</v>
      </c>
      <c r="O528" s="5"/>
      <c r="P528" s="26"/>
      <c r="Q528" s="25"/>
      <c r="R528" s="5"/>
      <c r="AQ528" s="3"/>
      <c r="AR528" s="3"/>
    </row>
    <row r="529" spans="1:44" ht="12.75" customHeight="1">
      <c r="L529" s="5"/>
      <c r="M529" s="5"/>
      <c r="O529" s="5"/>
      <c r="P529" s="6"/>
      <c r="Q529" s="6"/>
      <c r="R529" s="5"/>
      <c r="AQ529" s="3"/>
      <c r="AR529" s="3"/>
    </row>
    <row r="530" spans="1:44" ht="12.75" customHeight="1">
      <c r="L530" s="5"/>
      <c r="M530" s="5"/>
      <c r="O530" s="5"/>
      <c r="P530" s="6"/>
      <c r="Q530" s="6"/>
      <c r="R530" s="5"/>
      <c r="AQ530" s="3"/>
      <c r="AR530" s="3"/>
    </row>
    <row r="531" spans="1:44" ht="26.25" customHeight="1">
      <c r="B531" s="250" t="s">
        <v>96</v>
      </c>
      <c r="C531" s="242"/>
      <c r="D531" s="242"/>
      <c r="E531" s="242"/>
      <c r="F531" s="242"/>
      <c r="G531" s="242"/>
      <c r="H531" s="242"/>
      <c r="I531" s="242"/>
      <c r="J531" s="242"/>
      <c r="K531" s="145" t="s">
        <v>89</v>
      </c>
      <c r="L531" s="5"/>
      <c r="M531" s="5"/>
      <c r="N531" s="26"/>
      <c r="O531" s="5"/>
      <c r="P531" s="26"/>
      <c r="Q531" s="26"/>
      <c r="R531" s="26"/>
      <c r="AQ531" s="3"/>
      <c r="AR531" s="3"/>
    </row>
    <row r="532" spans="1:44" ht="20.25" customHeight="1">
      <c r="A532" s="234" t="s">
        <v>9</v>
      </c>
      <c r="B532" s="235" t="s">
        <v>97</v>
      </c>
      <c r="C532" s="232"/>
      <c r="D532" s="232"/>
      <c r="E532" s="232"/>
      <c r="F532" s="232"/>
      <c r="G532" s="232"/>
      <c r="H532" s="232"/>
      <c r="I532" s="232"/>
      <c r="J532" s="233"/>
      <c r="K532" s="236" t="s">
        <v>10</v>
      </c>
      <c r="L532" s="229" t="s">
        <v>2</v>
      </c>
      <c r="M532" s="229" t="s">
        <v>3</v>
      </c>
      <c r="N532" s="237" t="s">
        <v>4</v>
      </c>
      <c r="O532" s="229" t="s">
        <v>5</v>
      </c>
      <c r="P532" s="238" t="s">
        <v>6</v>
      </c>
      <c r="Q532" s="238" t="s">
        <v>7</v>
      </c>
      <c r="R532" s="229" t="s">
        <v>8</v>
      </c>
      <c r="AQ532" s="3"/>
      <c r="AR532" s="3"/>
    </row>
    <row r="533" spans="1:44" ht="15.75" customHeight="1">
      <c r="A533" s="230"/>
      <c r="B533" s="82" t="s">
        <v>98</v>
      </c>
      <c r="C533" s="82" t="s">
        <v>99</v>
      </c>
      <c r="D533" s="82" t="s">
        <v>100</v>
      </c>
      <c r="E533" s="82" t="s">
        <v>101</v>
      </c>
      <c r="F533" s="82" t="s">
        <v>102</v>
      </c>
      <c r="G533" s="82" t="s">
        <v>103</v>
      </c>
      <c r="H533" s="82" t="s">
        <v>104</v>
      </c>
      <c r="I533" s="82" t="s">
        <v>105</v>
      </c>
      <c r="J533" s="82" t="s">
        <v>106</v>
      </c>
      <c r="K533" s="230"/>
      <c r="L533" s="230"/>
      <c r="M533" s="230"/>
      <c r="N533" s="230"/>
      <c r="O533" s="230"/>
      <c r="P533" s="230"/>
      <c r="Q533" s="230"/>
      <c r="R533" s="230"/>
      <c r="AQ533" s="3"/>
      <c r="AR533" s="3"/>
    </row>
    <row r="534" spans="1:44" ht="15.75" customHeight="1">
      <c r="A534" s="82">
        <v>1402</v>
      </c>
      <c r="B534" s="83">
        <v>73</v>
      </c>
      <c r="C534" s="83"/>
      <c r="D534" s="83"/>
      <c r="E534" s="83"/>
      <c r="F534" s="83"/>
      <c r="G534" s="83"/>
      <c r="H534" s="83"/>
      <c r="I534" s="161"/>
      <c r="J534" s="161"/>
      <c r="K534" s="162"/>
      <c r="L534" s="154"/>
      <c r="M534" s="55"/>
      <c r="N534" s="56"/>
      <c r="O534" s="146"/>
      <c r="P534" s="89">
        <f>B534</f>
        <v>73</v>
      </c>
      <c r="Q534" s="147"/>
      <c r="R534" s="146"/>
      <c r="AQ534" s="3"/>
      <c r="AR534" s="3"/>
    </row>
    <row r="535" spans="1:44" ht="15.75" customHeight="1">
      <c r="A535" s="82">
        <v>1501</v>
      </c>
      <c r="B535" s="83"/>
      <c r="C535" s="83">
        <v>63</v>
      </c>
      <c r="D535" s="83"/>
      <c r="E535" s="83"/>
      <c r="F535" s="83"/>
      <c r="G535" s="83"/>
      <c r="H535" s="83"/>
      <c r="I535" s="161"/>
      <c r="J535" s="161"/>
      <c r="K535" s="162"/>
      <c r="L535" s="155"/>
      <c r="M535" s="5"/>
      <c r="N535" s="156"/>
      <c r="O535" s="94">
        <f>IF(C535=0,"",C535/B534)</f>
        <v>0.86301369863013699</v>
      </c>
      <c r="P535" s="95">
        <v>64</v>
      </c>
      <c r="Q535" s="96">
        <f t="shared" ref="Q535:Q542" si="79">IF(P535=0,"",P535/P534)</f>
        <v>0.87671232876712324</v>
      </c>
      <c r="R535" s="96">
        <f t="shared" ref="R535:R542" si="80">IF(P535=0,"",100%-Q535)</f>
        <v>0.12328767123287676</v>
      </c>
      <c r="AQ535" s="3"/>
      <c r="AR535" s="3"/>
    </row>
    <row r="536" spans="1:44" ht="15.75" customHeight="1">
      <c r="A536" s="82">
        <v>1502</v>
      </c>
      <c r="B536" s="83"/>
      <c r="C536" s="83"/>
      <c r="D536" s="83">
        <v>63</v>
      </c>
      <c r="E536" s="83"/>
      <c r="F536" s="83"/>
      <c r="G536" s="83"/>
      <c r="H536" s="83"/>
      <c r="I536" s="161"/>
      <c r="J536" s="161"/>
      <c r="K536" s="162"/>
      <c r="L536" s="155"/>
      <c r="M536" s="5"/>
      <c r="N536" s="156"/>
      <c r="O536" s="94">
        <f>IF(D536=0,"",D536/C535)</f>
        <v>1</v>
      </c>
      <c r="P536" s="95">
        <v>64</v>
      </c>
      <c r="Q536" s="96">
        <f t="shared" si="79"/>
        <v>1</v>
      </c>
      <c r="R536" s="96">
        <f t="shared" si="80"/>
        <v>0</v>
      </c>
      <c r="S536" s="11">
        <f>P536/P534</f>
        <v>0.87671232876712324</v>
      </c>
      <c r="AQ536" s="3"/>
      <c r="AR536" s="3"/>
    </row>
    <row r="537" spans="1:44" ht="15.75" customHeight="1">
      <c r="A537" s="82">
        <v>1601</v>
      </c>
      <c r="B537" s="83"/>
      <c r="C537" s="83"/>
      <c r="D537" s="83"/>
      <c r="E537" s="83">
        <v>62</v>
      </c>
      <c r="F537" s="83"/>
      <c r="G537" s="83"/>
      <c r="H537" s="83"/>
      <c r="I537" s="161"/>
      <c r="J537" s="161"/>
      <c r="K537" s="162"/>
      <c r="L537" s="155"/>
      <c r="M537" s="5"/>
      <c r="N537" s="156"/>
      <c r="O537" s="94">
        <f>IF(E537=0,"",E537/D536)</f>
        <v>0.98412698412698407</v>
      </c>
      <c r="P537" s="95">
        <v>64</v>
      </c>
      <c r="Q537" s="96">
        <f t="shared" si="79"/>
        <v>1</v>
      </c>
      <c r="R537" s="96">
        <f t="shared" si="80"/>
        <v>0</v>
      </c>
      <c r="AQ537" s="3"/>
      <c r="AR537" s="3"/>
    </row>
    <row r="538" spans="1:44" ht="15.75" customHeight="1">
      <c r="A538" s="82">
        <v>1602</v>
      </c>
      <c r="B538" s="83"/>
      <c r="C538" s="83"/>
      <c r="D538" s="83"/>
      <c r="E538" s="83"/>
      <c r="F538" s="83">
        <v>58</v>
      </c>
      <c r="G538" s="83"/>
      <c r="H538" s="83"/>
      <c r="I538" s="161"/>
      <c r="J538" s="161"/>
      <c r="K538" s="162"/>
      <c r="L538" s="155"/>
      <c r="M538" s="5"/>
      <c r="N538" s="156"/>
      <c r="O538" s="94">
        <f>IF(F538=0,"",F538/E537)</f>
        <v>0.93548387096774188</v>
      </c>
      <c r="P538" s="95">
        <v>63</v>
      </c>
      <c r="Q538" s="96">
        <f t="shared" si="79"/>
        <v>0.984375</v>
      </c>
      <c r="R538" s="96">
        <f t="shared" si="80"/>
        <v>1.5625E-2</v>
      </c>
      <c r="AQ538" s="3"/>
      <c r="AR538" s="3"/>
    </row>
    <row r="539" spans="1:44" ht="15.75" customHeight="1">
      <c r="A539" s="82">
        <v>1701</v>
      </c>
      <c r="B539" s="83"/>
      <c r="C539" s="83"/>
      <c r="D539" s="83"/>
      <c r="E539" s="83"/>
      <c r="F539" s="83"/>
      <c r="G539" s="83">
        <v>57</v>
      </c>
      <c r="H539" s="83"/>
      <c r="I539" s="161"/>
      <c r="J539" s="161"/>
      <c r="K539" s="162"/>
      <c r="L539" s="155"/>
      <c r="M539" s="5"/>
      <c r="N539" s="156"/>
      <c r="O539" s="94">
        <f>IF(G539=0,"",G539/F538)</f>
        <v>0.98275862068965514</v>
      </c>
      <c r="P539" s="95">
        <v>63</v>
      </c>
      <c r="Q539" s="96">
        <f t="shared" si="79"/>
        <v>1</v>
      </c>
      <c r="R539" s="96">
        <f t="shared" si="80"/>
        <v>0</v>
      </c>
      <c r="AQ539" s="3"/>
      <c r="AR539" s="3"/>
    </row>
    <row r="540" spans="1:44" ht="15.75" customHeight="1">
      <c r="A540" s="82">
        <v>1702</v>
      </c>
      <c r="B540" s="83"/>
      <c r="C540" s="83"/>
      <c r="D540" s="83"/>
      <c r="E540" s="83"/>
      <c r="F540" s="83"/>
      <c r="G540" s="83"/>
      <c r="H540" s="83">
        <v>57</v>
      </c>
      <c r="I540" s="161"/>
      <c r="J540" s="161"/>
      <c r="K540" s="162"/>
      <c r="L540" s="155"/>
      <c r="M540" s="5"/>
      <c r="N540" s="156"/>
      <c r="O540" s="94">
        <f>IF(H540=0,"",H540/G539)</f>
        <v>1</v>
      </c>
      <c r="P540" s="95">
        <v>63</v>
      </c>
      <c r="Q540" s="96">
        <f t="shared" si="79"/>
        <v>1</v>
      </c>
      <c r="R540" s="96">
        <f t="shared" si="80"/>
        <v>0</v>
      </c>
      <c r="AQ540" s="3"/>
      <c r="AR540" s="3"/>
    </row>
    <row r="541" spans="1:44" ht="15.75" customHeight="1">
      <c r="A541" s="82">
        <v>1801</v>
      </c>
      <c r="B541" s="161"/>
      <c r="C541" s="161"/>
      <c r="D541" s="161"/>
      <c r="E541" s="161"/>
      <c r="F541" s="161"/>
      <c r="G541" s="161"/>
      <c r="H541" s="161"/>
      <c r="I541" s="161">
        <v>55</v>
      </c>
      <c r="J541" s="161"/>
      <c r="K541" s="162"/>
      <c r="L541" s="155"/>
      <c r="M541" s="5"/>
      <c r="N541" s="156"/>
      <c r="O541" s="94">
        <f>IF(I541=0,"",I541/H540)</f>
        <v>0.96491228070175439</v>
      </c>
      <c r="P541" s="95">
        <v>63</v>
      </c>
      <c r="Q541" s="96">
        <f t="shared" si="79"/>
        <v>1</v>
      </c>
      <c r="R541" s="96">
        <f t="shared" si="80"/>
        <v>0</v>
      </c>
      <c r="AQ541" s="3"/>
      <c r="AR541" s="3"/>
    </row>
    <row r="542" spans="1:44" ht="15.75" customHeight="1">
      <c r="A542" s="82">
        <v>1802</v>
      </c>
      <c r="B542" s="161"/>
      <c r="C542" s="161"/>
      <c r="D542" s="161"/>
      <c r="E542" s="161"/>
      <c r="F542" s="161"/>
      <c r="G542" s="161"/>
      <c r="H542" s="161"/>
      <c r="I542" s="161"/>
      <c r="J542" s="161">
        <v>54</v>
      </c>
      <c r="K542" s="162">
        <v>39</v>
      </c>
      <c r="L542" s="155"/>
      <c r="M542" s="5"/>
      <c r="N542" s="156"/>
      <c r="O542" s="148">
        <f>IF(J542=0,"",J542/I541)</f>
        <v>0.98181818181818181</v>
      </c>
      <c r="P542" s="95">
        <v>63</v>
      </c>
      <c r="Q542" s="149">
        <f t="shared" si="79"/>
        <v>1</v>
      </c>
      <c r="R542" s="149">
        <f t="shared" si="80"/>
        <v>0</v>
      </c>
      <c r="AQ542" s="3"/>
      <c r="AR542" s="3"/>
    </row>
    <row r="543" spans="1:44" ht="15.75" customHeight="1">
      <c r="A543" s="82">
        <v>1901</v>
      </c>
      <c r="B543" s="161"/>
      <c r="C543" s="161"/>
      <c r="D543" s="161"/>
      <c r="E543" s="161"/>
      <c r="F543" s="161"/>
      <c r="G543" s="161"/>
      <c r="H543" s="161"/>
      <c r="I543" s="161"/>
      <c r="J543" s="161">
        <v>12</v>
      </c>
      <c r="K543" s="162">
        <v>14</v>
      </c>
      <c r="L543" s="155"/>
      <c r="M543" s="5"/>
      <c r="N543" s="26"/>
      <c r="O543" s="157"/>
      <c r="P543" s="158">
        <v>18</v>
      </c>
      <c r="Q543" s="159"/>
      <c r="R543" s="160"/>
      <c r="AQ543" s="3"/>
      <c r="AR543" s="3"/>
    </row>
    <row r="544" spans="1:44" ht="15.75" customHeight="1">
      <c r="A544" s="82">
        <v>1902</v>
      </c>
      <c r="B544" s="161"/>
      <c r="C544" s="161"/>
      <c r="D544" s="161"/>
      <c r="E544" s="161"/>
      <c r="F544" s="161"/>
      <c r="G544" s="161"/>
      <c r="H544" s="161"/>
      <c r="I544" s="161"/>
      <c r="J544" s="161">
        <v>4</v>
      </c>
      <c r="K544" s="162">
        <v>2</v>
      </c>
      <c r="L544" s="155"/>
      <c r="M544" s="5"/>
      <c r="N544" s="26"/>
      <c r="O544" s="140"/>
      <c r="P544" s="163">
        <v>4</v>
      </c>
      <c r="Q544" s="164"/>
      <c r="R544" s="140"/>
      <c r="AQ544" s="3"/>
      <c r="AR544" s="3"/>
    </row>
    <row r="545" spans="1:44" ht="15.75" customHeight="1">
      <c r="A545" s="82">
        <v>2001</v>
      </c>
      <c r="B545" s="161"/>
      <c r="C545" s="161"/>
      <c r="D545" s="161"/>
      <c r="E545" s="161"/>
      <c r="F545" s="161"/>
      <c r="G545" s="161"/>
      <c r="H545" s="161"/>
      <c r="I545" s="161"/>
      <c r="J545" s="161">
        <v>2</v>
      </c>
      <c r="K545" s="162"/>
      <c r="L545" s="155"/>
      <c r="M545" s="5"/>
      <c r="N545" s="26"/>
      <c r="O545" s="140"/>
      <c r="P545" s="163">
        <v>2</v>
      </c>
      <c r="Q545" s="164"/>
      <c r="R545" s="140"/>
      <c r="AQ545" s="3"/>
      <c r="AR545" s="3"/>
    </row>
    <row r="546" spans="1:44" ht="15.75" customHeight="1">
      <c r="A546" s="82">
        <v>2002</v>
      </c>
      <c r="B546" s="161"/>
      <c r="C546" s="161"/>
      <c r="D546" s="161"/>
      <c r="E546" s="161"/>
      <c r="F546" s="161"/>
      <c r="G546" s="161"/>
      <c r="H546" s="161"/>
      <c r="I546" s="161"/>
      <c r="J546" s="161">
        <v>1</v>
      </c>
      <c r="K546" s="162">
        <v>1</v>
      </c>
      <c r="L546" s="155"/>
      <c r="M546" s="5"/>
      <c r="N546" s="26"/>
      <c r="O546" s="140"/>
      <c r="P546" s="163">
        <v>1</v>
      </c>
      <c r="Q546" s="164"/>
      <c r="R546" s="140"/>
      <c r="AQ546" s="3"/>
      <c r="AR546" s="3"/>
    </row>
    <row r="547" spans="1:44" ht="15.75" customHeight="1">
      <c r="A547" s="82">
        <v>2101</v>
      </c>
      <c r="B547" s="161"/>
      <c r="C547" s="161"/>
      <c r="D547" s="161"/>
      <c r="E547" s="161"/>
      <c r="F547" s="161"/>
      <c r="G547" s="161"/>
      <c r="H547" s="161"/>
      <c r="I547" s="161"/>
      <c r="J547" s="161"/>
      <c r="K547" s="162"/>
      <c r="L547" s="155"/>
      <c r="M547" s="5"/>
      <c r="N547" s="26"/>
      <c r="O547" s="105"/>
      <c r="P547" s="124"/>
      <c r="Q547" s="106"/>
      <c r="R547" s="107"/>
      <c r="AQ547" s="3"/>
      <c r="AR547" s="3"/>
    </row>
    <row r="548" spans="1:44" ht="15.75" customHeight="1">
      <c r="A548" s="82">
        <v>2102</v>
      </c>
      <c r="B548" s="161"/>
      <c r="C548" s="161"/>
      <c r="D548" s="161"/>
      <c r="E548" s="161"/>
      <c r="F548" s="161"/>
      <c r="G548" s="161"/>
      <c r="H548" s="161"/>
      <c r="I548" s="161"/>
      <c r="J548" s="161"/>
      <c r="K548" s="162"/>
      <c r="L548" s="155"/>
      <c r="M548" s="5"/>
      <c r="N548" s="26"/>
      <c r="O548" s="108" t="s">
        <v>80</v>
      </c>
      <c r="P548" s="109">
        <v>50</v>
      </c>
      <c r="Q548" s="110">
        <f>K551</f>
        <v>56</v>
      </c>
      <c r="R548" s="111" t="s">
        <v>10</v>
      </c>
      <c r="AQ548" s="3"/>
      <c r="AR548" s="3"/>
    </row>
    <row r="549" spans="1:44" ht="15.75" customHeight="1">
      <c r="A549" s="82">
        <v>2201</v>
      </c>
      <c r="B549" s="161"/>
      <c r="C549" s="161"/>
      <c r="D549" s="161"/>
      <c r="E549" s="161"/>
      <c r="F549" s="161"/>
      <c r="G549" s="161"/>
      <c r="H549" s="161"/>
      <c r="I549" s="161"/>
      <c r="J549" s="161"/>
      <c r="K549" s="162"/>
      <c r="L549" s="155"/>
      <c r="M549" s="5"/>
      <c r="N549" s="26"/>
      <c r="O549" s="112" t="s">
        <v>81</v>
      </c>
      <c r="P549" s="113">
        <f>IF(P548/B534=0,"",P548/B534)</f>
        <v>0.68493150684931503</v>
      </c>
      <c r="Q549" s="114">
        <f>IF(P548/Q548=0,"",P548/Q548)</f>
        <v>0.8928571428571429</v>
      </c>
      <c r="R549" s="115" t="s">
        <v>82</v>
      </c>
      <c r="AQ549" s="3"/>
      <c r="AR549" s="3"/>
    </row>
    <row r="550" spans="1:44" ht="15.75" customHeight="1">
      <c r="A550" s="82">
        <v>2202</v>
      </c>
      <c r="B550" s="161"/>
      <c r="C550" s="161"/>
      <c r="D550" s="161"/>
      <c r="E550" s="161"/>
      <c r="F550" s="161"/>
      <c r="G550" s="161"/>
      <c r="H550" s="161"/>
      <c r="I550" s="161"/>
      <c r="J550" s="161"/>
      <c r="K550" s="162"/>
      <c r="L550" s="166"/>
      <c r="M550" s="119"/>
      <c r="N550" s="120"/>
      <c r="O550" s="119"/>
      <c r="P550" s="120"/>
      <c r="Q550" s="120"/>
      <c r="R550" s="121"/>
      <c r="AQ550" s="3"/>
      <c r="AR550" s="3"/>
    </row>
    <row r="551" spans="1:44" ht="18" customHeight="1">
      <c r="A551" s="34"/>
      <c r="B551" s="26"/>
      <c r="C551" s="26"/>
      <c r="D551" s="231" t="s">
        <v>108</v>
      </c>
      <c r="E551" s="232"/>
      <c r="F551" s="232"/>
      <c r="G551" s="232"/>
      <c r="H551" s="232"/>
      <c r="I551" s="232"/>
      <c r="J551" s="233"/>
      <c r="K551" s="122">
        <f>SUM(K534:K547)</f>
        <v>56</v>
      </c>
      <c r="L551" s="123">
        <f>IF(K542=0,"",K542/B534)</f>
        <v>0.53424657534246578</v>
      </c>
      <c r="M551" s="123">
        <f>IF(K551=0,"",K551/B534)</f>
        <v>0.76712328767123283</v>
      </c>
      <c r="N551" s="123">
        <f>IF(K542=0,"",M551-L551)</f>
        <v>0.23287671232876705</v>
      </c>
      <c r="O551" s="5"/>
      <c r="P551" s="26"/>
      <c r="Q551" s="25"/>
      <c r="R551" s="5"/>
      <c r="AQ551" s="3"/>
      <c r="AR551" s="3"/>
    </row>
    <row r="552" spans="1:44" ht="12.75" customHeight="1">
      <c r="L552" s="5"/>
      <c r="M552" s="5"/>
      <c r="O552" s="5"/>
      <c r="P552" s="6"/>
      <c r="Q552" s="6"/>
      <c r="R552" s="5"/>
      <c r="AQ552" s="3"/>
      <c r="AR552" s="3"/>
    </row>
    <row r="553" spans="1:44" ht="12.75" customHeight="1">
      <c r="L553" s="5"/>
      <c r="M553" s="5"/>
      <c r="O553" s="5"/>
      <c r="P553" s="6"/>
      <c r="Q553" s="6"/>
      <c r="R553" s="5"/>
      <c r="AQ553" s="3"/>
      <c r="AR553" s="3"/>
    </row>
    <row r="554" spans="1:44" ht="12.75" customHeight="1">
      <c r="L554" s="5"/>
      <c r="M554" s="5"/>
      <c r="O554" s="5"/>
      <c r="P554" s="6"/>
      <c r="Q554" s="6"/>
      <c r="R554" s="5"/>
      <c r="AQ554" s="3"/>
      <c r="AR554" s="3"/>
    </row>
    <row r="555" spans="1:44" ht="26.25" customHeight="1">
      <c r="B555" s="250" t="s">
        <v>96</v>
      </c>
      <c r="C555" s="242"/>
      <c r="D555" s="242"/>
      <c r="E555" s="242"/>
      <c r="F555" s="242"/>
      <c r="G555" s="242"/>
      <c r="H555" s="242"/>
      <c r="I555" s="242"/>
      <c r="J555" s="242"/>
      <c r="K555" s="145" t="s">
        <v>90</v>
      </c>
      <c r="L555" s="5"/>
      <c r="M555" s="5"/>
      <c r="N555" s="26"/>
      <c r="O555" s="5"/>
      <c r="P555" s="26"/>
      <c r="Q555" s="26"/>
      <c r="R555" s="26"/>
      <c r="AQ555" s="3"/>
      <c r="AR555" s="3"/>
    </row>
    <row r="556" spans="1:44" ht="20.25" customHeight="1">
      <c r="A556" s="234" t="s">
        <v>9</v>
      </c>
      <c r="B556" s="235" t="s">
        <v>97</v>
      </c>
      <c r="C556" s="232"/>
      <c r="D556" s="232"/>
      <c r="E556" s="232"/>
      <c r="F556" s="232"/>
      <c r="G556" s="232"/>
      <c r="H556" s="232"/>
      <c r="I556" s="232"/>
      <c r="J556" s="233"/>
      <c r="K556" s="236" t="s">
        <v>10</v>
      </c>
      <c r="L556" s="229" t="s">
        <v>2</v>
      </c>
      <c r="M556" s="229" t="s">
        <v>3</v>
      </c>
      <c r="N556" s="237" t="s">
        <v>4</v>
      </c>
      <c r="O556" s="229" t="s">
        <v>5</v>
      </c>
      <c r="P556" s="238" t="s">
        <v>6</v>
      </c>
      <c r="Q556" s="238" t="s">
        <v>7</v>
      </c>
      <c r="R556" s="229" t="s">
        <v>8</v>
      </c>
      <c r="AQ556" s="3"/>
      <c r="AR556" s="3"/>
    </row>
    <row r="557" spans="1:44" ht="15.75" customHeight="1">
      <c r="A557" s="230"/>
      <c r="B557" s="82" t="s">
        <v>98</v>
      </c>
      <c r="C557" s="82" t="s">
        <v>99</v>
      </c>
      <c r="D557" s="82" t="s">
        <v>100</v>
      </c>
      <c r="E557" s="82" t="s">
        <v>101</v>
      </c>
      <c r="F557" s="82" t="s">
        <v>102</v>
      </c>
      <c r="G557" s="82" t="s">
        <v>103</v>
      </c>
      <c r="H557" s="82" t="s">
        <v>104</v>
      </c>
      <c r="I557" s="82" t="s">
        <v>105</v>
      </c>
      <c r="J557" s="82" t="s">
        <v>106</v>
      </c>
      <c r="K557" s="230"/>
      <c r="L557" s="230"/>
      <c r="M557" s="230"/>
      <c r="N557" s="230"/>
      <c r="O557" s="230"/>
      <c r="P557" s="230"/>
      <c r="Q557" s="230"/>
      <c r="R557" s="230"/>
      <c r="AQ557" s="3"/>
      <c r="AR557" s="3"/>
    </row>
    <row r="558" spans="1:44" ht="15.75" customHeight="1">
      <c r="A558" s="82">
        <v>1501</v>
      </c>
      <c r="B558" s="83">
        <v>80</v>
      </c>
      <c r="C558" s="83"/>
      <c r="D558" s="83"/>
      <c r="E558" s="83"/>
      <c r="F558" s="161"/>
      <c r="G558" s="161"/>
      <c r="H558" s="161"/>
      <c r="I558" s="161"/>
      <c r="J558" s="161"/>
      <c r="K558" s="162"/>
      <c r="L558" s="154"/>
      <c r="M558" s="55"/>
      <c r="N558" s="56"/>
      <c r="O558" s="146"/>
      <c r="P558" s="89">
        <f>B558</f>
        <v>80</v>
      </c>
      <c r="Q558" s="147"/>
      <c r="R558" s="146"/>
      <c r="AQ558" s="3"/>
      <c r="AR558" s="3"/>
    </row>
    <row r="559" spans="1:44" ht="15.75" customHeight="1">
      <c r="A559" s="82">
        <v>1502</v>
      </c>
      <c r="B559" s="83"/>
      <c r="C559" s="83">
        <v>71</v>
      </c>
      <c r="D559" s="83"/>
      <c r="E559" s="83"/>
      <c r="F559" s="161"/>
      <c r="G559" s="161"/>
      <c r="H559" s="161"/>
      <c r="I559" s="161"/>
      <c r="J559" s="161"/>
      <c r="K559" s="162"/>
      <c r="L559" s="155"/>
      <c r="M559" s="5"/>
      <c r="N559" s="156"/>
      <c r="O559" s="94">
        <f>IF(C559=0,"",C559/B558)</f>
        <v>0.88749999999999996</v>
      </c>
      <c r="P559" s="95">
        <v>71</v>
      </c>
      <c r="Q559" s="96">
        <f t="shared" ref="Q559:Q566" si="81">IF(P559=0,"",P559/P558)</f>
        <v>0.88749999999999996</v>
      </c>
      <c r="R559" s="96">
        <f t="shared" ref="R559:R566" si="82">IF(P559=0,"",100%-Q559)</f>
        <v>0.11250000000000004</v>
      </c>
      <c r="AQ559" s="3"/>
      <c r="AR559" s="3"/>
    </row>
    <row r="560" spans="1:44" ht="15.75" customHeight="1">
      <c r="A560" s="82">
        <v>1601</v>
      </c>
      <c r="B560" s="83"/>
      <c r="C560" s="83"/>
      <c r="D560" s="83">
        <v>69</v>
      </c>
      <c r="E560" s="83"/>
      <c r="F560" s="161"/>
      <c r="G560" s="161"/>
      <c r="H560" s="161"/>
      <c r="I560" s="161"/>
      <c r="J560" s="161"/>
      <c r="K560" s="162"/>
      <c r="L560" s="155"/>
      <c r="M560" s="5"/>
      <c r="N560" s="156"/>
      <c r="O560" s="94">
        <f>IF(D560=0,"",D560/C559)</f>
        <v>0.971830985915493</v>
      </c>
      <c r="P560" s="95">
        <v>70</v>
      </c>
      <c r="Q560" s="96">
        <f t="shared" si="81"/>
        <v>0.9859154929577465</v>
      </c>
      <c r="R560" s="96">
        <f t="shared" si="82"/>
        <v>1.4084507042253502E-2</v>
      </c>
      <c r="S560" s="11">
        <f>P560/P558</f>
        <v>0.875</v>
      </c>
      <c r="AQ560" s="3"/>
      <c r="AR560" s="3"/>
    </row>
    <row r="561" spans="1:44" ht="15.75" customHeight="1">
      <c r="A561" s="82">
        <v>1602</v>
      </c>
      <c r="B561" s="83"/>
      <c r="C561" s="83"/>
      <c r="D561" s="83"/>
      <c r="E561" s="83">
        <v>63</v>
      </c>
      <c r="F561" s="161"/>
      <c r="G561" s="161"/>
      <c r="H561" s="161"/>
      <c r="I561" s="161"/>
      <c r="J561" s="161"/>
      <c r="K561" s="162"/>
      <c r="L561" s="155"/>
      <c r="M561" s="5"/>
      <c r="N561" s="156"/>
      <c r="O561" s="94">
        <f>IF(E561=0,"",E561/D560)</f>
        <v>0.91304347826086951</v>
      </c>
      <c r="P561" s="95">
        <v>65</v>
      </c>
      <c r="Q561" s="96">
        <f t="shared" si="81"/>
        <v>0.9285714285714286</v>
      </c>
      <c r="R561" s="96">
        <f t="shared" si="82"/>
        <v>7.1428571428571397E-2</v>
      </c>
      <c r="AQ561" s="3"/>
      <c r="AR561" s="3"/>
    </row>
    <row r="562" spans="1:44" ht="15.75" customHeight="1">
      <c r="A562" s="82">
        <v>1701</v>
      </c>
      <c r="B562" s="83"/>
      <c r="C562" s="83"/>
      <c r="D562" s="83"/>
      <c r="E562" s="83"/>
      <c r="F562" s="161">
        <v>62</v>
      </c>
      <c r="G562" s="161"/>
      <c r="H562" s="161"/>
      <c r="I562" s="161"/>
      <c r="J562" s="161"/>
      <c r="K562" s="162"/>
      <c r="L562" s="155"/>
      <c r="M562" s="5"/>
      <c r="N562" s="156"/>
      <c r="O562" s="94">
        <f>IF(F562=0,"",F562/E561)</f>
        <v>0.98412698412698407</v>
      </c>
      <c r="P562" s="95">
        <v>63</v>
      </c>
      <c r="Q562" s="96">
        <f t="shared" si="81"/>
        <v>0.96923076923076923</v>
      </c>
      <c r="R562" s="96">
        <f t="shared" si="82"/>
        <v>3.0769230769230771E-2</v>
      </c>
      <c r="AQ562" s="3"/>
      <c r="AR562" s="3"/>
    </row>
    <row r="563" spans="1:44" ht="15.75" customHeight="1">
      <c r="A563" s="82">
        <v>1702</v>
      </c>
      <c r="B563" s="161"/>
      <c r="C563" s="161"/>
      <c r="D563" s="161"/>
      <c r="E563" s="161"/>
      <c r="F563" s="161"/>
      <c r="G563" s="161">
        <v>60</v>
      </c>
      <c r="H563" s="161"/>
      <c r="I563" s="161"/>
      <c r="J563" s="161"/>
      <c r="K563" s="162"/>
      <c r="L563" s="155"/>
      <c r="M563" s="5"/>
      <c r="N563" s="156"/>
      <c r="O563" s="94">
        <f>IF(G563=0,"",G563/F562)</f>
        <v>0.967741935483871</v>
      </c>
      <c r="P563" s="95">
        <v>63</v>
      </c>
      <c r="Q563" s="96">
        <f t="shared" si="81"/>
        <v>1</v>
      </c>
      <c r="R563" s="96">
        <f t="shared" si="82"/>
        <v>0</v>
      </c>
      <c r="AQ563" s="3"/>
      <c r="AR563" s="3"/>
    </row>
    <row r="564" spans="1:44" ht="15.75" customHeight="1">
      <c r="A564" s="82">
        <v>1801</v>
      </c>
      <c r="B564" s="161"/>
      <c r="C564" s="161"/>
      <c r="D564" s="161"/>
      <c r="E564" s="161"/>
      <c r="F564" s="161"/>
      <c r="G564" s="161"/>
      <c r="H564" s="161">
        <v>59</v>
      </c>
      <c r="I564" s="161"/>
      <c r="J564" s="161"/>
      <c r="K564" s="162"/>
      <c r="L564" s="155"/>
      <c r="M564" s="5"/>
      <c r="N564" s="156"/>
      <c r="O564" s="94">
        <f>IF(H564=0,"",H564/G563)</f>
        <v>0.98333333333333328</v>
      </c>
      <c r="P564" s="95">
        <v>63</v>
      </c>
      <c r="Q564" s="96">
        <f t="shared" si="81"/>
        <v>1</v>
      </c>
      <c r="R564" s="96">
        <f t="shared" si="82"/>
        <v>0</v>
      </c>
      <c r="AQ564" s="3"/>
      <c r="AR564" s="3"/>
    </row>
    <row r="565" spans="1:44" ht="15.75" customHeight="1">
      <c r="A565" s="82">
        <v>1802</v>
      </c>
      <c r="B565" s="161"/>
      <c r="C565" s="161"/>
      <c r="D565" s="161"/>
      <c r="E565" s="161"/>
      <c r="F565" s="161"/>
      <c r="G565" s="161"/>
      <c r="H565" s="161"/>
      <c r="I565" s="161">
        <v>58</v>
      </c>
      <c r="J565" s="161"/>
      <c r="K565" s="162"/>
      <c r="L565" s="155"/>
      <c r="M565" s="5"/>
      <c r="N565" s="156"/>
      <c r="O565" s="94">
        <f>IF(I565=0,"",I565/H564)</f>
        <v>0.98305084745762716</v>
      </c>
      <c r="P565" s="95">
        <v>62</v>
      </c>
      <c r="Q565" s="96">
        <f t="shared" si="81"/>
        <v>0.98412698412698407</v>
      </c>
      <c r="R565" s="96">
        <f t="shared" si="82"/>
        <v>1.5873015873015928E-2</v>
      </c>
      <c r="AQ565" s="3"/>
      <c r="AR565" s="3"/>
    </row>
    <row r="566" spans="1:44" ht="15.75" customHeight="1">
      <c r="A566" s="82">
        <v>1901</v>
      </c>
      <c r="B566" s="161"/>
      <c r="C566" s="161"/>
      <c r="D566" s="161"/>
      <c r="E566" s="161"/>
      <c r="F566" s="161"/>
      <c r="G566" s="161"/>
      <c r="H566" s="161"/>
      <c r="I566" s="161"/>
      <c r="J566" s="161">
        <v>58</v>
      </c>
      <c r="K566" s="162">
        <v>45</v>
      </c>
      <c r="L566" s="155"/>
      <c r="M566" s="5"/>
      <c r="N566" s="156"/>
      <c r="O566" s="148">
        <f>IF(J566=0,"",J566/I565)</f>
        <v>1</v>
      </c>
      <c r="P566" s="95">
        <v>62</v>
      </c>
      <c r="Q566" s="149">
        <f t="shared" si="81"/>
        <v>1</v>
      </c>
      <c r="R566" s="149">
        <f t="shared" si="82"/>
        <v>0</v>
      </c>
      <c r="AQ566" s="3"/>
      <c r="AR566" s="3"/>
    </row>
    <row r="567" spans="1:44" ht="15.75" customHeight="1">
      <c r="A567" s="82">
        <v>1902</v>
      </c>
      <c r="B567" s="161"/>
      <c r="C567" s="161"/>
      <c r="D567" s="161"/>
      <c r="E567" s="161"/>
      <c r="F567" s="161"/>
      <c r="G567" s="161"/>
      <c r="H567" s="161"/>
      <c r="I567" s="161"/>
      <c r="J567" s="161">
        <v>9</v>
      </c>
      <c r="K567" s="162">
        <v>9</v>
      </c>
      <c r="L567" s="155"/>
      <c r="M567" s="5"/>
      <c r="N567" s="26"/>
      <c r="O567" s="157"/>
      <c r="P567" s="158">
        <v>14</v>
      </c>
      <c r="Q567" s="159"/>
      <c r="R567" s="160"/>
      <c r="AQ567" s="3"/>
      <c r="AR567" s="3"/>
    </row>
    <row r="568" spans="1:44" ht="15.75" customHeight="1">
      <c r="A568" s="82">
        <v>2001</v>
      </c>
      <c r="B568" s="161"/>
      <c r="C568" s="161"/>
      <c r="D568" s="161"/>
      <c r="E568" s="161"/>
      <c r="F568" s="161"/>
      <c r="G568" s="161"/>
      <c r="H568" s="161"/>
      <c r="I568" s="161"/>
      <c r="J568" s="161">
        <v>7</v>
      </c>
      <c r="K568" s="162">
        <v>5</v>
      </c>
      <c r="L568" s="155"/>
      <c r="M568" s="5"/>
      <c r="N568" s="26"/>
      <c r="O568" s="140"/>
      <c r="P568" s="163">
        <v>7</v>
      </c>
      <c r="Q568" s="164"/>
      <c r="R568" s="140"/>
      <c r="AQ568" s="3"/>
      <c r="AR568" s="3"/>
    </row>
    <row r="569" spans="1:44" ht="15.75" customHeight="1">
      <c r="A569" s="82">
        <v>2002</v>
      </c>
      <c r="B569" s="161"/>
      <c r="C569" s="161"/>
      <c r="D569" s="161"/>
      <c r="E569" s="161"/>
      <c r="F569" s="161"/>
      <c r="G569" s="161"/>
      <c r="H569" s="161"/>
      <c r="I569" s="161"/>
      <c r="J569" s="161">
        <v>1</v>
      </c>
      <c r="K569" s="162">
        <v>1</v>
      </c>
      <c r="L569" s="155"/>
      <c r="M569" s="5"/>
      <c r="N569" s="26"/>
      <c r="O569" s="140"/>
      <c r="P569" s="163">
        <v>1</v>
      </c>
      <c r="Q569" s="164"/>
      <c r="R569" s="140"/>
      <c r="AQ569" s="3"/>
      <c r="AR569" s="3"/>
    </row>
    <row r="570" spans="1:44" ht="15.75" customHeight="1">
      <c r="A570" s="82">
        <v>2101</v>
      </c>
      <c r="B570" s="161"/>
      <c r="C570" s="161"/>
      <c r="D570" s="161"/>
      <c r="E570" s="161"/>
      <c r="F570" s="161"/>
      <c r="G570" s="161"/>
      <c r="H570" s="161"/>
      <c r="I570" s="161"/>
      <c r="J570" s="161"/>
      <c r="K570" s="162"/>
      <c r="L570" s="155"/>
      <c r="M570" s="5"/>
      <c r="N570" s="26"/>
      <c r="O570" s="140"/>
      <c r="P570" s="163"/>
      <c r="Q570" s="164"/>
      <c r="R570" s="140"/>
      <c r="AQ570" s="3"/>
      <c r="AR570" s="3"/>
    </row>
    <row r="571" spans="1:44" ht="15.75" customHeight="1">
      <c r="A571" s="82">
        <v>2102</v>
      </c>
      <c r="B571" s="161"/>
      <c r="C571" s="161"/>
      <c r="D571" s="161"/>
      <c r="E571" s="161"/>
      <c r="F571" s="161"/>
      <c r="G571" s="161"/>
      <c r="H571" s="161"/>
      <c r="I571" s="161"/>
      <c r="J571" s="161"/>
      <c r="K571" s="162"/>
      <c r="L571" s="155"/>
      <c r="M571" s="5"/>
      <c r="N571" s="26"/>
      <c r="O571" s="105"/>
      <c r="P571" s="124"/>
      <c r="Q571" s="106"/>
      <c r="R571" s="107"/>
      <c r="AQ571" s="3"/>
      <c r="AR571" s="3"/>
    </row>
    <row r="572" spans="1:44" ht="15.75" customHeight="1">
      <c r="A572" s="82">
        <v>2201</v>
      </c>
      <c r="B572" s="161"/>
      <c r="C572" s="161"/>
      <c r="D572" s="161"/>
      <c r="E572" s="161"/>
      <c r="F572" s="161"/>
      <c r="G572" s="161"/>
      <c r="H572" s="161"/>
      <c r="I572" s="161"/>
      <c r="J572" s="161"/>
      <c r="K572" s="162"/>
      <c r="L572" s="155"/>
      <c r="M572" s="5"/>
      <c r="N572" s="26"/>
      <c r="O572" s="108" t="s">
        <v>80</v>
      </c>
      <c r="P572" s="109">
        <v>48</v>
      </c>
      <c r="Q572" s="110">
        <f>K575</f>
        <v>60</v>
      </c>
      <c r="R572" s="111" t="s">
        <v>10</v>
      </c>
      <c r="AQ572" s="3"/>
      <c r="AR572" s="3"/>
    </row>
    <row r="573" spans="1:44" ht="15.75" customHeight="1">
      <c r="A573" s="82">
        <v>2202</v>
      </c>
      <c r="B573" s="161"/>
      <c r="C573" s="161"/>
      <c r="D573" s="161"/>
      <c r="E573" s="161"/>
      <c r="F573" s="161"/>
      <c r="G573" s="161"/>
      <c r="H573" s="161"/>
      <c r="I573" s="161"/>
      <c r="J573" s="161"/>
      <c r="K573" s="162"/>
      <c r="L573" s="155"/>
      <c r="M573" s="5"/>
      <c r="N573" s="26"/>
      <c r="O573" s="112" t="s">
        <v>81</v>
      </c>
      <c r="P573" s="113">
        <f>IF(P572/B558=0,"",P572/B558)</f>
        <v>0.6</v>
      </c>
      <c r="Q573" s="114">
        <f>IF(P572/Q572=0,"",P572/Q572)</f>
        <v>0.8</v>
      </c>
      <c r="R573" s="115" t="s">
        <v>82</v>
      </c>
      <c r="AQ573" s="3"/>
      <c r="AR573" s="3"/>
    </row>
    <row r="574" spans="1:44" ht="15.75" customHeight="1">
      <c r="A574" s="82">
        <v>2301</v>
      </c>
      <c r="B574" s="161"/>
      <c r="C574" s="161"/>
      <c r="D574" s="161"/>
      <c r="E574" s="161"/>
      <c r="F574" s="161"/>
      <c r="G574" s="161"/>
      <c r="H574" s="161"/>
      <c r="I574" s="161"/>
      <c r="J574" s="161"/>
      <c r="K574" s="162"/>
      <c r="L574" s="166"/>
      <c r="M574" s="119"/>
      <c r="N574" s="120"/>
      <c r="O574" s="119"/>
      <c r="P574" s="120"/>
      <c r="Q574" s="120"/>
      <c r="R574" s="121"/>
      <c r="AQ574" s="3"/>
      <c r="AR574" s="3"/>
    </row>
    <row r="575" spans="1:44" ht="18" customHeight="1">
      <c r="A575" s="34"/>
      <c r="B575" s="26"/>
      <c r="C575" s="26"/>
      <c r="E575" s="231" t="s">
        <v>108</v>
      </c>
      <c r="F575" s="232"/>
      <c r="G575" s="232"/>
      <c r="H575" s="232"/>
      <c r="I575" s="232"/>
      <c r="J575" s="232"/>
      <c r="K575" s="122">
        <f>SUM(K558:K571)</f>
        <v>60</v>
      </c>
      <c r="L575" s="123">
        <f>IF(K566=0,"",K566/B558)</f>
        <v>0.5625</v>
      </c>
      <c r="M575" s="123">
        <f>IF(K575=0,"",K575/B558)</f>
        <v>0.75</v>
      </c>
      <c r="N575" s="123">
        <f>IF(K566=0,"",M575-L575)</f>
        <v>0.1875</v>
      </c>
      <c r="O575" s="5"/>
      <c r="P575" s="26"/>
      <c r="Q575" s="25"/>
      <c r="R575" s="5"/>
      <c r="AQ575" s="3"/>
      <c r="AR575" s="3"/>
    </row>
    <row r="576" spans="1:44" ht="12.75" customHeight="1">
      <c r="L576" s="5"/>
      <c r="M576" s="5"/>
      <c r="O576" s="5"/>
      <c r="P576" s="6"/>
      <c r="Q576" s="6"/>
      <c r="R576" s="5"/>
      <c r="AQ576" s="3"/>
      <c r="AR576" s="3"/>
    </row>
    <row r="577" spans="1:44" ht="12.75" customHeight="1">
      <c r="L577" s="5"/>
      <c r="M577" s="5"/>
      <c r="O577" s="5"/>
      <c r="P577" s="6"/>
      <c r="Q577" s="6"/>
      <c r="R577" s="5"/>
      <c r="AQ577" s="3"/>
      <c r="AR577" s="3"/>
    </row>
    <row r="578" spans="1:44" ht="26.25" customHeight="1">
      <c r="B578" s="250" t="s">
        <v>96</v>
      </c>
      <c r="C578" s="242"/>
      <c r="D578" s="242"/>
      <c r="E578" s="242"/>
      <c r="F578" s="242"/>
      <c r="G578" s="242"/>
      <c r="H578" s="242"/>
      <c r="I578" s="242"/>
      <c r="J578" s="242"/>
      <c r="K578" s="145" t="s">
        <v>91</v>
      </c>
      <c r="L578" s="5"/>
      <c r="M578" s="5"/>
      <c r="N578" s="26"/>
      <c r="O578" s="5"/>
      <c r="P578" s="26"/>
      <c r="Q578" s="26"/>
      <c r="R578" s="26"/>
      <c r="AQ578" s="3"/>
      <c r="AR578" s="3"/>
    </row>
    <row r="579" spans="1:44" ht="20.25" customHeight="1">
      <c r="A579" s="234" t="s">
        <v>9</v>
      </c>
      <c r="B579" s="235" t="s">
        <v>97</v>
      </c>
      <c r="C579" s="232"/>
      <c r="D579" s="232"/>
      <c r="E579" s="232"/>
      <c r="F579" s="232"/>
      <c r="G579" s="232"/>
      <c r="H579" s="232"/>
      <c r="I579" s="232"/>
      <c r="J579" s="233"/>
      <c r="K579" s="236" t="s">
        <v>10</v>
      </c>
      <c r="L579" s="229" t="s">
        <v>2</v>
      </c>
      <c r="M579" s="229" t="s">
        <v>3</v>
      </c>
      <c r="N579" s="237" t="s">
        <v>4</v>
      </c>
      <c r="O579" s="229" t="s">
        <v>5</v>
      </c>
      <c r="P579" s="238" t="s">
        <v>6</v>
      </c>
      <c r="Q579" s="238" t="s">
        <v>7</v>
      </c>
      <c r="R579" s="229" t="s">
        <v>8</v>
      </c>
      <c r="AQ579" s="3"/>
      <c r="AR579" s="3"/>
    </row>
    <row r="580" spans="1:44" ht="15.75" customHeight="1">
      <c r="A580" s="230"/>
      <c r="B580" s="82" t="s">
        <v>98</v>
      </c>
      <c r="C580" s="82" t="s">
        <v>99</v>
      </c>
      <c r="D580" s="82" t="s">
        <v>100</v>
      </c>
      <c r="E580" s="82" t="s">
        <v>101</v>
      </c>
      <c r="F580" s="82" t="s">
        <v>102</v>
      </c>
      <c r="G580" s="82" t="s">
        <v>103</v>
      </c>
      <c r="H580" s="82" t="s">
        <v>104</v>
      </c>
      <c r="I580" s="82" t="s">
        <v>105</v>
      </c>
      <c r="J580" s="82" t="s">
        <v>106</v>
      </c>
      <c r="K580" s="230"/>
      <c r="L580" s="230"/>
      <c r="M580" s="230"/>
      <c r="N580" s="230"/>
      <c r="O580" s="230"/>
      <c r="P580" s="230"/>
      <c r="Q580" s="230"/>
      <c r="R580" s="230"/>
      <c r="AQ580" s="3"/>
      <c r="AR580" s="3"/>
    </row>
    <row r="581" spans="1:44" ht="15.75" customHeight="1">
      <c r="A581" s="82">
        <v>1502</v>
      </c>
      <c r="B581" s="83">
        <v>77</v>
      </c>
      <c r="C581" s="83"/>
      <c r="D581" s="83"/>
      <c r="E581" s="83"/>
      <c r="F581" s="83"/>
      <c r="G581" s="161"/>
      <c r="H581" s="161"/>
      <c r="I581" s="161"/>
      <c r="J581" s="161"/>
      <c r="K581" s="162"/>
      <c r="L581" s="154"/>
      <c r="M581" s="55"/>
      <c r="N581" s="56"/>
      <c r="O581" s="146"/>
      <c r="P581" s="89">
        <f>B581</f>
        <v>77</v>
      </c>
      <c r="Q581" s="147"/>
      <c r="R581" s="146"/>
      <c r="AQ581" s="3"/>
      <c r="AR581" s="3"/>
    </row>
    <row r="582" spans="1:44" ht="15.75" customHeight="1">
      <c r="A582" s="82">
        <v>1601</v>
      </c>
      <c r="B582" s="83"/>
      <c r="C582" s="83">
        <v>72</v>
      </c>
      <c r="D582" s="83"/>
      <c r="E582" s="83"/>
      <c r="F582" s="83"/>
      <c r="G582" s="161"/>
      <c r="H582" s="161"/>
      <c r="I582" s="161"/>
      <c r="J582" s="161"/>
      <c r="K582" s="162"/>
      <c r="L582" s="155"/>
      <c r="M582" s="5"/>
      <c r="N582" s="156"/>
      <c r="O582" s="94">
        <f>IF(C582=0,"",C582/B581)</f>
        <v>0.93506493506493504</v>
      </c>
      <c r="P582" s="95">
        <v>72</v>
      </c>
      <c r="Q582" s="96">
        <f t="shared" ref="Q582:Q589" si="83">IF(P582=0,"",P582/P581)</f>
        <v>0.93506493506493504</v>
      </c>
      <c r="R582" s="96">
        <f t="shared" ref="R582:R589" si="84">IF(P582=0,"",100%-Q582)</f>
        <v>6.4935064935064957E-2</v>
      </c>
      <c r="AQ582" s="3"/>
      <c r="AR582" s="3"/>
    </row>
    <row r="583" spans="1:44" ht="15.75" customHeight="1">
      <c r="A583" s="82">
        <v>1602</v>
      </c>
      <c r="B583" s="83"/>
      <c r="C583" s="83"/>
      <c r="D583" s="83">
        <v>70</v>
      </c>
      <c r="E583" s="83"/>
      <c r="F583" s="83"/>
      <c r="G583" s="161"/>
      <c r="H583" s="161"/>
      <c r="I583" s="161"/>
      <c r="J583" s="161"/>
      <c r="K583" s="162"/>
      <c r="L583" s="155"/>
      <c r="M583" s="5"/>
      <c r="N583" s="156"/>
      <c r="O583" s="94">
        <f>IF(D583=0,"",D583/C582)</f>
        <v>0.97222222222222221</v>
      </c>
      <c r="P583" s="95">
        <v>70</v>
      </c>
      <c r="Q583" s="96">
        <f t="shared" si="83"/>
        <v>0.97222222222222221</v>
      </c>
      <c r="R583" s="96">
        <f t="shared" si="84"/>
        <v>2.777777777777779E-2</v>
      </c>
      <c r="S583" s="11">
        <f>P583/P581</f>
        <v>0.90909090909090906</v>
      </c>
      <c r="AQ583" s="3"/>
      <c r="AR583" s="3"/>
    </row>
    <row r="584" spans="1:44" ht="15.75" customHeight="1">
      <c r="A584" s="82">
        <v>1701</v>
      </c>
      <c r="B584" s="83"/>
      <c r="C584" s="83"/>
      <c r="D584" s="83"/>
      <c r="E584" s="83">
        <v>69</v>
      </c>
      <c r="F584" s="83"/>
      <c r="G584" s="161"/>
      <c r="H584" s="161"/>
      <c r="I584" s="161"/>
      <c r="J584" s="161"/>
      <c r="K584" s="162"/>
      <c r="L584" s="155"/>
      <c r="M584" s="5"/>
      <c r="N584" s="156"/>
      <c r="O584" s="94">
        <f>IF(E584=0,"",E584/D583)</f>
        <v>0.98571428571428577</v>
      </c>
      <c r="P584" s="95">
        <v>70</v>
      </c>
      <c r="Q584" s="96">
        <f t="shared" si="83"/>
        <v>1</v>
      </c>
      <c r="R584" s="96">
        <f t="shared" si="84"/>
        <v>0</v>
      </c>
      <c r="AQ584" s="3"/>
      <c r="AR584" s="3"/>
    </row>
    <row r="585" spans="1:44" ht="15.75" customHeight="1">
      <c r="A585" s="82">
        <v>1702</v>
      </c>
      <c r="B585" s="83"/>
      <c r="C585" s="83"/>
      <c r="D585" s="83"/>
      <c r="E585" s="83"/>
      <c r="F585" s="83">
        <v>65</v>
      </c>
      <c r="G585" s="161"/>
      <c r="H585" s="161"/>
      <c r="I585" s="161"/>
      <c r="J585" s="161"/>
      <c r="K585" s="162"/>
      <c r="L585" s="155"/>
      <c r="M585" s="5"/>
      <c r="N585" s="156"/>
      <c r="O585" s="94">
        <f>IF(F585=0,"",F585/E584)</f>
        <v>0.94202898550724634</v>
      </c>
      <c r="P585" s="95">
        <v>67</v>
      </c>
      <c r="Q585" s="96">
        <f t="shared" si="83"/>
        <v>0.95714285714285718</v>
      </c>
      <c r="R585" s="96">
        <f t="shared" si="84"/>
        <v>4.2857142857142816E-2</v>
      </c>
      <c r="AQ585" s="3"/>
      <c r="AR585" s="3"/>
    </row>
    <row r="586" spans="1:44" ht="15.75" customHeight="1">
      <c r="A586" s="82">
        <v>1801</v>
      </c>
      <c r="B586" s="161"/>
      <c r="C586" s="161"/>
      <c r="D586" s="161"/>
      <c r="E586" s="161"/>
      <c r="F586" s="161"/>
      <c r="G586" s="161">
        <v>63</v>
      </c>
      <c r="H586" s="161"/>
      <c r="I586" s="161"/>
      <c r="J586" s="161"/>
      <c r="K586" s="162"/>
      <c r="L586" s="155"/>
      <c r="M586" s="5"/>
      <c r="N586" s="156"/>
      <c r="O586" s="94">
        <f>IF(G586=0,"",G586/F585)</f>
        <v>0.96923076923076923</v>
      </c>
      <c r="P586" s="95">
        <v>67</v>
      </c>
      <c r="Q586" s="96">
        <f t="shared" si="83"/>
        <v>1</v>
      </c>
      <c r="R586" s="96">
        <f t="shared" si="84"/>
        <v>0</v>
      </c>
      <c r="AQ586" s="3"/>
      <c r="AR586" s="3"/>
    </row>
    <row r="587" spans="1:44" ht="15.75" customHeight="1">
      <c r="A587" s="82">
        <v>1802</v>
      </c>
      <c r="B587" s="161"/>
      <c r="C587" s="161"/>
      <c r="D587" s="161"/>
      <c r="E587" s="161"/>
      <c r="F587" s="161"/>
      <c r="G587" s="161"/>
      <c r="H587" s="161">
        <v>61</v>
      </c>
      <c r="I587" s="161"/>
      <c r="J587" s="161"/>
      <c r="K587" s="162"/>
      <c r="L587" s="155"/>
      <c r="M587" s="5"/>
      <c r="N587" s="156"/>
      <c r="O587" s="94">
        <f>IF(H587=0,"",H587/G586)</f>
        <v>0.96825396825396826</v>
      </c>
      <c r="P587" s="95">
        <v>67</v>
      </c>
      <c r="Q587" s="96">
        <f t="shared" si="83"/>
        <v>1</v>
      </c>
      <c r="R587" s="96">
        <f t="shared" si="84"/>
        <v>0</v>
      </c>
      <c r="AQ587" s="3"/>
      <c r="AR587" s="3"/>
    </row>
    <row r="588" spans="1:44" ht="15.75" customHeight="1">
      <c r="A588" s="82">
        <v>1901</v>
      </c>
      <c r="B588" s="161"/>
      <c r="C588" s="161"/>
      <c r="D588" s="161"/>
      <c r="E588" s="161"/>
      <c r="F588" s="161"/>
      <c r="G588" s="161"/>
      <c r="H588" s="161"/>
      <c r="I588" s="161">
        <v>61</v>
      </c>
      <c r="J588" s="161"/>
      <c r="K588" s="162"/>
      <c r="L588" s="155"/>
      <c r="M588" s="5"/>
      <c r="N588" s="156"/>
      <c r="O588" s="94">
        <f>IF(I588=0,"",I588/H587)</f>
        <v>1</v>
      </c>
      <c r="P588" s="95">
        <v>66</v>
      </c>
      <c r="Q588" s="96">
        <f t="shared" si="83"/>
        <v>0.9850746268656716</v>
      </c>
      <c r="R588" s="96">
        <f t="shared" si="84"/>
        <v>1.4925373134328401E-2</v>
      </c>
      <c r="AQ588" s="3"/>
      <c r="AR588" s="3"/>
    </row>
    <row r="589" spans="1:44" ht="15.75" customHeight="1">
      <c r="A589" s="82">
        <v>1902</v>
      </c>
      <c r="B589" s="161"/>
      <c r="C589" s="161"/>
      <c r="D589" s="161"/>
      <c r="E589" s="161"/>
      <c r="F589" s="161"/>
      <c r="G589" s="161"/>
      <c r="H589" s="161"/>
      <c r="I589" s="161"/>
      <c r="J589" s="161">
        <v>60</v>
      </c>
      <c r="K589" s="162">
        <v>56</v>
      </c>
      <c r="L589" s="155"/>
      <c r="M589" s="5"/>
      <c r="N589" s="156"/>
      <c r="O589" s="148">
        <f>IF(J589=0,"",J589/I588)</f>
        <v>0.98360655737704916</v>
      </c>
      <c r="P589" s="95">
        <v>65</v>
      </c>
      <c r="Q589" s="149">
        <f t="shared" si="83"/>
        <v>0.98484848484848486</v>
      </c>
      <c r="R589" s="149">
        <f t="shared" si="84"/>
        <v>1.5151515151515138E-2</v>
      </c>
      <c r="AQ589" s="3"/>
      <c r="AR589" s="3"/>
    </row>
    <row r="590" spans="1:44" ht="15.75" customHeight="1">
      <c r="A590" s="82">
        <v>2001</v>
      </c>
      <c r="B590" s="161"/>
      <c r="C590" s="161"/>
      <c r="D590" s="161"/>
      <c r="E590" s="161"/>
      <c r="F590" s="161"/>
      <c r="G590" s="161"/>
      <c r="H590" s="161"/>
      <c r="I590" s="161"/>
      <c r="J590" s="161">
        <v>10</v>
      </c>
      <c r="K590" s="162">
        <v>6</v>
      </c>
      <c r="L590" s="155"/>
      <c r="M590" s="5"/>
      <c r="N590" s="26"/>
      <c r="O590" s="157"/>
      <c r="P590" s="158">
        <v>11</v>
      </c>
      <c r="Q590" s="159"/>
      <c r="R590" s="160"/>
      <c r="AQ590" s="3"/>
      <c r="AR590" s="3"/>
    </row>
    <row r="591" spans="1:44" ht="15.75" customHeight="1">
      <c r="A591" s="82">
        <v>2002</v>
      </c>
      <c r="B591" s="161"/>
      <c r="C591" s="161"/>
      <c r="D591" s="161"/>
      <c r="E591" s="161"/>
      <c r="F591" s="161"/>
      <c r="G591" s="161"/>
      <c r="H591" s="161"/>
      <c r="I591" s="161"/>
      <c r="J591" s="161">
        <v>2</v>
      </c>
      <c r="K591" s="162">
        <v>1</v>
      </c>
      <c r="L591" s="155"/>
      <c r="M591" s="5"/>
      <c r="N591" s="26"/>
      <c r="O591" s="140"/>
      <c r="P591" s="163">
        <v>4</v>
      </c>
      <c r="Q591" s="164"/>
      <c r="R591" s="140"/>
      <c r="AQ591" s="3"/>
      <c r="AR591" s="3"/>
    </row>
    <row r="592" spans="1:44" ht="15.75" customHeight="1">
      <c r="A592" s="82">
        <v>2101</v>
      </c>
      <c r="B592" s="161"/>
      <c r="C592" s="161"/>
      <c r="D592" s="161"/>
      <c r="E592" s="161"/>
      <c r="F592" s="161"/>
      <c r="G592" s="161"/>
      <c r="H592" s="161"/>
      <c r="I592" s="161"/>
      <c r="J592" s="161">
        <v>2</v>
      </c>
      <c r="K592" s="162">
        <v>2</v>
      </c>
      <c r="L592" s="155"/>
      <c r="M592" s="5"/>
      <c r="N592" s="26"/>
      <c r="O592" s="140"/>
      <c r="P592" s="163">
        <v>4</v>
      </c>
      <c r="Q592" s="164"/>
      <c r="R592" s="140"/>
      <c r="AQ592" s="3"/>
      <c r="AR592" s="3"/>
    </row>
    <row r="593" spans="1:44" ht="15.75" customHeight="1">
      <c r="A593" s="82">
        <v>2102</v>
      </c>
      <c r="B593" s="161"/>
      <c r="C593" s="161"/>
      <c r="D593" s="161"/>
      <c r="E593" s="161"/>
      <c r="F593" s="161"/>
      <c r="G593" s="161"/>
      <c r="H593" s="161"/>
      <c r="I593" s="161"/>
      <c r="J593" s="161">
        <v>2</v>
      </c>
      <c r="K593" s="162"/>
      <c r="L593" s="155"/>
      <c r="M593" s="5"/>
      <c r="N593" s="26"/>
      <c r="O593" s="140"/>
      <c r="P593" s="163">
        <v>2</v>
      </c>
      <c r="Q593" s="164"/>
      <c r="R593" s="140"/>
      <c r="AQ593" s="3"/>
      <c r="AR593" s="3"/>
    </row>
    <row r="594" spans="1:44" ht="15.75" customHeight="1">
      <c r="A594" s="82">
        <v>2201</v>
      </c>
      <c r="B594" s="161"/>
      <c r="C594" s="161"/>
      <c r="D594" s="161"/>
      <c r="E594" s="161"/>
      <c r="F594" s="161"/>
      <c r="G594" s="161"/>
      <c r="H594" s="161"/>
      <c r="I594" s="161"/>
      <c r="J594" s="161">
        <v>2</v>
      </c>
      <c r="K594" s="162">
        <v>2</v>
      </c>
      <c r="L594" s="155"/>
      <c r="M594" s="5"/>
      <c r="N594" s="26"/>
      <c r="O594" s="105"/>
      <c r="P594" s="124">
        <v>2</v>
      </c>
      <c r="Q594" s="106"/>
      <c r="R594" s="107"/>
      <c r="AQ594" s="3"/>
      <c r="AR594" s="3"/>
    </row>
    <row r="595" spans="1:44" ht="15.75" customHeight="1">
      <c r="A595" s="82">
        <v>2202</v>
      </c>
      <c r="B595" s="161"/>
      <c r="C595" s="161"/>
      <c r="D595" s="161"/>
      <c r="E595" s="161"/>
      <c r="F595" s="161"/>
      <c r="G595" s="161"/>
      <c r="H595" s="161"/>
      <c r="I595" s="161"/>
      <c r="J595" s="161"/>
      <c r="K595" s="162"/>
      <c r="L595" s="155"/>
      <c r="M595" s="5"/>
      <c r="N595" s="26"/>
      <c r="O595" s="108" t="s">
        <v>80</v>
      </c>
      <c r="P595" s="109">
        <v>62</v>
      </c>
      <c r="Q595" s="110">
        <f>K598</f>
        <v>67</v>
      </c>
      <c r="R595" s="111" t="s">
        <v>10</v>
      </c>
      <c r="AQ595" s="3"/>
      <c r="AR595" s="3"/>
    </row>
    <row r="596" spans="1:44" ht="15.75" customHeight="1">
      <c r="A596" s="82">
        <v>2301</v>
      </c>
      <c r="B596" s="161"/>
      <c r="C596" s="161"/>
      <c r="D596" s="161"/>
      <c r="E596" s="161"/>
      <c r="F596" s="161"/>
      <c r="G596" s="161"/>
      <c r="H596" s="161"/>
      <c r="I596" s="161"/>
      <c r="J596" s="161"/>
      <c r="K596" s="162"/>
      <c r="L596" s="155"/>
      <c r="M596" s="5"/>
      <c r="N596" s="26"/>
      <c r="O596" s="112" t="s">
        <v>81</v>
      </c>
      <c r="P596" s="113">
        <f>IF(P595/B581=0,"",P595/B581)</f>
        <v>0.80519480519480524</v>
      </c>
      <c r="Q596" s="114">
        <f>IF(P595/Q595=0,"",P595/Q595)</f>
        <v>0.92537313432835822</v>
      </c>
      <c r="R596" s="115" t="s">
        <v>82</v>
      </c>
      <c r="AQ596" s="3"/>
      <c r="AR596" s="3"/>
    </row>
    <row r="597" spans="1:44" ht="15.75" customHeight="1">
      <c r="A597" s="82">
        <v>2302</v>
      </c>
      <c r="B597" s="161"/>
      <c r="C597" s="161"/>
      <c r="D597" s="161"/>
      <c r="E597" s="161"/>
      <c r="F597" s="161"/>
      <c r="G597" s="161"/>
      <c r="H597" s="161"/>
      <c r="I597" s="161"/>
      <c r="J597" s="161"/>
      <c r="K597" s="162"/>
      <c r="L597" s="166"/>
      <c r="M597" s="119"/>
      <c r="N597" s="120"/>
      <c r="O597" s="119"/>
      <c r="P597" s="120"/>
      <c r="Q597" s="120"/>
      <c r="R597" s="121"/>
      <c r="AQ597" s="3"/>
      <c r="AR597" s="3"/>
    </row>
    <row r="598" spans="1:44" ht="18" customHeight="1">
      <c r="A598" s="34"/>
      <c r="B598" s="26"/>
      <c r="C598" s="26"/>
      <c r="E598" s="231" t="s">
        <v>108</v>
      </c>
      <c r="F598" s="232"/>
      <c r="G598" s="232"/>
      <c r="H598" s="232"/>
      <c r="I598" s="232"/>
      <c r="J598" s="232"/>
      <c r="K598" s="122">
        <f>SUM(K581:K594)</f>
        <v>67</v>
      </c>
      <c r="L598" s="123">
        <f>IF(K589=0,"",K589/B581)</f>
        <v>0.72727272727272729</v>
      </c>
      <c r="M598" s="123">
        <f>IF(K598=0,"",K598/B581)</f>
        <v>0.87012987012987009</v>
      </c>
      <c r="N598" s="123">
        <f>IF(K589=0,"",M598-L598)</f>
        <v>0.14285714285714279</v>
      </c>
      <c r="O598" s="5"/>
      <c r="P598" s="26"/>
      <c r="Q598" s="25"/>
      <c r="R598" s="5"/>
      <c r="AQ598" s="3"/>
      <c r="AR598" s="3"/>
    </row>
    <row r="599" spans="1:44" ht="12.75" customHeight="1">
      <c r="L599" s="5"/>
      <c r="M599" s="5"/>
      <c r="O599" s="5"/>
      <c r="P599" s="6"/>
      <c r="Q599" s="6"/>
      <c r="R599" s="5"/>
      <c r="AQ599" s="3"/>
      <c r="AR599" s="3"/>
    </row>
    <row r="600" spans="1:44" ht="12.75" customHeight="1">
      <c r="L600" s="5"/>
      <c r="M600" s="5"/>
      <c r="O600" s="5"/>
      <c r="P600" s="6"/>
      <c r="Q600" s="6"/>
      <c r="R600" s="5"/>
      <c r="AQ600" s="3"/>
      <c r="AR600" s="3"/>
    </row>
    <row r="601" spans="1:44" ht="26.25" customHeight="1">
      <c r="B601" s="250" t="s">
        <v>96</v>
      </c>
      <c r="C601" s="242"/>
      <c r="D601" s="242"/>
      <c r="E601" s="242"/>
      <c r="F601" s="242"/>
      <c r="G601" s="242"/>
      <c r="H601" s="242"/>
      <c r="I601" s="242"/>
      <c r="J601" s="242"/>
      <c r="K601" s="145" t="s">
        <v>92</v>
      </c>
      <c r="L601" s="5"/>
      <c r="M601" s="5"/>
      <c r="N601" s="26"/>
      <c r="O601" s="5"/>
      <c r="P601" s="26"/>
      <c r="Q601" s="26"/>
      <c r="R601" s="26"/>
    </row>
    <row r="602" spans="1:44" ht="20.25" customHeight="1">
      <c r="A602" s="234" t="s">
        <v>9</v>
      </c>
      <c r="B602" s="235" t="s">
        <v>97</v>
      </c>
      <c r="C602" s="232"/>
      <c r="D602" s="232"/>
      <c r="E602" s="232"/>
      <c r="F602" s="232"/>
      <c r="G602" s="232"/>
      <c r="H602" s="232"/>
      <c r="I602" s="232"/>
      <c r="J602" s="233"/>
      <c r="K602" s="236" t="s">
        <v>10</v>
      </c>
      <c r="L602" s="229" t="s">
        <v>2</v>
      </c>
      <c r="M602" s="229" t="s">
        <v>3</v>
      </c>
      <c r="N602" s="237" t="s">
        <v>4</v>
      </c>
      <c r="O602" s="229" t="s">
        <v>5</v>
      </c>
      <c r="P602" s="238" t="s">
        <v>6</v>
      </c>
      <c r="Q602" s="238" t="s">
        <v>7</v>
      </c>
      <c r="R602" s="229" t="s">
        <v>8</v>
      </c>
    </row>
    <row r="603" spans="1:44" ht="15.75" customHeight="1">
      <c r="A603" s="230"/>
      <c r="B603" s="82" t="s">
        <v>98</v>
      </c>
      <c r="C603" s="82" t="s">
        <v>99</v>
      </c>
      <c r="D603" s="82" t="s">
        <v>100</v>
      </c>
      <c r="E603" s="82" t="s">
        <v>101</v>
      </c>
      <c r="F603" s="82" t="s">
        <v>102</v>
      </c>
      <c r="G603" s="82" t="s">
        <v>103</v>
      </c>
      <c r="H603" s="82" t="s">
        <v>104</v>
      </c>
      <c r="I603" s="82" t="s">
        <v>105</v>
      </c>
      <c r="J603" s="82" t="s">
        <v>106</v>
      </c>
      <c r="K603" s="230"/>
      <c r="L603" s="230"/>
      <c r="M603" s="230"/>
      <c r="N603" s="230"/>
      <c r="O603" s="230"/>
      <c r="P603" s="230"/>
      <c r="Q603" s="230"/>
      <c r="R603" s="230"/>
    </row>
    <row r="604" spans="1:44" ht="15.75" customHeight="1">
      <c r="A604" s="82">
        <v>1601</v>
      </c>
      <c r="B604" s="83">
        <v>79</v>
      </c>
      <c r="C604" s="83"/>
      <c r="D604" s="83"/>
      <c r="E604" s="83"/>
      <c r="F604" s="161"/>
      <c r="G604" s="161"/>
      <c r="H604" s="161"/>
      <c r="I604" s="161"/>
      <c r="J604" s="161"/>
      <c r="K604" s="162"/>
      <c r="L604" s="154"/>
      <c r="M604" s="55"/>
      <c r="N604" s="56"/>
      <c r="O604" s="146"/>
      <c r="P604" s="89">
        <f>B604</f>
        <v>79</v>
      </c>
      <c r="Q604" s="147"/>
      <c r="R604" s="146"/>
    </row>
    <row r="605" spans="1:44" ht="15.75" customHeight="1">
      <c r="A605" s="82">
        <v>1602</v>
      </c>
      <c r="B605" s="83"/>
      <c r="C605" s="83">
        <v>77</v>
      </c>
      <c r="D605" s="83"/>
      <c r="E605" s="83"/>
      <c r="F605" s="161"/>
      <c r="G605" s="161"/>
      <c r="H605" s="161"/>
      <c r="I605" s="161"/>
      <c r="J605" s="161"/>
      <c r="K605" s="162"/>
      <c r="L605" s="155"/>
      <c r="M605" s="5"/>
      <c r="N605" s="156"/>
      <c r="O605" s="94">
        <f>IF(C605=0,"",C605/B604)</f>
        <v>0.97468354430379744</v>
      </c>
      <c r="P605" s="95">
        <v>77</v>
      </c>
      <c r="Q605" s="96">
        <f t="shared" ref="Q605:Q612" si="85">IF(P605=0,"",P605/P604)</f>
        <v>0.97468354430379744</v>
      </c>
      <c r="R605" s="96">
        <f t="shared" ref="R605:R612" si="86">IF(P605=0,"",100%-Q605)</f>
        <v>2.5316455696202556E-2</v>
      </c>
    </row>
    <row r="606" spans="1:44" ht="15.75" customHeight="1">
      <c r="A606" s="82">
        <v>1701</v>
      </c>
      <c r="B606" s="83"/>
      <c r="C606" s="83"/>
      <c r="D606" s="83">
        <v>73</v>
      </c>
      <c r="E606" s="83"/>
      <c r="F606" s="161"/>
      <c r="G606" s="161"/>
      <c r="H606" s="161"/>
      <c r="I606" s="161"/>
      <c r="J606" s="161"/>
      <c r="K606" s="162"/>
      <c r="L606" s="155"/>
      <c r="M606" s="5"/>
      <c r="N606" s="156"/>
      <c r="O606" s="94">
        <f>IF(D606=0,"",D606/C605)</f>
        <v>0.94805194805194803</v>
      </c>
      <c r="P606" s="95">
        <v>74</v>
      </c>
      <c r="Q606" s="96">
        <f t="shared" si="85"/>
        <v>0.96103896103896103</v>
      </c>
      <c r="R606" s="96">
        <f t="shared" si="86"/>
        <v>3.8961038961038974E-2</v>
      </c>
      <c r="S606" s="11">
        <f>P606/P604</f>
        <v>0.93670886075949367</v>
      </c>
    </row>
    <row r="607" spans="1:44" ht="15.75" customHeight="1">
      <c r="A607" s="82">
        <v>1702</v>
      </c>
      <c r="B607" s="83"/>
      <c r="C607" s="83"/>
      <c r="D607" s="83"/>
      <c r="E607" s="83">
        <v>69</v>
      </c>
      <c r="F607" s="161"/>
      <c r="G607" s="161"/>
      <c r="H607" s="161"/>
      <c r="I607" s="161"/>
      <c r="J607" s="161"/>
      <c r="K607" s="162"/>
      <c r="L607" s="155"/>
      <c r="M607" s="5"/>
      <c r="N607" s="156"/>
      <c r="O607" s="94">
        <f>IF(E607=0,"",E607/D606)</f>
        <v>0.9452054794520548</v>
      </c>
      <c r="P607" s="95">
        <v>69</v>
      </c>
      <c r="Q607" s="96">
        <f t="shared" si="85"/>
        <v>0.93243243243243246</v>
      </c>
      <c r="R607" s="96">
        <f t="shared" si="86"/>
        <v>6.7567567567567544E-2</v>
      </c>
    </row>
    <row r="608" spans="1:44" ht="15.75" customHeight="1">
      <c r="A608" s="82">
        <v>1801</v>
      </c>
      <c r="B608" s="83"/>
      <c r="C608" s="83"/>
      <c r="D608" s="83"/>
      <c r="E608" s="83"/>
      <c r="F608" s="161">
        <v>66</v>
      </c>
      <c r="G608" s="161"/>
      <c r="H608" s="161"/>
      <c r="I608" s="161"/>
      <c r="J608" s="161"/>
      <c r="K608" s="162"/>
      <c r="L608" s="155"/>
      <c r="M608" s="5"/>
      <c r="N608" s="156"/>
      <c r="O608" s="94">
        <f>IF(F608=0,"",F608/E607)</f>
        <v>0.95652173913043481</v>
      </c>
      <c r="P608" s="95">
        <v>67</v>
      </c>
      <c r="Q608" s="96">
        <f t="shared" si="85"/>
        <v>0.97101449275362317</v>
      </c>
      <c r="R608" s="96">
        <f t="shared" si="86"/>
        <v>2.8985507246376829E-2</v>
      </c>
    </row>
    <row r="609" spans="1:44" ht="15.75" customHeight="1">
      <c r="A609" s="82">
        <v>1802</v>
      </c>
      <c r="B609" s="161"/>
      <c r="C609" s="161"/>
      <c r="D609" s="161"/>
      <c r="E609" s="161"/>
      <c r="F609" s="161"/>
      <c r="G609" s="161">
        <v>63</v>
      </c>
      <c r="H609" s="161"/>
      <c r="I609" s="161"/>
      <c r="J609" s="161"/>
      <c r="K609" s="162"/>
      <c r="L609" s="155"/>
      <c r="M609" s="5"/>
      <c r="N609" s="156"/>
      <c r="O609" s="94">
        <f>IF(G609=0,"",G609/F608)</f>
        <v>0.95454545454545459</v>
      </c>
      <c r="P609" s="95">
        <v>65</v>
      </c>
      <c r="Q609" s="96">
        <f t="shared" si="85"/>
        <v>0.97014925373134331</v>
      </c>
      <c r="R609" s="96">
        <f t="shared" si="86"/>
        <v>2.9850746268656692E-2</v>
      </c>
    </row>
    <row r="610" spans="1:44" ht="15.75" customHeight="1">
      <c r="A610" s="82">
        <v>1901</v>
      </c>
      <c r="B610" s="161"/>
      <c r="C610" s="161"/>
      <c r="D610" s="161"/>
      <c r="E610" s="161"/>
      <c r="F610" s="161"/>
      <c r="G610" s="161"/>
      <c r="H610" s="161">
        <v>61</v>
      </c>
      <c r="I610" s="161"/>
      <c r="J610" s="161"/>
      <c r="K610" s="162"/>
      <c r="L610" s="155"/>
      <c r="M610" s="5"/>
      <c r="N610" s="156"/>
      <c r="O610" s="94">
        <f>IF(H610=0,"",H610/G609)</f>
        <v>0.96825396825396826</v>
      </c>
      <c r="P610" s="95">
        <v>64</v>
      </c>
      <c r="Q610" s="96">
        <f t="shared" si="85"/>
        <v>0.98461538461538467</v>
      </c>
      <c r="R610" s="96">
        <f t="shared" si="86"/>
        <v>1.538461538461533E-2</v>
      </c>
    </row>
    <row r="611" spans="1:44" ht="15.75" customHeight="1">
      <c r="A611" s="82">
        <v>1902</v>
      </c>
      <c r="B611" s="161"/>
      <c r="C611" s="161"/>
      <c r="D611" s="161"/>
      <c r="E611" s="161"/>
      <c r="F611" s="161"/>
      <c r="G611" s="161"/>
      <c r="H611" s="161"/>
      <c r="I611" s="161">
        <v>61</v>
      </c>
      <c r="J611" s="161"/>
      <c r="K611" s="162">
        <v>1</v>
      </c>
      <c r="L611" s="155"/>
      <c r="M611" s="5"/>
      <c r="N611" s="156"/>
      <c r="O611" s="94">
        <f>IF(I611=0,"",I611/H610)</f>
        <v>1</v>
      </c>
      <c r="P611" s="95">
        <v>61</v>
      </c>
      <c r="Q611" s="96">
        <f t="shared" si="85"/>
        <v>0.953125</v>
      </c>
      <c r="R611" s="96">
        <f t="shared" si="86"/>
        <v>4.6875E-2</v>
      </c>
    </row>
    <row r="612" spans="1:44" ht="15.75" customHeight="1">
      <c r="A612" s="82">
        <v>2001</v>
      </c>
      <c r="B612" s="161"/>
      <c r="C612" s="161"/>
      <c r="D612" s="161"/>
      <c r="E612" s="161"/>
      <c r="F612" s="161"/>
      <c r="G612" s="161"/>
      <c r="H612" s="161"/>
      <c r="I612" s="161"/>
      <c r="J612" s="161">
        <v>60</v>
      </c>
      <c r="K612" s="162">
        <v>51</v>
      </c>
      <c r="L612" s="155"/>
      <c r="M612" s="5"/>
      <c r="N612" s="156"/>
      <c r="O612" s="148">
        <f>IF(J612=0,"",J612/I611)</f>
        <v>0.98360655737704916</v>
      </c>
      <c r="P612" s="95">
        <v>60</v>
      </c>
      <c r="Q612" s="149">
        <f t="shared" si="85"/>
        <v>0.98360655737704916</v>
      </c>
      <c r="R612" s="149">
        <f t="shared" si="86"/>
        <v>1.6393442622950838E-2</v>
      </c>
    </row>
    <row r="613" spans="1:44" ht="15.75" customHeight="1">
      <c r="A613" s="82">
        <v>2002</v>
      </c>
      <c r="B613" s="161"/>
      <c r="C613" s="161"/>
      <c r="D613" s="161"/>
      <c r="E613" s="161"/>
      <c r="F613" s="161"/>
      <c r="G613" s="161"/>
      <c r="H613" s="161"/>
      <c r="I613" s="161"/>
      <c r="J613" s="161">
        <v>2</v>
      </c>
      <c r="K613" s="162">
        <v>2</v>
      </c>
      <c r="L613" s="155"/>
      <c r="M613" s="5"/>
      <c r="N613" s="26"/>
      <c r="O613" s="157"/>
      <c r="P613" s="158">
        <v>5</v>
      </c>
      <c r="Q613" s="159"/>
      <c r="R613" s="160"/>
    </row>
    <row r="614" spans="1:44" ht="15.75" customHeight="1">
      <c r="A614" s="82">
        <v>2101</v>
      </c>
      <c r="B614" s="161"/>
      <c r="C614" s="161"/>
      <c r="D614" s="161"/>
      <c r="E614" s="161"/>
      <c r="F614" s="161"/>
      <c r="G614" s="161"/>
      <c r="H614" s="161"/>
      <c r="I614" s="161"/>
      <c r="J614" s="161">
        <v>3</v>
      </c>
      <c r="K614" s="162">
        <v>3</v>
      </c>
      <c r="L614" s="155"/>
      <c r="M614" s="5"/>
      <c r="N614" s="26"/>
      <c r="O614" s="140"/>
      <c r="P614" s="163">
        <v>3</v>
      </c>
      <c r="Q614" s="164"/>
      <c r="R614" s="140"/>
    </row>
    <row r="615" spans="1:44" ht="15.75" customHeight="1">
      <c r="A615" s="82">
        <v>2102</v>
      </c>
      <c r="B615" s="161"/>
      <c r="C615" s="161"/>
      <c r="D615" s="161"/>
      <c r="E615" s="161"/>
      <c r="F615" s="161"/>
      <c r="G615" s="161"/>
      <c r="H615" s="161"/>
      <c r="I615" s="161"/>
      <c r="J615" s="161">
        <v>1</v>
      </c>
      <c r="K615" s="162"/>
      <c r="L615" s="155"/>
      <c r="M615" s="5"/>
      <c r="N615" s="26"/>
      <c r="O615" s="140"/>
      <c r="P615" s="163">
        <v>1</v>
      </c>
      <c r="Q615" s="164"/>
      <c r="R615" s="140"/>
    </row>
    <row r="616" spans="1:44" ht="15.75" customHeight="1">
      <c r="A616" s="82">
        <v>2201</v>
      </c>
      <c r="B616" s="161"/>
      <c r="C616" s="161"/>
      <c r="D616" s="161"/>
      <c r="E616" s="161"/>
      <c r="F616" s="161"/>
      <c r="G616" s="161"/>
      <c r="H616" s="161"/>
      <c r="I616" s="161"/>
      <c r="J616" s="161">
        <v>1</v>
      </c>
      <c r="K616" s="162">
        <v>1</v>
      </c>
      <c r="L616" s="155"/>
      <c r="M616" s="5"/>
      <c r="N616" s="26"/>
      <c r="O616" s="140"/>
      <c r="P616" s="163">
        <v>1</v>
      </c>
      <c r="Q616" s="164"/>
      <c r="R616" s="140"/>
    </row>
    <row r="617" spans="1:44" ht="15.75" customHeight="1">
      <c r="A617" s="82">
        <v>2202</v>
      </c>
      <c r="B617" s="161"/>
      <c r="C617" s="161"/>
      <c r="D617" s="161"/>
      <c r="E617" s="161"/>
      <c r="F617" s="161"/>
      <c r="G617" s="161"/>
      <c r="H617" s="161"/>
      <c r="I617" s="161"/>
      <c r="J617" s="161"/>
      <c r="K617" s="162"/>
      <c r="L617" s="155"/>
      <c r="M617" s="5"/>
      <c r="N617" s="26"/>
      <c r="O617" s="105"/>
      <c r="P617" s="124"/>
      <c r="Q617" s="106"/>
      <c r="R617" s="107"/>
    </row>
    <row r="618" spans="1:44" ht="15.75" customHeight="1">
      <c r="A618" s="82">
        <v>2301</v>
      </c>
      <c r="B618" s="161"/>
      <c r="C618" s="161"/>
      <c r="D618" s="161"/>
      <c r="E618" s="161"/>
      <c r="F618" s="161"/>
      <c r="G618" s="161"/>
      <c r="H618" s="161"/>
      <c r="I618" s="161"/>
      <c r="J618" s="161"/>
      <c r="K618" s="162"/>
      <c r="L618" s="155"/>
      <c r="M618" s="5"/>
      <c r="N618" s="26"/>
      <c r="O618" s="108" t="s">
        <v>80</v>
      </c>
      <c r="P618" s="109">
        <v>51</v>
      </c>
      <c r="Q618" s="110">
        <f>K621</f>
        <v>58</v>
      </c>
      <c r="R618" s="111" t="s">
        <v>10</v>
      </c>
    </row>
    <row r="619" spans="1:44" ht="15.75" customHeight="1">
      <c r="A619" s="82">
        <v>2302</v>
      </c>
      <c r="B619" s="161"/>
      <c r="C619" s="161"/>
      <c r="D619" s="161"/>
      <c r="E619" s="161"/>
      <c r="F619" s="161"/>
      <c r="G619" s="161"/>
      <c r="H619" s="161"/>
      <c r="I619" s="161"/>
      <c r="J619" s="161"/>
      <c r="K619" s="162"/>
      <c r="L619" s="155"/>
      <c r="M619" s="5"/>
      <c r="N619" s="26"/>
      <c r="O619" s="112" t="s">
        <v>81</v>
      </c>
      <c r="P619" s="113">
        <f>IF(P618/B604=0,"",P618/B604)</f>
        <v>0.64556962025316456</v>
      </c>
      <c r="Q619" s="114">
        <f>IF(P618/Q618=0,"",P618/Q618)</f>
        <v>0.87931034482758619</v>
      </c>
      <c r="R619" s="115" t="s">
        <v>82</v>
      </c>
    </row>
    <row r="620" spans="1:44" ht="15.75" customHeight="1">
      <c r="A620" s="82">
        <v>2401</v>
      </c>
      <c r="B620" s="161"/>
      <c r="C620" s="161"/>
      <c r="D620" s="161"/>
      <c r="E620" s="161"/>
      <c r="F620" s="161"/>
      <c r="G620" s="161"/>
      <c r="H620" s="161"/>
      <c r="I620" s="161"/>
      <c r="J620" s="161"/>
      <c r="K620" s="162"/>
      <c r="L620" s="166"/>
      <c r="M620" s="119"/>
      <c r="N620" s="120"/>
      <c r="O620" s="119"/>
      <c r="P620" s="120"/>
      <c r="Q620" s="120"/>
      <c r="R620" s="121"/>
    </row>
    <row r="621" spans="1:44" ht="18" customHeight="1">
      <c r="A621" s="34"/>
      <c r="B621" s="26"/>
      <c r="C621" s="26"/>
      <c r="E621" s="231" t="s">
        <v>108</v>
      </c>
      <c r="F621" s="232"/>
      <c r="G621" s="232"/>
      <c r="H621" s="232"/>
      <c r="I621" s="232"/>
      <c r="J621" s="232"/>
      <c r="K621" s="122">
        <f>SUM(K604:K617)</f>
        <v>58</v>
      </c>
      <c r="L621" s="123">
        <f>((SUM(K611:K612))/B604)</f>
        <v>0.65822784810126578</v>
      </c>
      <c r="M621" s="123">
        <f>IF(K621=0,"",K621/B604)</f>
        <v>0.73417721518987344</v>
      </c>
      <c r="N621" s="123">
        <f>IF(K612=0,"",M621-L621)</f>
        <v>7.5949367088607667E-2</v>
      </c>
      <c r="O621" s="5"/>
      <c r="P621" s="26"/>
      <c r="Q621" s="25"/>
      <c r="R621" s="5"/>
    </row>
    <row r="622" spans="1:44" ht="12.75" customHeight="1">
      <c r="L622" s="5"/>
      <c r="M622" s="5"/>
      <c r="O622" s="5"/>
      <c r="P622" s="6"/>
      <c r="Q622" s="6"/>
      <c r="R622" s="5"/>
      <c r="AQ622" s="3"/>
      <c r="AR622" s="3"/>
    </row>
    <row r="623" spans="1:44" ht="12.75" customHeight="1">
      <c r="L623" s="5"/>
      <c r="M623" s="5"/>
      <c r="O623" s="5"/>
      <c r="P623" s="6"/>
      <c r="Q623" s="6"/>
      <c r="R623" s="5"/>
      <c r="AQ623" s="3"/>
      <c r="AR623" s="3"/>
    </row>
    <row r="624" spans="1:44" ht="26.25" customHeight="1">
      <c r="A624" s="4"/>
      <c r="B624" s="239" t="s">
        <v>11</v>
      </c>
      <c r="C624" s="240"/>
      <c r="D624" s="240"/>
      <c r="E624" s="240"/>
      <c r="F624" s="240"/>
      <c r="G624" s="240"/>
      <c r="H624" s="241" t="s">
        <v>110</v>
      </c>
      <c r="I624" s="242"/>
      <c r="J624" s="242"/>
      <c r="K624" s="26"/>
      <c r="L624" s="5"/>
      <c r="M624" s="5"/>
      <c r="N624" s="26"/>
      <c r="O624" s="5"/>
      <c r="P624" s="26"/>
      <c r="Q624" s="26"/>
      <c r="R624" s="26"/>
    </row>
    <row r="625" spans="1:19" ht="20.25" customHeight="1">
      <c r="A625" s="234" t="s">
        <v>9</v>
      </c>
      <c r="B625" s="235" t="s">
        <v>97</v>
      </c>
      <c r="C625" s="232"/>
      <c r="D625" s="232"/>
      <c r="E625" s="232"/>
      <c r="F625" s="232"/>
      <c r="G625" s="232"/>
      <c r="H625" s="232"/>
      <c r="I625" s="232"/>
      <c r="J625" s="233"/>
      <c r="K625" s="236" t="s">
        <v>10</v>
      </c>
      <c r="L625" s="229" t="s">
        <v>2</v>
      </c>
      <c r="M625" s="229" t="s">
        <v>3</v>
      </c>
      <c r="N625" s="237" t="s">
        <v>4</v>
      </c>
      <c r="O625" s="229" t="s">
        <v>5</v>
      </c>
      <c r="P625" s="238" t="s">
        <v>6</v>
      </c>
      <c r="Q625" s="238" t="s">
        <v>7</v>
      </c>
      <c r="R625" s="229" t="s">
        <v>8</v>
      </c>
    </row>
    <row r="626" spans="1:19" ht="15.75" customHeight="1">
      <c r="A626" s="230"/>
      <c r="B626" s="82" t="s">
        <v>98</v>
      </c>
      <c r="C626" s="82" t="s">
        <v>99</v>
      </c>
      <c r="D626" s="82" t="s">
        <v>100</v>
      </c>
      <c r="E626" s="82" t="s">
        <v>101</v>
      </c>
      <c r="F626" s="82" t="s">
        <v>102</v>
      </c>
      <c r="G626" s="82" t="s">
        <v>103</v>
      </c>
      <c r="H626" s="82" t="s">
        <v>104</v>
      </c>
      <c r="I626" s="82" t="s">
        <v>105</v>
      </c>
      <c r="J626" s="82" t="s">
        <v>106</v>
      </c>
      <c r="K626" s="230"/>
      <c r="L626" s="230"/>
      <c r="M626" s="230"/>
      <c r="N626" s="230"/>
      <c r="O626" s="230"/>
      <c r="P626" s="230"/>
      <c r="Q626" s="230"/>
      <c r="R626" s="230"/>
    </row>
    <row r="627" spans="1:19" ht="15.75" customHeight="1">
      <c r="A627" s="82">
        <v>1602</v>
      </c>
      <c r="B627" s="83">
        <v>81</v>
      </c>
      <c r="C627" s="83"/>
      <c r="D627" s="83"/>
      <c r="E627" s="83"/>
      <c r="F627" s="83"/>
      <c r="G627" s="83"/>
      <c r="H627" s="83"/>
      <c r="I627" s="83"/>
      <c r="J627" s="83"/>
      <c r="K627" s="84"/>
      <c r="L627" s="85"/>
      <c r="M627" s="86"/>
      <c r="N627" s="87"/>
      <c r="O627" s="146"/>
      <c r="P627" s="89">
        <f>B627</f>
        <v>81</v>
      </c>
      <c r="Q627" s="147"/>
      <c r="R627" s="146"/>
    </row>
    <row r="628" spans="1:19" ht="15.75" customHeight="1">
      <c r="A628" s="82">
        <v>1701</v>
      </c>
      <c r="B628" s="83"/>
      <c r="C628" s="83">
        <v>68</v>
      </c>
      <c r="D628" s="83"/>
      <c r="E628" s="83"/>
      <c r="F628" s="83"/>
      <c r="G628" s="83"/>
      <c r="H628" s="83"/>
      <c r="I628" s="83"/>
      <c r="J628" s="83"/>
      <c r="K628" s="84"/>
      <c r="L628" s="91"/>
      <c r="M628" s="92"/>
      <c r="N628" s="93"/>
      <c r="O628" s="94">
        <f>IF(C628=0,"",C628/B627)</f>
        <v>0.83950617283950613</v>
      </c>
      <c r="P628" s="95">
        <v>68</v>
      </c>
      <c r="Q628" s="96">
        <f t="shared" ref="Q628:Q635" si="87">IF(P628=0,"",P628/P627)</f>
        <v>0.83950617283950613</v>
      </c>
      <c r="R628" s="96">
        <f t="shared" ref="R628:R635" si="88">IF(P628=0,"",100%-Q628)</f>
        <v>0.16049382716049387</v>
      </c>
    </row>
    <row r="629" spans="1:19" ht="15.75" customHeight="1">
      <c r="A629" s="82">
        <v>1702</v>
      </c>
      <c r="B629" s="83"/>
      <c r="C629" s="83"/>
      <c r="D629" s="83">
        <v>59</v>
      </c>
      <c r="E629" s="83"/>
      <c r="F629" s="83"/>
      <c r="G629" s="83"/>
      <c r="H629" s="83"/>
      <c r="I629" s="83"/>
      <c r="J629" s="83"/>
      <c r="K629" s="84"/>
      <c r="L629" s="91"/>
      <c r="M629" s="92"/>
      <c r="N629" s="93"/>
      <c r="O629" s="94">
        <f>IF(D629=0,"",D629/C628)</f>
        <v>0.86764705882352944</v>
      </c>
      <c r="P629" s="95">
        <v>62</v>
      </c>
      <c r="Q629" s="96">
        <f t="shared" si="87"/>
        <v>0.91176470588235292</v>
      </c>
      <c r="R629" s="96">
        <f t="shared" si="88"/>
        <v>8.8235294117647078E-2</v>
      </c>
      <c r="S629" s="11">
        <f>P629/P627</f>
        <v>0.76543209876543206</v>
      </c>
    </row>
    <row r="630" spans="1:19" ht="15.75" customHeight="1">
      <c r="A630" s="82">
        <v>1801</v>
      </c>
      <c r="B630" s="83"/>
      <c r="C630" s="83"/>
      <c r="D630" s="83"/>
      <c r="E630" s="83">
        <v>59</v>
      </c>
      <c r="F630" s="83"/>
      <c r="G630" s="83"/>
      <c r="H630" s="83"/>
      <c r="I630" s="83"/>
      <c r="J630" s="83"/>
      <c r="K630" s="84"/>
      <c r="L630" s="91"/>
      <c r="M630" s="92"/>
      <c r="N630" s="93"/>
      <c r="O630" s="94">
        <f>IF(E630=0,"",E630/D629)</f>
        <v>1</v>
      </c>
      <c r="P630" s="95">
        <v>59</v>
      </c>
      <c r="Q630" s="96">
        <f t="shared" si="87"/>
        <v>0.95161290322580649</v>
      </c>
      <c r="R630" s="96">
        <f t="shared" si="88"/>
        <v>4.8387096774193505E-2</v>
      </c>
    </row>
    <row r="631" spans="1:19" ht="15.75" customHeight="1">
      <c r="A631" s="82">
        <v>1802</v>
      </c>
      <c r="B631" s="83"/>
      <c r="C631" s="83"/>
      <c r="D631" s="83"/>
      <c r="E631" s="83"/>
      <c r="F631" s="83">
        <v>53</v>
      </c>
      <c r="G631" s="83"/>
      <c r="H631" s="83"/>
      <c r="I631" s="83"/>
      <c r="J631" s="83"/>
      <c r="K631" s="84"/>
      <c r="L631" s="91"/>
      <c r="M631" s="92"/>
      <c r="N631" s="93"/>
      <c r="O631" s="94">
        <f>IF(F631=0,"",F631/E630)</f>
        <v>0.89830508474576276</v>
      </c>
      <c r="P631" s="95">
        <v>57</v>
      </c>
      <c r="Q631" s="96">
        <f t="shared" si="87"/>
        <v>0.96610169491525422</v>
      </c>
      <c r="R631" s="96">
        <f t="shared" si="88"/>
        <v>3.3898305084745783E-2</v>
      </c>
    </row>
    <row r="632" spans="1:19" ht="15.75" customHeight="1">
      <c r="A632" s="82">
        <v>1901</v>
      </c>
      <c r="B632" s="83"/>
      <c r="C632" s="83"/>
      <c r="D632" s="83"/>
      <c r="E632" s="83"/>
      <c r="F632" s="83"/>
      <c r="G632" s="83">
        <v>49</v>
      </c>
      <c r="H632" s="83"/>
      <c r="I632" s="83"/>
      <c r="J632" s="83"/>
      <c r="K632" s="84"/>
      <c r="L632" s="91"/>
      <c r="M632" s="92"/>
      <c r="N632" s="93"/>
      <c r="O632" s="94">
        <f>IF(G632=0,"",G632/F631)</f>
        <v>0.92452830188679247</v>
      </c>
      <c r="P632" s="95">
        <v>53</v>
      </c>
      <c r="Q632" s="96">
        <f t="shared" si="87"/>
        <v>0.92982456140350878</v>
      </c>
      <c r="R632" s="96">
        <f t="shared" si="88"/>
        <v>7.0175438596491224E-2</v>
      </c>
    </row>
    <row r="633" spans="1:19" ht="15.75" customHeight="1">
      <c r="A633" s="82">
        <v>1902</v>
      </c>
      <c r="B633" s="83"/>
      <c r="C633" s="83"/>
      <c r="D633" s="83"/>
      <c r="E633" s="83"/>
      <c r="F633" s="83"/>
      <c r="G633" s="83"/>
      <c r="H633" s="83">
        <v>49</v>
      </c>
      <c r="I633" s="83"/>
      <c r="J633" s="83"/>
      <c r="K633" s="84"/>
      <c r="L633" s="91"/>
      <c r="M633" s="92"/>
      <c r="N633" s="93"/>
      <c r="O633" s="94">
        <f>IF(H633=0,"",H633/G632)</f>
        <v>1</v>
      </c>
      <c r="P633" s="95">
        <v>53</v>
      </c>
      <c r="Q633" s="96">
        <f t="shared" si="87"/>
        <v>1</v>
      </c>
      <c r="R633" s="96">
        <f t="shared" si="88"/>
        <v>0</v>
      </c>
    </row>
    <row r="634" spans="1:19" ht="15.75" customHeight="1">
      <c r="A634" s="82">
        <v>2001</v>
      </c>
      <c r="B634" s="83"/>
      <c r="C634" s="83"/>
      <c r="D634" s="83"/>
      <c r="E634" s="83"/>
      <c r="F634" s="83"/>
      <c r="G634" s="83"/>
      <c r="H634" s="83"/>
      <c r="I634" s="83">
        <v>48</v>
      </c>
      <c r="J634" s="83"/>
      <c r="K634" s="84"/>
      <c r="L634" s="91"/>
      <c r="M634" s="92"/>
      <c r="N634" s="93"/>
      <c r="O634" s="94">
        <f>IF(I634=0,"",I634/H633)</f>
        <v>0.97959183673469385</v>
      </c>
      <c r="P634" s="95">
        <v>52</v>
      </c>
      <c r="Q634" s="96">
        <f t="shared" si="87"/>
        <v>0.98113207547169812</v>
      </c>
      <c r="R634" s="96">
        <f t="shared" si="88"/>
        <v>1.8867924528301883E-2</v>
      </c>
    </row>
    <row r="635" spans="1:19" ht="15.75" customHeight="1">
      <c r="A635" s="82">
        <v>2002</v>
      </c>
      <c r="B635" s="83"/>
      <c r="C635" s="83"/>
      <c r="D635" s="83"/>
      <c r="E635" s="83"/>
      <c r="F635" s="83"/>
      <c r="G635" s="83"/>
      <c r="H635" s="83"/>
      <c r="I635" s="83"/>
      <c r="J635" s="83">
        <v>47</v>
      </c>
      <c r="K635" s="84">
        <v>27</v>
      </c>
      <c r="L635" s="91"/>
      <c r="M635" s="92"/>
      <c r="N635" s="93"/>
      <c r="O635" s="148">
        <f>IF(J635=0,"",J635/I634)</f>
        <v>0.97916666666666663</v>
      </c>
      <c r="P635" s="95">
        <v>52</v>
      </c>
      <c r="Q635" s="149">
        <f t="shared" si="87"/>
        <v>1</v>
      </c>
      <c r="R635" s="149">
        <f t="shared" si="88"/>
        <v>0</v>
      </c>
    </row>
    <row r="636" spans="1:19" ht="15.75" customHeight="1">
      <c r="A636" s="82">
        <v>2101</v>
      </c>
      <c r="B636" s="83"/>
      <c r="C636" s="83"/>
      <c r="D636" s="83"/>
      <c r="E636" s="83"/>
      <c r="F636" s="83"/>
      <c r="G636" s="83"/>
      <c r="H636" s="83"/>
      <c r="I636" s="83"/>
      <c r="J636" s="83">
        <v>22</v>
      </c>
      <c r="K636" s="84">
        <v>17</v>
      </c>
      <c r="L636" s="91"/>
      <c r="M636" s="92"/>
      <c r="N636" s="99"/>
      <c r="O636" s="150"/>
      <c r="P636" s="95">
        <v>25</v>
      </c>
      <c r="Q636" s="151"/>
      <c r="R636" s="152"/>
    </row>
    <row r="637" spans="1:19" ht="15.75" customHeight="1">
      <c r="A637" s="82">
        <v>2102</v>
      </c>
      <c r="B637" s="83"/>
      <c r="C637" s="83"/>
      <c r="D637" s="83"/>
      <c r="E637" s="83"/>
      <c r="F637" s="83"/>
      <c r="G637" s="83"/>
      <c r="H637" s="83"/>
      <c r="I637" s="83"/>
      <c r="J637" s="83">
        <v>6</v>
      </c>
      <c r="K637" s="84">
        <v>5</v>
      </c>
      <c r="L637" s="91"/>
      <c r="M637" s="92"/>
      <c r="N637" s="99"/>
      <c r="O637" s="103"/>
      <c r="P637" s="101">
        <v>6</v>
      </c>
      <c r="Q637" s="104"/>
      <c r="R637" s="103"/>
    </row>
    <row r="638" spans="1:19" ht="15.75" customHeight="1">
      <c r="A638" s="82">
        <v>2201</v>
      </c>
      <c r="B638" s="83"/>
      <c r="C638" s="83"/>
      <c r="D638" s="83"/>
      <c r="E638" s="83"/>
      <c r="F638" s="83"/>
      <c r="G638" s="83"/>
      <c r="H638" s="83"/>
      <c r="I638" s="83"/>
      <c r="J638" s="83">
        <v>1</v>
      </c>
      <c r="K638" s="84">
        <v>1</v>
      </c>
      <c r="L638" s="91"/>
      <c r="M638" s="92"/>
      <c r="N638" s="99"/>
      <c r="O638" s="103"/>
      <c r="P638" s="101">
        <v>1</v>
      </c>
      <c r="Q638" s="104"/>
      <c r="R638" s="103"/>
    </row>
    <row r="639" spans="1:19" ht="15.75" customHeight="1">
      <c r="A639" s="82">
        <v>2202</v>
      </c>
      <c r="B639" s="83"/>
      <c r="C639" s="83"/>
      <c r="D639" s="83"/>
      <c r="E639" s="83"/>
      <c r="F639" s="83"/>
      <c r="G639" s="83"/>
      <c r="H639" s="83"/>
      <c r="I639" s="83"/>
      <c r="J639" s="83"/>
      <c r="K639" s="84"/>
      <c r="L639" s="91"/>
      <c r="M639" s="92"/>
      <c r="N639" s="99"/>
      <c r="O639" s="103"/>
      <c r="P639" s="101"/>
      <c r="Q639" s="104"/>
      <c r="R639" s="103"/>
    </row>
    <row r="640" spans="1:19" ht="15.75" customHeight="1">
      <c r="A640" s="82">
        <v>2301</v>
      </c>
      <c r="B640" s="83"/>
      <c r="C640" s="83"/>
      <c r="D640" s="83"/>
      <c r="E640" s="83"/>
      <c r="F640" s="83"/>
      <c r="G640" s="83"/>
      <c r="H640" s="83"/>
      <c r="I640" s="83"/>
      <c r="J640" s="83"/>
      <c r="K640" s="84"/>
      <c r="L640" s="91"/>
      <c r="M640" s="92"/>
      <c r="N640" s="99"/>
      <c r="O640" s="183"/>
      <c r="P640" s="184"/>
      <c r="Q640" s="185"/>
      <c r="R640" s="186"/>
    </row>
    <row r="641" spans="1:19" ht="15.75" customHeight="1">
      <c r="A641" s="82">
        <v>2302</v>
      </c>
      <c r="B641" s="161"/>
      <c r="C641" s="161"/>
      <c r="D641" s="161"/>
      <c r="E641" s="161"/>
      <c r="F641" s="161"/>
      <c r="G641" s="161"/>
      <c r="H641" s="161"/>
      <c r="I641" s="161"/>
      <c r="J641" s="161"/>
      <c r="K641" s="162"/>
      <c r="L641" s="155"/>
      <c r="M641" s="5"/>
      <c r="N641" s="26"/>
      <c r="O641" s="108" t="s">
        <v>80</v>
      </c>
      <c r="P641" s="109">
        <v>41</v>
      </c>
      <c r="Q641" s="110">
        <f>K644</f>
        <v>50</v>
      </c>
      <c r="R641" s="111" t="s">
        <v>10</v>
      </c>
    </row>
    <row r="642" spans="1:19" ht="15.75" customHeight="1">
      <c r="A642" s="82">
        <v>2401</v>
      </c>
      <c r="B642" s="161"/>
      <c r="C642" s="161"/>
      <c r="D642" s="161"/>
      <c r="E642" s="161"/>
      <c r="F642" s="161"/>
      <c r="G642" s="161"/>
      <c r="H642" s="161"/>
      <c r="I642" s="161"/>
      <c r="J642" s="161"/>
      <c r="K642" s="162"/>
      <c r="L642" s="155"/>
      <c r="M642" s="5"/>
      <c r="N642" s="26"/>
      <c r="O642" s="112" t="s">
        <v>81</v>
      </c>
      <c r="P642" s="113">
        <f>IF(P641/B627=0,"",P641/B627)</f>
        <v>0.50617283950617287</v>
      </c>
      <c r="Q642" s="114">
        <f>IF(P641/Q641=0,"",P641/Q641)</f>
        <v>0.82</v>
      </c>
      <c r="R642" s="115" t="s">
        <v>82</v>
      </c>
    </row>
    <row r="643" spans="1:19" ht="15.75" customHeight="1">
      <c r="A643" s="82">
        <v>2402</v>
      </c>
      <c r="B643" s="161"/>
      <c r="C643" s="161"/>
      <c r="D643" s="161"/>
      <c r="E643" s="161"/>
      <c r="F643" s="161"/>
      <c r="G643" s="161"/>
      <c r="H643" s="161"/>
      <c r="I643" s="161"/>
      <c r="J643" s="161"/>
      <c r="K643" s="162"/>
      <c r="L643" s="166"/>
      <c r="M643" s="119"/>
      <c r="N643" s="120"/>
      <c r="O643" s="119"/>
      <c r="P643" s="120"/>
      <c r="Q643" s="120"/>
      <c r="R643" s="121"/>
    </row>
    <row r="644" spans="1:19" ht="18" customHeight="1">
      <c r="A644" s="34"/>
      <c r="B644" s="26"/>
      <c r="C644" s="26"/>
      <c r="E644" s="231" t="s">
        <v>108</v>
      </c>
      <c r="F644" s="232"/>
      <c r="G644" s="232"/>
      <c r="H644" s="232"/>
      <c r="I644" s="232"/>
      <c r="J644" s="232"/>
      <c r="K644" s="122">
        <f>SUM(K627:K640)</f>
        <v>50</v>
      </c>
      <c r="L644" s="123">
        <f>IF(K635=0,"",K635/B627)</f>
        <v>0.33333333333333331</v>
      </c>
      <c r="M644" s="123">
        <f>IF(K644=0,"",K644/B627)</f>
        <v>0.61728395061728392</v>
      </c>
      <c r="N644" s="123">
        <f>IF(K635=0,"",M644-L644)</f>
        <v>0.2839506172839506</v>
      </c>
      <c r="O644" s="5"/>
      <c r="P644" s="26"/>
      <c r="Q644" s="25"/>
      <c r="R644" s="5"/>
    </row>
    <row r="645" spans="1:19" ht="12.75" customHeight="1"/>
    <row r="646" spans="1:19" ht="26.25" customHeight="1">
      <c r="B646" s="250" t="s">
        <v>96</v>
      </c>
      <c r="C646" s="242"/>
      <c r="D646" s="242"/>
      <c r="E646" s="242"/>
      <c r="F646" s="242"/>
      <c r="G646" s="242"/>
      <c r="H646" s="242"/>
      <c r="I646" s="242"/>
      <c r="J646" s="242"/>
      <c r="K646" s="145" t="s">
        <v>112</v>
      </c>
      <c r="L646" s="5"/>
      <c r="M646" s="5"/>
      <c r="N646" s="26"/>
      <c r="O646" s="5"/>
      <c r="P646" s="26"/>
      <c r="Q646" s="26"/>
      <c r="R646" s="26"/>
    </row>
    <row r="647" spans="1:19" ht="20.25" customHeight="1">
      <c r="A647" s="234" t="s">
        <v>9</v>
      </c>
      <c r="B647" s="235" t="s">
        <v>97</v>
      </c>
      <c r="C647" s="232"/>
      <c r="D647" s="232"/>
      <c r="E647" s="232"/>
      <c r="F647" s="232"/>
      <c r="G647" s="232"/>
      <c r="H647" s="232"/>
      <c r="I647" s="232"/>
      <c r="J647" s="233"/>
      <c r="K647" s="236" t="s">
        <v>10</v>
      </c>
      <c r="L647" s="229" t="s">
        <v>2</v>
      </c>
      <c r="M647" s="229" t="s">
        <v>3</v>
      </c>
      <c r="N647" s="237" t="s">
        <v>4</v>
      </c>
      <c r="O647" s="229" t="s">
        <v>5</v>
      </c>
      <c r="P647" s="238" t="s">
        <v>6</v>
      </c>
      <c r="Q647" s="238" t="s">
        <v>7</v>
      </c>
      <c r="R647" s="229" t="s">
        <v>8</v>
      </c>
    </row>
    <row r="648" spans="1:19" ht="15.75" customHeight="1">
      <c r="A648" s="230"/>
      <c r="B648" s="82" t="s">
        <v>98</v>
      </c>
      <c r="C648" s="82" t="s">
        <v>99</v>
      </c>
      <c r="D648" s="82" t="s">
        <v>100</v>
      </c>
      <c r="E648" s="82" t="s">
        <v>101</v>
      </c>
      <c r="F648" s="82" t="s">
        <v>102</v>
      </c>
      <c r="G648" s="82" t="s">
        <v>103</v>
      </c>
      <c r="H648" s="82" t="s">
        <v>104</v>
      </c>
      <c r="I648" s="82" t="s">
        <v>105</v>
      </c>
      <c r="J648" s="82" t="s">
        <v>106</v>
      </c>
      <c r="K648" s="230"/>
      <c r="L648" s="230"/>
      <c r="M648" s="230"/>
      <c r="N648" s="230"/>
      <c r="O648" s="230"/>
      <c r="P648" s="230"/>
      <c r="Q648" s="230"/>
      <c r="R648" s="230"/>
    </row>
    <row r="649" spans="1:19" ht="15.75" customHeight="1">
      <c r="A649" s="82">
        <v>1701</v>
      </c>
      <c r="B649" s="83">
        <v>78</v>
      </c>
      <c r="C649" s="161"/>
      <c r="D649" s="161"/>
      <c r="E649" s="161"/>
      <c r="F649" s="161"/>
      <c r="G649" s="161"/>
      <c r="H649" s="161"/>
      <c r="I649" s="161"/>
      <c r="J649" s="161"/>
      <c r="K649" s="162"/>
      <c r="L649" s="154"/>
      <c r="M649" s="55"/>
      <c r="N649" s="56"/>
      <c r="O649" s="146"/>
      <c r="P649" s="89">
        <f>B649</f>
        <v>78</v>
      </c>
      <c r="Q649" s="147"/>
      <c r="R649" s="146"/>
    </row>
    <row r="650" spans="1:19" ht="15.75" customHeight="1">
      <c r="A650" s="82">
        <v>1702</v>
      </c>
      <c r="B650" s="161"/>
      <c r="C650" s="161">
        <v>71</v>
      </c>
      <c r="D650" s="161"/>
      <c r="E650" s="161"/>
      <c r="F650" s="161"/>
      <c r="G650" s="161"/>
      <c r="H650" s="161"/>
      <c r="I650" s="161"/>
      <c r="J650" s="161"/>
      <c r="K650" s="162"/>
      <c r="L650" s="155"/>
      <c r="M650" s="5"/>
      <c r="N650" s="156"/>
      <c r="O650" s="94">
        <f>IF(C650=0,"",C650/B649)</f>
        <v>0.91025641025641024</v>
      </c>
      <c r="P650" s="95">
        <v>71</v>
      </c>
      <c r="Q650" s="96">
        <f t="shared" ref="Q650:Q657" si="89">IF(P650=0,"",P650/P649)</f>
        <v>0.91025641025641024</v>
      </c>
      <c r="R650" s="96">
        <f t="shared" ref="R650:R657" si="90">IF(P650=0,"",100%-Q650)</f>
        <v>8.9743589743589758E-2</v>
      </c>
    </row>
    <row r="651" spans="1:19" ht="15.75" customHeight="1">
      <c r="A651" s="82">
        <v>1801</v>
      </c>
      <c r="B651" s="161"/>
      <c r="C651" s="161"/>
      <c r="D651" s="161">
        <v>66</v>
      </c>
      <c r="E651" s="161"/>
      <c r="F651" s="161"/>
      <c r="G651" s="161"/>
      <c r="H651" s="161"/>
      <c r="I651" s="161"/>
      <c r="J651" s="161"/>
      <c r="K651" s="162"/>
      <c r="L651" s="155"/>
      <c r="M651" s="5"/>
      <c r="N651" s="156"/>
      <c r="O651" s="94">
        <f>IF(D651=0,"",D651/C650)</f>
        <v>0.92957746478873238</v>
      </c>
      <c r="P651" s="95">
        <v>68</v>
      </c>
      <c r="Q651" s="96">
        <f t="shared" si="89"/>
        <v>0.95774647887323938</v>
      </c>
      <c r="R651" s="96">
        <f t="shared" si="90"/>
        <v>4.2253521126760618E-2</v>
      </c>
      <c r="S651" s="11">
        <f>P651/P649</f>
        <v>0.87179487179487181</v>
      </c>
    </row>
    <row r="652" spans="1:19" ht="15.75" customHeight="1">
      <c r="A652" s="82">
        <v>1802</v>
      </c>
      <c r="B652" s="161"/>
      <c r="C652" s="161"/>
      <c r="D652" s="161"/>
      <c r="E652" s="161">
        <v>56</v>
      </c>
      <c r="F652" s="161"/>
      <c r="G652" s="161"/>
      <c r="H652" s="161"/>
      <c r="I652" s="161"/>
      <c r="J652" s="161"/>
      <c r="K652" s="162"/>
      <c r="L652" s="155"/>
      <c r="M652" s="5"/>
      <c r="N652" s="156"/>
      <c r="O652" s="94">
        <f>IF(E652=0,"",E652/D651)</f>
        <v>0.84848484848484851</v>
      </c>
      <c r="P652" s="95">
        <v>59</v>
      </c>
      <c r="Q652" s="96">
        <f t="shared" si="89"/>
        <v>0.86764705882352944</v>
      </c>
      <c r="R652" s="96">
        <f t="shared" si="90"/>
        <v>0.13235294117647056</v>
      </c>
    </row>
    <row r="653" spans="1:19" ht="15.75" customHeight="1">
      <c r="A653" s="82">
        <v>1901</v>
      </c>
      <c r="B653" s="161"/>
      <c r="C653" s="161"/>
      <c r="D653" s="161"/>
      <c r="E653" s="161"/>
      <c r="F653" s="161">
        <v>50</v>
      </c>
      <c r="G653" s="161"/>
      <c r="H653" s="161"/>
      <c r="I653" s="161"/>
      <c r="J653" s="161"/>
      <c r="K653" s="162"/>
      <c r="L653" s="155"/>
      <c r="M653" s="5"/>
      <c r="N653" s="156"/>
      <c r="O653" s="94">
        <f>IF(F653=0,"",F653/E652)</f>
        <v>0.8928571428571429</v>
      </c>
      <c r="P653" s="95">
        <v>59</v>
      </c>
      <c r="Q653" s="96">
        <f t="shared" si="89"/>
        <v>1</v>
      </c>
      <c r="R653" s="96">
        <f t="shared" si="90"/>
        <v>0</v>
      </c>
    </row>
    <row r="654" spans="1:19" ht="15.75" customHeight="1">
      <c r="A654" s="82">
        <v>1902</v>
      </c>
      <c r="B654" s="161"/>
      <c r="C654" s="161"/>
      <c r="D654" s="161"/>
      <c r="E654" s="161"/>
      <c r="F654" s="161"/>
      <c r="G654" s="161">
        <v>50</v>
      </c>
      <c r="H654" s="161"/>
      <c r="I654" s="161"/>
      <c r="J654" s="161"/>
      <c r="K654" s="162"/>
      <c r="L654" s="155"/>
      <c r="M654" s="5"/>
      <c r="N654" s="156"/>
      <c r="O654" s="94">
        <f>IF(G654=0,"",G654/F653)</f>
        <v>1</v>
      </c>
      <c r="P654" s="95">
        <v>59</v>
      </c>
      <c r="Q654" s="96">
        <f t="shared" si="89"/>
        <v>1</v>
      </c>
      <c r="R654" s="96">
        <f t="shared" si="90"/>
        <v>0</v>
      </c>
    </row>
    <row r="655" spans="1:19" ht="15.75" customHeight="1">
      <c r="A655" s="82">
        <v>2001</v>
      </c>
      <c r="B655" s="161"/>
      <c r="C655" s="161"/>
      <c r="D655" s="161"/>
      <c r="E655" s="161"/>
      <c r="F655" s="161"/>
      <c r="G655" s="161"/>
      <c r="H655" s="161">
        <v>47</v>
      </c>
      <c r="I655" s="161"/>
      <c r="J655" s="161"/>
      <c r="K655" s="162"/>
      <c r="L655" s="155"/>
      <c r="M655" s="5"/>
      <c r="N655" s="156"/>
      <c r="O655" s="94">
        <f>IF(H655=0,"",H655/G654)</f>
        <v>0.94</v>
      </c>
      <c r="P655" s="95">
        <v>56</v>
      </c>
      <c r="Q655" s="96">
        <f t="shared" si="89"/>
        <v>0.94915254237288138</v>
      </c>
      <c r="R655" s="96">
        <f t="shared" si="90"/>
        <v>5.084745762711862E-2</v>
      </c>
    </row>
    <row r="656" spans="1:19" ht="15.75" customHeight="1">
      <c r="A656" s="82">
        <v>2002</v>
      </c>
      <c r="B656" s="161"/>
      <c r="C656" s="161"/>
      <c r="D656" s="161"/>
      <c r="E656" s="161"/>
      <c r="F656" s="161"/>
      <c r="G656" s="161"/>
      <c r="H656" s="161"/>
      <c r="I656" s="161">
        <v>42</v>
      </c>
      <c r="J656" s="161"/>
      <c r="K656" s="162"/>
      <c r="L656" s="155"/>
      <c r="M656" s="5"/>
      <c r="N656" s="156"/>
      <c r="O656" s="94">
        <f>IF(I656=0,"",I656/H655)</f>
        <v>0.8936170212765957</v>
      </c>
      <c r="P656" s="95">
        <v>53</v>
      </c>
      <c r="Q656" s="96">
        <f t="shared" si="89"/>
        <v>0.9464285714285714</v>
      </c>
      <c r="R656" s="96">
        <f t="shared" si="90"/>
        <v>5.3571428571428603E-2</v>
      </c>
    </row>
    <row r="657" spans="1:21" ht="15.75" customHeight="1">
      <c r="A657" s="82">
        <v>2101</v>
      </c>
      <c r="B657" s="161"/>
      <c r="C657" s="161"/>
      <c r="D657" s="161"/>
      <c r="E657" s="161"/>
      <c r="F657" s="161"/>
      <c r="G657" s="161"/>
      <c r="H657" s="161"/>
      <c r="I657" s="161"/>
      <c r="J657" s="161">
        <v>41</v>
      </c>
      <c r="K657" s="162">
        <v>31</v>
      </c>
      <c r="L657" s="155"/>
      <c r="M657" s="5"/>
      <c r="N657" s="156"/>
      <c r="O657" s="148">
        <f>IF(J657=0,"",J657/I656)</f>
        <v>0.97619047619047616</v>
      </c>
      <c r="P657" s="95">
        <v>53</v>
      </c>
      <c r="Q657" s="149">
        <f t="shared" si="89"/>
        <v>1</v>
      </c>
      <c r="R657" s="149">
        <f t="shared" si="90"/>
        <v>0</v>
      </c>
    </row>
    <row r="658" spans="1:21" ht="15.75" customHeight="1">
      <c r="A658" s="82">
        <v>2102</v>
      </c>
      <c r="B658" s="161"/>
      <c r="C658" s="161"/>
      <c r="D658" s="161"/>
      <c r="E658" s="161"/>
      <c r="F658" s="161"/>
      <c r="G658" s="161"/>
      <c r="H658" s="161"/>
      <c r="I658" s="161"/>
      <c r="J658" s="161">
        <v>18</v>
      </c>
      <c r="K658" s="162">
        <v>16</v>
      </c>
      <c r="L658" s="155"/>
      <c r="M658" s="5"/>
      <c r="N658" s="26"/>
      <c r="O658" s="157"/>
      <c r="P658" s="158">
        <v>21</v>
      </c>
      <c r="Q658" s="159"/>
      <c r="R658" s="160"/>
    </row>
    <row r="659" spans="1:21" ht="15.75" customHeight="1">
      <c r="A659" s="82">
        <v>2201</v>
      </c>
      <c r="B659" s="161"/>
      <c r="C659" s="161"/>
      <c r="D659" s="161"/>
      <c r="E659" s="161"/>
      <c r="F659" s="161"/>
      <c r="G659" s="161"/>
      <c r="H659" s="161"/>
      <c r="I659" s="161"/>
      <c r="J659" s="161">
        <v>3</v>
      </c>
      <c r="K659" s="162">
        <v>3</v>
      </c>
      <c r="L659" s="155"/>
      <c r="M659" s="5"/>
      <c r="N659" s="26"/>
      <c r="O659" s="140"/>
      <c r="P659" s="163">
        <v>6</v>
      </c>
      <c r="Q659" s="164"/>
      <c r="R659" s="140"/>
    </row>
    <row r="660" spans="1:21" ht="15.75" customHeight="1">
      <c r="A660" s="82">
        <v>2202</v>
      </c>
      <c r="B660" s="161"/>
      <c r="C660" s="161"/>
      <c r="D660" s="161"/>
      <c r="E660" s="161"/>
      <c r="F660" s="161"/>
      <c r="G660" s="161"/>
      <c r="H660" s="161"/>
      <c r="I660" s="161"/>
      <c r="J660" s="161"/>
      <c r="K660" s="167"/>
      <c r="L660" s="155"/>
      <c r="M660" s="5"/>
      <c r="N660" s="26"/>
      <c r="O660" s="140"/>
      <c r="P660" s="163"/>
      <c r="Q660" s="164"/>
      <c r="R660" s="140"/>
    </row>
    <row r="661" spans="1:21" ht="15.75" customHeight="1">
      <c r="A661" s="82">
        <v>2301</v>
      </c>
      <c r="B661" s="161"/>
      <c r="C661" s="161"/>
      <c r="D661" s="161"/>
      <c r="E661" s="161"/>
      <c r="F661" s="161"/>
      <c r="G661" s="161"/>
      <c r="H661" s="161"/>
      <c r="I661" s="161"/>
      <c r="J661" s="161"/>
      <c r="K661" s="162"/>
      <c r="L661" s="155"/>
      <c r="M661" s="5"/>
      <c r="N661" s="26"/>
      <c r="O661" s="140"/>
      <c r="P661" s="163"/>
      <c r="Q661" s="164"/>
      <c r="R661" s="140"/>
    </row>
    <row r="662" spans="1:21" ht="15.75" customHeight="1">
      <c r="A662" s="82">
        <v>2302</v>
      </c>
      <c r="B662" s="161"/>
      <c r="C662" s="161"/>
      <c r="D662" s="161"/>
      <c r="E662" s="161"/>
      <c r="F662" s="161"/>
      <c r="G662" s="161"/>
      <c r="H662" s="161"/>
      <c r="I662" s="161"/>
      <c r="J662" s="161"/>
      <c r="K662" s="162"/>
      <c r="L662" s="155"/>
      <c r="M662" s="5"/>
      <c r="N662" s="26"/>
      <c r="O662" s="105"/>
      <c r="P662" s="124"/>
      <c r="Q662" s="106"/>
      <c r="R662" s="107"/>
      <c r="U662" s="208">
        <f>AVERAGE(P664,Comunicacion!P21)</f>
        <v>0.5593321407274896</v>
      </c>
    </row>
    <row r="663" spans="1:21" ht="15.75" customHeight="1">
      <c r="A663" s="82">
        <v>2401</v>
      </c>
      <c r="B663" s="161"/>
      <c r="C663" s="161"/>
      <c r="D663" s="161"/>
      <c r="E663" s="161"/>
      <c r="F663" s="161"/>
      <c r="G663" s="161"/>
      <c r="H663" s="161"/>
      <c r="I663" s="161"/>
      <c r="J663" s="161"/>
      <c r="K663" s="162"/>
      <c r="L663" s="155"/>
      <c r="M663" s="5"/>
      <c r="N663" s="26"/>
      <c r="O663" s="108" t="s">
        <v>80</v>
      </c>
      <c r="P663" s="109">
        <v>41</v>
      </c>
      <c r="Q663" s="110">
        <f>IF(SUM(K652:K659)=0,"",SUM(K652:K659))</f>
        <v>50</v>
      </c>
      <c r="R663" s="111" t="s">
        <v>10</v>
      </c>
    </row>
    <row r="664" spans="1:21" ht="15.75" customHeight="1">
      <c r="A664" s="82">
        <v>2402</v>
      </c>
      <c r="B664" s="161"/>
      <c r="C664" s="161"/>
      <c r="D664" s="161"/>
      <c r="E664" s="161"/>
      <c r="F664" s="161"/>
      <c r="G664" s="161"/>
      <c r="H664" s="161"/>
      <c r="I664" s="161"/>
      <c r="J664" s="161"/>
      <c r="K664" s="162"/>
      <c r="L664" s="155"/>
      <c r="M664" s="5"/>
      <c r="N664" s="26"/>
      <c r="O664" s="112" t="s">
        <v>81</v>
      </c>
      <c r="P664" s="113">
        <f>IF(P663/B649=0,"",P663/B649)</f>
        <v>0.52564102564102566</v>
      </c>
      <c r="Q664" s="114">
        <f>IF(P663/Q663=0,"",P663/Q663)</f>
        <v>0.82</v>
      </c>
      <c r="R664" s="115" t="s">
        <v>82</v>
      </c>
    </row>
    <row r="665" spans="1:21" ht="15.75" customHeight="1">
      <c r="A665" s="82">
        <v>2501</v>
      </c>
      <c r="B665" s="161"/>
      <c r="C665" s="161"/>
      <c r="D665" s="161"/>
      <c r="E665" s="161"/>
      <c r="F665" s="161"/>
      <c r="G665" s="161"/>
      <c r="H665" s="161"/>
      <c r="I665" s="161"/>
      <c r="J665" s="161"/>
      <c r="K665" s="162"/>
      <c r="L665" s="166"/>
      <c r="M665" s="119"/>
      <c r="N665" s="120"/>
      <c r="O665" s="119"/>
      <c r="P665" s="120"/>
      <c r="Q665" s="120"/>
      <c r="R665" s="121"/>
    </row>
    <row r="666" spans="1:21" ht="18" customHeight="1">
      <c r="A666" s="34"/>
      <c r="B666" s="26"/>
      <c r="C666" s="26"/>
      <c r="E666" s="231" t="s">
        <v>108</v>
      </c>
      <c r="F666" s="232"/>
      <c r="G666" s="232"/>
      <c r="H666" s="232"/>
      <c r="I666" s="232"/>
      <c r="J666" s="232"/>
      <c r="K666" s="122">
        <f>SUM(K649:K662)</f>
        <v>50</v>
      </c>
      <c r="L666" s="123">
        <f>IF(K657=0,"",K657/B649)</f>
        <v>0.39743589743589741</v>
      </c>
      <c r="M666" s="123">
        <f>IF(K666=0,"",K666/B649)</f>
        <v>0.64102564102564108</v>
      </c>
      <c r="N666" s="123">
        <f>IF(K657=0,"",M666-L666)</f>
        <v>0.24358974358974367</v>
      </c>
      <c r="O666" s="5"/>
      <c r="P666" s="26"/>
      <c r="Q666" s="25"/>
      <c r="R666" s="5"/>
    </row>
  </sheetData>
  <mergeCells count="199">
    <mergeCell ref="N532:N533"/>
    <mergeCell ref="O532:O533"/>
    <mergeCell ref="P532:P533"/>
    <mergeCell ref="Q532:Q533"/>
    <mergeCell ref="R532:R533"/>
    <mergeCell ref="D528:J528"/>
    <mergeCell ref="B531:J531"/>
    <mergeCell ref="A532:A533"/>
    <mergeCell ref="B532:J532"/>
    <mergeCell ref="K532:K533"/>
    <mergeCell ref="L532:L533"/>
    <mergeCell ref="M532:M533"/>
    <mergeCell ref="N556:N557"/>
    <mergeCell ref="O556:O557"/>
    <mergeCell ref="P556:P557"/>
    <mergeCell ref="Q556:Q557"/>
    <mergeCell ref="R556:R557"/>
    <mergeCell ref="D551:J551"/>
    <mergeCell ref="B555:J555"/>
    <mergeCell ref="A556:A557"/>
    <mergeCell ref="B556:J556"/>
    <mergeCell ref="K556:K557"/>
    <mergeCell ref="L556:L557"/>
    <mergeCell ref="M556:M557"/>
    <mergeCell ref="N579:N580"/>
    <mergeCell ref="O579:O580"/>
    <mergeCell ref="P579:P580"/>
    <mergeCell ref="Q579:Q580"/>
    <mergeCell ref="R579:R580"/>
    <mergeCell ref="E575:J575"/>
    <mergeCell ref="B578:J578"/>
    <mergeCell ref="A579:A580"/>
    <mergeCell ref="B579:J579"/>
    <mergeCell ref="K579:K580"/>
    <mergeCell ref="L579:L580"/>
    <mergeCell ref="M579:M580"/>
    <mergeCell ref="N602:N603"/>
    <mergeCell ref="O602:O603"/>
    <mergeCell ref="P602:P603"/>
    <mergeCell ref="Q602:Q603"/>
    <mergeCell ref="R602:R603"/>
    <mergeCell ref="E598:J598"/>
    <mergeCell ref="B601:J601"/>
    <mergeCell ref="A602:A603"/>
    <mergeCell ref="B602:J602"/>
    <mergeCell ref="K602:K603"/>
    <mergeCell ref="L602:L603"/>
    <mergeCell ref="M602:M603"/>
    <mergeCell ref="M625:M626"/>
    <mergeCell ref="N625:N626"/>
    <mergeCell ref="O625:O626"/>
    <mergeCell ref="P625:P626"/>
    <mergeCell ref="Q625:Q626"/>
    <mergeCell ref="R625:R626"/>
    <mergeCell ref="E621:J621"/>
    <mergeCell ref="B624:G624"/>
    <mergeCell ref="H624:J624"/>
    <mergeCell ref="A625:A626"/>
    <mergeCell ref="B625:J625"/>
    <mergeCell ref="K625:K626"/>
    <mergeCell ref="L625:L626"/>
    <mergeCell ref="B3:J3"/>
    <mergeCell ref="B20:J20"/>
    <mergeCell ref="B40:J40"/>
    <mergeCell ref="B59:J59"/>
    <mergeCell ref="B77:J77"/>
    <mergeCell ref="B96:J96"/>
    <mergeCell ref="B112:J112"/>
    <mergeCell ref="B129:J129"/>
    <mergeCell ref="B145:J145"/>
    <mergeCell ref="B160:J160"/>
    <mergeCell ref="B177:J177"/>
    <mergeCell ref="B193:J193"/>
    <mergeCell ref="B211:J211"/>
    <mergeCell ref="B230:J230"/>
    <mergeCell ref="K325:K326"/>
    <mergeCell ref="L325:L326"/>
    <mergeCell ref="A325:A326"/>
    <mergeCell ref="M325:M326"/>
    <mergeCell ref="N325:N326"/>
    <mergeCell ref="O325:O326"/>
    <mergeCell ref="P325:P326"/>
    <mergeCell ref="Q325:Q326"/>
    <mergeCell ref="R325:R326"/>
    <mergeCell ref="B248:J248"/>
    <mergeCell ref="B265:J265"/>
    <mergeCell ref="B283:J283"/>
    <mergeCell ref="B303:J303"/>
    <mergeCell ref="B324:J324"/>
    <mergeCell ref="B325:J325"/>
    <mergeCell ref="N348:N349"/>
    <mergeCell ref="O348:O349"/>
    <mergeCell ref="P348:P349"/>
    <mergeCell ref="Q348:Q349"/>
    <mergeCell ref="R348:R349"/>
    <mergeCell ref="D344:J344"/>
    <mergeCell ref="B347:J347"/>
    <mergeCell ref="A348:A349"/>
    <mergeCell ref="B348:J348"/>
    <mergeCell ref="K348:K349"/>
    <mergeCell ref="L348:L349"/>
    <mergeCell ref="M348:M349"/>
    <mergeCell ref="N647:N648"/>
    <mergeCell ref="O647:O648"/>
    <mergeCell ref="P647:P648"/>
    <mergeCell ref="Q647:Q648"/>
    <mergeCell ref="R647:R648"/>
    <mergeCell ref="E644:J644"/>
    <mergeCell ref="B646:J646"/>
    <mergeCell ref="A647:A648"/>
    <mergeCell ref="B647:J647"/>
    <mergeCell ref="K647:K648"/>
    <mergeCell ref="L647:L648"/>
    <mergeCell ref="M647:M648"/>
    <mergeCell ref="E666:J666"/>
    <mergeCell ref="N371:N372"/>
    <mergeCell ref="O371:O372"/>
    <mergeCell ref="P371:P372"/>
    <mergeCell ref="Q371:Q372"/>
    <mergeCell ref="R371:R372"/>
    <mergeCell ref="D367:J367"/>
    <mergeCell ref="B370:J370"/>
    <mergeCell ref="A371:A372"/>
    <mergeCell ref="B371:J371"/>
    <mergeCell ref="K371:K372"/>
    <mergeCell ref="L371:L372"/>
    <mergeCell ref="M371:M372"/>
    <mergeCell ref="N394:N395"/>
    <mergeCell ref="O394:O395"/>
    <mergeCell ref="P394:P395"/>
    <mergeCell ref="Q394:Q395"/>
    <mergeCell ref="R394:R395"/>
    <mergeCell ref="D390:J390"/>
    <mergeCell ref="B393:J393"/>
    <mergeCell ref="A394:A395"/>
    <mergeCell ref="B394:J394"/>
    <mergeCell ref="K394:K395"/>
    <mergeCell ref="L394:L395"/>
    <mergeCell ref="M394:M395"/>
    <mergeCell ref="N417:N418"/>
    <mergeCell ref="O417:O418"/>
    <mergeCell ref="P417:P418"/>
    <mergeCell ref="Q417:Q418"/>
    <mergeCell ref="R417:R418"/>
    <mergeCell ref="D413:J413"/>
    <mergeCell ref="B416:J416"/>
    <mergeCell ref="A417:A418"/>
    <mergeCell ref="B417:J417"/>
    <mergeCell ref="K417:K418"/>
    <mergeCell ref="L417:L418"/>
    <mergeCell ref="M417:M418"/>
    <mergeCell ref="N440:N441"/>
    <mergeCell ref="O440:O441"/>
    <mergeCell ref="P440:P441"/>
    <mergeCell ref="Q440:Q441"/>
    <mergeCell ref="R440:R441"/>
    <mergeCell ref="D436:J436"/>
    <mergeCell ref="B439:J439"/>
    <mergeCell ref="A440:A441"/>
    <mergeCell ref="B440:J440"/>
    <mergeCell ref="K440:K441"/>
    <mergeCell ref="L440:L441"/>
    <mergeCell ref="M440:M441"/>
    <mergeCell ref="N463:N464"/>
    <mergeCell ref="O463:O464"/>
    <mergeCell ref="P463:P464"/>
    <mergeCell ref="Q463:Q464"/>
    <mergeCell ref="R463:R464"/>
    <mergeCell ref="D459:J459"/>
    <mergeCell ref="B462:J462"/>
    <mergeCell ref="A463:A464"/>
    <mergeCell ref="B463:J463"/>
    <mergeCell ref="K463:K464"/>
    <mergeCell ref="L463:L464"/>
    <mergeCell ref="M463:M464"/>
    <mergeCell ref="N486:N487"/>
    <mergeCell ref="O486:O487"/>
    <mergeCell ref="P486:P487"/>
    <mergeCell ref="Q486:Q487"/>
    <mergeCell ref="R486:R487"/>
    <mergeCell ref="D482:J482"/>
    <mergeCell ref="B485:J485"/>
    <mergeCell ref="A486:A487"/>
    <mergeCell ref="B486:J486"/>
    <mergeCell ref="K486:K487"/>
    <mergeCell ref="L486:L487"/>
    <mergeCell ref="M486:M487"/>
    <mergeCell ref="N509:N510"/>
    <mergeCell ref="O509:O510"/>
    <mergeCell ref="P509:P510"/>
    <mergeCell ref="Q509:Q510"/>
    <mergeCell ref="R509:R510"/>
    <mergeCell ref="D505:J505"/>
    <mergeCell ref="B508:J508"/>
    <mergeCell ref="A509:A510"/>
    <mergeCell ref="B509:J509"/>
    <mergeCell ref="K509:K510"/>
    <mergeCell ref="L509:L510"/>
    <mergeCell ref="M509:M510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9CC00"/>
  </sheetPr>
  <dimension ref="A1:W1000"/>
  <sheetViews>
    <sheetView topLeftCell="A226" workbookViewId="0">
      <selection activeCell="S274" sqref="S274"/>
    </sheetView>
  </sheetViews>
  <sheetFormatPr baseColWidth="10" defaultColWidth="12.5703125" defaultRowHeight="15" customHeight="1"/>
  <cols>
    <col min="1" max="1" width="10" customWidth="1"/>
    <col min="2" max="10" width="4.5703125" customWidth="1"/>
    <col min="11" max="11" width="15.7109375" customWidth="1"/>
    <col min="12" max="13" width="11.42578125" customWidth="1"/>
    <col min="14" max="14" width="10.85546875" customWidth="1"/>
    <col min="15" max="18" width="11.42578125" customWidth="1"/>
    <col min="19" max="26" width="10" customWidth="1"/>
  </cols>
  <sheetData>
    <row r="1" spans="1:19" ht="12.75" customHeight="1">
      <c r="L1" s="5"/>
      <c r="M1" s="5"/>
      <c r="O1" s="5"/>
      <c r="P1" s="6"/>
      <c r="Q1" s="6"/>
      <c r="R1" s="5"/>
    </row>
    <row r="2" spans="1:19" ht="12.75" customHeight="1">
      <c r="L2" s="5"/>
      <c r="M2" s="5"/>
      <c r="O2" s="5"/>
      <c r="P2" s="6"/>
      <c r="Q2" s="6"/>
      <c r="R2" s="5"/>
    </row>
    <row r="3" spans="1:19" ht="26.25" customHeight="1">
      <c r="B3" s="250" t="s">
        <v>96</v>
      </c>
      <c r="C3" s="242"/>
      <c r="D3" s="242"/>
      <c r="E3" s="242"/>
      <c r="F3" s="242"/>
      <c r="G3" s="242"/>
      <c r="H3" s="242"/>
      <c r="I3" s="242"/>
      <c r="J3" s="242"/>
      <c r="K3" s="145" t="s">
        <v>113</v>
      </c>
      <c r="L3" s="5"/>
      <c r="M3" s="5"/>
      <c r="N3" s="26"/>
      <c r="O3" s="5"/>
      <c r="P3" s="26"/>
      <c r="Q3" s="26"/>
      <c r="R3" s="26"/>
    </row>
    <row r="4" spans="1:19" ht="20.25" customHeight="1">
      <c r="A4" s="234" t="s">
        <v>9</v>
      </c>
      <c r="B4" s="235" t="s">
        <v>97</v>
      </c>
      <c r="C4" s="232"/>
      <c r="D4" s="232"/>
      <c r="E4" s="232"/>
      <c r="F4" s="232"/>
      <c r="G4" s="232"/>
      <c r="H4" s="232"/>
      <c r="I4" s="232"/>
      <c r="J4" s="233"/>
      <c r="K4" s="236" t="s">
        <v>10</v>
      </c>
      <c r="L4" s="229" t="s">
        <v>2</v>
      </c>
      <c r="M4" s="229" t="s">
        <v>3</v>
      </c>
      <c r="N4" s="237" t="s">
        <v>4</v>
      </c>
      <c r="O4" s="229" t="s">
        <v>5</v>
      </c>
      <c r="P4" s="238" t="s">
        <v>6</v>
      </c>
      <c r="Q4" s="238" t="s">
        <v>7</v>
      </c>
      <c r="R4" s="229" t="s">
        <v>8</v>
      </c>
    </row>
    <row r="5" spans="1:19" ht="15.75" customHeight="1">
      <c r="A5" s="230"/>
      <c r="B5" s="82" t="s">
        <v>98</v>
      </c>
      <c r="C5" s="82" t="s">
        <v>99</v>
      </c>
      <c r="D5" s="82" t="s">
        <v>100</v>
      </c>
      <c r="E5" s="82" t="s">
        <v>101</v>
      </c>
      <c r="F5" s="82" t="s">
        <v>102</v>
      </c>
      <c r="G5" s="82" t="s">
        <v>103</v>
      </c>
      <c r="H5" s="82" t="s">
        <v>104</v>
      </c>
      <c r="I5" s="82" t="s">
        <v>105</v>
      </c>
      <c r="J5" s="82" t="s">
        <v>106</v>
      </c>
      <c r="K5" s="230"/>
      <c r="L5" s="230"/>
      <c r="M5" s="230"/>
      <c r="N5" s="230"/>
      <c r="O5" s="230"/>
      <c r="P5" s="230"/>
      <c r="Q5" s="230"/>
      <c r="R5" s="230"/>
    </row>
    <row r="6" spans="1:19" ht="15.75" customHeight="1">
      <c r="A6" s="82">
        <v>1702</v>
      </c>
      <c r="B6" s="83">
        <v>86</v>
      </c>
      <c r="C6" s="161"/>
      <c r="D6" s="161"/>
      <c r="E6" s="161"/>
      <c r="F6" s="161"/>
      <c r="G6" s="161"/>
      <c r="H6" s="161"/>
      <c r="I6" s="161"/>
      <c r="J6" s="161"/>
      <c r="K6" s="162"/>
      <c r="L6" s="154"/>
      <c r="M6" s="55"/>
      <c r="N6" s="56"/>
      <c r="O6" s="146"/>
      <c r="P6" s="89">
        <f>B6</f>
        <v>86</v>
      </c>
      <c r="Q6" s="147"/>
      <c r="R6" s="146"/>
    </row>
    <row r="7" spans="1:19" ht="15.75" customHeight="1">
      <c r="A7" s="82">
        <v>1801</v>
      </c>
      <c r="B7" s="161"/>
      <c r="C7" s="161">
        <v>76</v>
      </c>
      <c r="D7" s="161"/>
      <c r="E7" s="161"/>
      <c r="F7" s="161"/>
      <c r="G7" s="161"/>
      <c r="H7" s="161"/>
      <c r="I7" s="161"/>
      <c r="J7" s="161"/>
      <c r="K7" s="162"/>
      <c r="L7" s="155"/>
      <c r="M7" s="5"/>
      <c r="N7" s="156"/>
      <c r="O7" s="94">
        <f>IF(C7=0,"",C7/B6)</f>
        <v>0.88372093023255816</v>
      </c>
      <c r="P7" s="95">
        <v>79</v>
      </c>
      <c r="Q7" s="96">
        <f t="shared" ref="Q7:Q14" si="0">IF(P7=0,"",P7/P6)</f>
        <v>0.91860465116279066</v>
      </c>
      <c r="R7" s="96">
        <f t="shared" ref="R7:R14" si="1">IF(P7=0,"",100%-Q7)</f>
        <v>8.1395348837209336E-2</v>
      </c>
    </row>
    <row r="8" spans="1:19" ht="15.75" customHeight="1">
      <c r="A8" s="82">
        <v>1802</v>
      </c>
      <c r="B8" s="161"/>
      <c r="C8" s="161"/>
      <c r="D8" s="161">
        <v>70</v>
      </c>
      <c r="E8" s="161"/>
      <c r="F8" s="161"/>
      <c r="G8" s="161"/>
      <c r="H8" s="161"/>
      <c r="I8" s="161"/>
      <c r="J8" s="161"/>
      <c r="K8" s="162"/>
      <c r="L8" s="155"/>
      <c r="M8" s="5"/>
      <c r="N8" s="156"/>
      <c r="O8" s="94">
        <f>IF(D8=0,"",D8/C7)</f>
        <v>0.92105263157894735</v>
      </c>
      <c r="P8" s="95">
        <v>72</v>
      </c>
      <c r="Q8" s="96">
        <f t="shared" si="0"/>
        <v>0.91139240506329111</v>
      </c>
      <c r="R8" s="96">
        <f t="shared" si="1"/>
        <v>8.8607594936708889E-2</v>
      </c>
      <c r="S8" s="11">
        <f>P8/P6</f>
        <v>0.83720930232558144</v>
      </c>
    </row>
    <row r="9" spans="1:19" ht="15.75" customHeight="1">
      <c r="A9" s="82">
        <v>1901</v>
      </c>
      <c r="B9" s="161"/>
      <c r="C9" s="161"/>
      <c r="D9" s="161"/>
      <c r="E9" s="161">
        <v>67</v>
      </c>
      <c r="F9" s="161"/>
      <c r="G9" s="161"/>
      <c r="H9" s="161"/>
      <c r="I9" s="161"/>
      <c r="J9" s="161"/>
      <c r="K9" s="162"/>
      <c r="L9" s="155"/>
      <c r="M9" s="5"/>
      <c r="N9" s="156"/>
      <c r="O9" s="94">
        <f>IF(E9=0,"",E9/D8)</f>
        <v>0.95714285714285718</v>
      </c>
      <c r="P9" s="95">
        <v>70</v>
      </c>
      <c r="Q9" s="96">
        <f t="shared" si="0"/>
        <v>0.97222222222222221</v>
      </c>
      <c r="R9" s="96">
        <f t="shared" si="1"/>
        <v>2.777777777777779E-2</v>
      </c>
    </row>
    <row r="10" spans="1:19" ht="15.75" customHeight="1">
      <c r="A10" s="82">
        <v>1902</v>
      </c>
      <c r="B10" s="161"/>
      <c r="C10" s="161"/>
      <c r="D10" s="161"/>
      <c r="E10" s="161"/>
      <c r="F10" s="161">
        <v>65</v>
      </c>
      <c r="G10" s="161"/>
      <c r="H10" s="161"/>
      <c r="I10" s="161"/>
      <c r="J10" s="161"/>
      <c r="K10" s="162"/>
      <c r="L10" s="155"/>
      <c r="M10" s="5"/>
      <c r="N10" s="156"/>
      <c r="O10" s="94">
        <f>IF(F10=0,"",F10/E9)</f>
        <v>0.97014925373134331</v>
      </c>
      <c r="P10" s="95">
        <v>66</v>
      </c>
      <c r="Q10" s="96">
        <f t="shared" si="0"/>
        <v>0.94285714285714284</v>
      </c>
      <c r="R10" s="96">
        <f t="shared" si="1"/>
        <v>5.7142857142857162E-2</v>
      </c>
    </row>
    <row r="11" spans="1:19" ht="15.75" customHeight="1">
      <c r="A11" s="82">
        <v>2001</v>
      </c>
      <c r="B11" s="161"/>
      <c r="C11" s="161"/>
      <c r="D11" s="161"/>
      <c r="E11" s="161"/>
      <c r="F11" s="161"/>
      <c r="G11" s="161">
        <v>65</v>
      </c>
      <c r="H11" s="161"/>
      <c r="I11" s="161"/>
      <c r="J11" s="161"/>
      <c r="K11" s="162"/>
      <c r="L11" s="155"/>
      <c r="M11" s="5"/>
      <c r="N11" s="156"/>
      <c r="O11" s="94">
        <f>IF(G11=0,"",G11/F10)</f>
        <v>1</v>
      </c>
      <c r="P11" s="95">
        <v>65</v>
      </c>
      <c r="Q11" s="96">
        <f t="shared" si="0"/>
        <v>0.98484848484848486</v>
      </c>
      <c r="R11" s="96">
        <f t="shared" si="1"/>
        <v>1.5151515151515138E-2</v>
      </c>
    </row>
    <row r="12" spans="1:19" ht="15.75" customHeight="1">
      <c r="A12" s="82">
        <v>2002</v>
      </c>
      <c r="B12" s="161"/>
      <c r="C12" s="161"/>
      <c r="D12" s="161"/>
      <c r="E12" s="161"/>
      <c r="F12" s="161"/>
      <c r="G12" s="161"/>
      <c r="H12" s="161">
        <v>61</v>
      </c>
      <c r="I12" s="161"/>
      <c r="J12" s="161"/>
      <c r="K12" s="162"/>
      <c r="L12" s="155"/>
      <c r="M12" s="5"/>
      <c r="N12" s="156"/>
      <c r="O12" s="94">
        <f>IF(H12=0,"",H12/G11)</f>
        <v>0.93846153846153846</v>
      </c>
      <c r="P12" s="95">
        <v>64</v>
      </c>
      <c r="Q12" s="96">
        <f t="shared" si="0"/>
        <v>0.98461538461538467</v>
      </c>
      <c r="R12" s="96">
        <f t="shared" si="1"/>
        <v>1.538461538461533E-2</v>
      </c>
    </row>
    <row r="13" spans="1:19" ht="15.75" customHeight="1">
      <c r="A13" s="82">
        <v>2101</v>
      </c>
      <c r="B13" s="161"/>
      <c r="C13" s="161"/>
      <c r="D13" s="161"/>
      <c r="E13" s="161"/>
      <c r="F13" s="161"/>
      <c r="G13" s="161"/>
      <c r="H13" s="161"/>
      <c r="I13" s="161">
        <v>60</v>
      </c>
      <c r="J13" s="161"/>
      <c r="K13" s="162"/>
      <c r="L13" s="155"/>
      <c r="M13" s="5"/>
      <c r="N13" s="156"/>
      <c r="O13" s="94">
        <f>IF(I13=0,"",I13/H12)</f>
        <v>0.98360655737704916</v>
      </c>
      <c r="P13" s="95">
        <v>63</v>
      </c>
      <c r="Q13" s="96">
        <f t="shared" si="0"/>
        <v>0.984375</v>
      </c>
      <c r="R13" s="96">
        <f t="shared" si="1"/>
        <v>1.5625E-2</v>
      </c>
    </row>
    <row r="14" spans="1:19" ht="15.75" customHeight="1">
      <c r="A14" s="82">
        <v>2102</v>
      </c>
      <c r="B14" s="161"/>
      <c r="C14" s="161"/>
      <c r="D14" s="161"/>
      <c r="E14" s="161"/>
      <c r="F14" s="161"/>
      <c r="G14" s="161"/>
      <c r="H14" s="161"/>
      <c r="I14" s="161"/>
      <c r="J14" s="161">
        <v>56</v>
      </c>
      <c r="K14" s="162">
        <v>53</v>
      </c>
      <c r="L14" s="155"/>
      <c r="M14" s="5"/>
      <c r="N14" s="156"/>
      <c r="O14" s="148">
        <f>IF(J14=0,"",J14/I13)</f>
        <v>0.93333333333333335</v>
      </c>
      <c r="P14" s="95">
        <v>63</v>
      </c>
      <c r="Q14" s="149">
        <f t="shared" si="0"/>
        <v>1</v>
      </c>
      <c r="R14" s="149">
        <f t="shared" si="1"/>
        <v>0</v>
      </c>
    </row>
    <row r="15" spans="1:19" ht="15.75" customHeight="1">
      <c r="A15" s="82">
        <v>2201</v>
      </c>
      <c r="B15" s="161"/>
      <c r="C15" s="161"/>
      <c r="D15" s="161"/>
      <c r="E15" s="161"/>
      <c r="F15" s="161"/>
      <c r="G15" s="161"/>
      <c r="H15" s="161"/>
      <c r="I15" s="161"/>
      <c r="J15" s="161">
        <v>6</v>
      </c>
      <c r="K15" s="162">
        <v>4</v>
      </c>
      <c r="L15" s="155"/>
      <c r="M15" s="5"/>
      <c r="N15" s="26"/>
      <c r="O15" s="157"/>
      <c r="P15" s="158">
        <v>9</v>
      </c>
      <c r="Q15" s="159"/>
      <c r="R15" s="160"/>
    </row>
    <row r="16" spans="1:19" ht="15.75" customHeight="1">
      <c r="A16" s="82">
        <v>2202</v>
      </c>
      <c r="B16" s="161"/>
      <c r="C16" s="161"/>
      <c r="D16" s="161"/>
      <c r="E16" s="161"/>
      <c r="F16" s="161"/>
      <c r="G16" s="161"/>
      <c r="H16" s="161"/>
      <c r="I16" s="161"/>
      <c r="J16" s="161">
        <v>3</v>
      </c>
      <c r="K16" s="167">
        <v>2</v>
      </c>
      <c r="L16" s="155"/>
      <c r="M16" s="5"/>
      <c r="N16" s="26"/>
      <c r="O16" s="140"/>
      <c r="P16" s="163">
        <v>6</v>
      </c>
      <c r="Q16" s="164"/>
      <c r="R16" s="140"/>
    </row>
    <row r="17" spans="1:19" ht="15.75" customHeight="1">
      <c r="A17" s="82">
        <v>2301</v>
      </c>
      <c r="B17" s="161"/>
      <c r="C17" s="161"/>
      <c r="D17" s="161"/>
      <c r="E17" s="161"/>
      <c r="F17" s="161"/>
      <c r="G17" s="161"/>
      <c r="H17" s="161"/>
      <c r="I17" s="161"/>
      <c r="J17" s="161">
        <v>2</v>
      </c>
      <c r="K17" s="162">
        <v>2</v>
      </c>
      <c r="L17" s="155"/>
      <c r="M17" s="5"/>
      <c r="N17" s="26"/>
      <c r="O17" s="140"/>
      <c r="P17" s="163">
        <v>3</v>
      </c>
      <c r="Q17" s="164"/>
      <c r="R17" s="140"/>
    </row>
    <row r="18" spans="1:19" ht="15.75" customHeight="1">
      <c r="A18" s="82">
        <v>2302</v>
      </c>
      <c r="B18" s="161"/>
      <c r="C18" s="161"/>
      <c r="D18" s="161"/>
      <c r="E18" s="161"/>
      <c r="F18" s="161"/>
      <c r="G18" s="161"/>
      <c r="H18" s="161"/>
      <c r="I18" s="161"/>
      <c r="J18" s="161">
        <v>1</v>
      </c>
      <c r="K18" s="162"/>
      <c r="L18" s="155"/>
      <c r="M18" s="5"/>
      <c r="N18" s="26"/>
      <c r="O18" s="140"/>
      <c r="P18" s="163">
        <v>1</v>
      </c>
      <c r="Q18" s="164"/>
      <c r="R18" s="140"/>
    </row>
    <row r="19" spans="1:19" ht="15.75" customHeight="1">
      <c r="A19" s="82">
        <v>2401</v>
      </c>
      <c r="B19" s="161"/>
      <c r="C19" s="161"/>
      <c r="D19" s="161"/>
      <c r="E19" s="161"/>
      <c r="F19" s="161"/>
      <c r="G19" s="161"/>
      <c r="H19" s="161"/>
      <c r="I19" s="161"/>
      <c r="J19" s="161"/>
      <c r="K19" s="162"/>
      <c r="L19" s="155"/>
      <c r="M19" s="5"/>
      <c r="N19" s="26"/>
      <c r="O19" s="105"/>
      <c r="P19" s="124"/>
      <c r="Q19" s="106"/>
      <c r="R19" s="107"/>
    </row>
    <row r="20" spans="1:19" ht="15.75" customHeight="1">
      <c r="A20" s="82">
        <v>2402</v>
      </c>
      <c r="B20" s="161"/>
      <c r="C20" s="161"/>
      <c r="D20" s="161"/>
      <c r="E20" s="161"/>
      <c r="F20" s="161"/>
      <c r="G20" s="161"/>
      <c r="H20" s="161"/>
      <c r="I20" s="161"/>
      <c r="J20" s="161"/>
      <c r="K20" s="162"/>
      <c r="L20" s="155"/>
      <c r="M20" s="5"/>
      <c r="N20" s="26"/>
      <c r="O20" s="108" t="s">
        <v>80</v>
      </c>
      <c r="P20" s="109">
        <v>51</v>
      </c>
      <c r="Q20" s="110">
        <f>K23</f>
        <v>61</v>
      </c>
      <c r="R20" s="111" t="s">
        <v>10</v>
      </c>
    </row>
    <row r="21" spans="1:19" ht="15.75" customHeight="1">
      <c r="A21" s="82">
        <v>2501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2"/>
      <c r="L21" s="155"/>
      <c r="M21" s="5"/>
      <c r="N21" s="26"/>
      <c r="O21" s="112" t="s">
        <v>81</v>
      </c>
      <c r="P21" s="113">
        <f>IF(P20/B6=0,"",P20/B6)</f>
        <v>0.59302325581395354</v>
      </c>
      <c r="Q21" s="114">
        <f>IF(P20/Q20=0,"",P20/Q20)</f>
        <v>0.83606557377049184</v>
      </c>
      <c r="R21" s="115" t="s">
        <v>82</v>
      </c>
    </row>
    <row r="22" spans="1:19" ht="15.75" customHeight="1">
      <c r="A22" s="82">
        <v>2502</v>
      </c>
      <c r="B22" s="161"/>
      <c r="C22" s="161"/>
      <c r="D22" s="161"/>
      <c r="E22" s="161"/>
      <c r="F22" s="161"/>
      <c r="G22" s="161"/>
      <c r="H22" s="161"/>
      <c r="I22" s="161"/>
      <c r="J22" s="161"/>
      <c r="K22" s="162"/>
      <c r="L22" s="166"/>
      <c r="M22" s="119"/>
      <c r="N22" s="120"/>
      <c r="O22" s="119"/>
      <c r="P22" s="120"/>
      <c r="Q22" s="120"/>
      <c r="R22" s="121"/>
    </row>
    <row r="23" spans="1:19" ht="18" customHeight="1">
      <c r="A23" s="34"/>
      <c r="B23" s="26"/>
      <c r="C23" s="26"/>
      <c r="D23" s="231" t="s">
        <v>108</v>
      </c>
      <c r="E23" s="232"/>
      <c r="F23" s="232"/>
      <c r="G23" s="232"/>
      <c r="H23" s="232"/>
      <c r="I23" s="232"/>
      <c r="J23" s="233"/>
      <c r="K23" s="122">
        <f>SUM(K6:K19)</f>
        <v>61</v>
      </c>
      <c r="L23" s="123">
        <f>IF(K14=0,"",K14/B6)</f>
        <v>0.61627906976744184</v>
      </c>
      <c r="M23" s="123">
        <f>IF(K23=0,"",K23/B6)</f>
        <v>0.70930232558139539</v>
      </c>
      <c r="N23" s="123">
        <f>IF(K14=0,"",M23-L23)</f>
        <v>9.3023255813953543E-2</v>
      </c>
      <c r="O23" s="5"/>
      <c r="P23" s="26"/>
      <c r="Q23" s="25"/>
      <c r="R23" s="5"/>
    </row>
    <row r="24" spans="1:19" ht="12.75" customHeight="1">
      <c r="L24" s="5"/>
      <c r="M24" s="5"/>
      <c r="O24" s="5"/>
      <c r="P24" s="6"/>
      <c r="Q24" s="6"/>
      <c r="R24" s="5"/>
    </row>
    <row r="25" spans="1:19" ht="12.75" customHeight="1">
      <c r="L25" s="5"/>
      <c r="M25" s="5"/>
      <c r="O25" s="5"/>
      <c r="P25" s="6"/>
      <c r="Q25" s="6"/>
      <c r="R25" s="5"/>
    </row>
    <row r="26" spans="1:19" ht="26.25" customHeight="1">
      <c r="B26" s="250" t="s">
        <v>96</v>
      </c>
      <c r="C26" s="242"/>
      <c r="D26" s="242"/>
      <c r="E26" s="242"/>
      <c r="F26" s="242"/>
      <c r="G26" s="242"/>
      <c r="H26" s="242"/>
      <c r="I26" s="242"/>
      <c r="J26" s="242"/>
      <c r="K26" s="145" t="s">
        <v>114</v>
      </c>
      <c r="L26" s="5"/>
      <c r="M26" s="5"/>
      <c r="N26" s="26"/>
      <c r="O26" s="5"/>
      <c r="P26" s="26"/>
      <c r="Q26" s="26"/>
      <c r="R26" s="26"/>
    </row>
    <row r="27" spans="1:19" ht="20.25" customHeight="1">
      <c r="A27" s="234" t="s">
        <v>9</v>
      </c>
      <c r="B27" s="235" t="s">
        <v>97</v>
      </c>
      <c r="C27" s="232"/>
      <c r="D27" s="232"/>
      <c r="E27" s="232"/>
      <c r="F27" s="232"/>
      <c r="G27" s="232"/>
      <c r="H27" s="232"/>
      <c r="I27" s="232"/>
      <c r="J27" s="233"/>
      <c r="K27" s="236" t="s">
        <v>10</v>
      </c>
      <c r="L27" s="229" t="s">
        <v>2</v>
      </c>
      <c r="M27" s="229" t="s">
        <v>3</v>
      </c>
      <c r="N27" s="237" t="s">
        <v>4</v>
      </c>
      <c r="O27" s="229" t="s">
        <v>5</v>
      </c>
      <c r="P27" s="238" t="s">
        <v>6</v>
      </c>
      <c r="Q27" s="238" t="s">
        <v>7</v>
      </c>
      <c r="R27" s="229" t="s">
        <v>8</v>
      </c>
    </row>
    <row r="28" spans="1:19" ht="15.75" customHeight="1">
      <c r="A28" s="230"/>
      <c r="B28" s="82" t="s">
        <v>98</v>
      </c>
      <c r="C28" s="82" t="s">
        <v>99</v>
      </c>
      <c r="D28" s="82" t="s">
        <v>100</v>
      </c>
      <c r="E28" s="82" t="s">
        <v>101</v>
      </c>
      <c r="F28" s="82" t="s">
        <v>102</v>
      </c>
      <c r="G28" s="82" t="s">
        <v>103</v>
      </c>
      <c r="H28" s="82" t="s">
        <v>104</v>
      </c>
      <c r="I28" s="82" t="s">
        <v>105</v>
      </c>
      <c r="J28" s="82" t="s">
        <v>106</v>
      </c>
      <c r="K28" s="230"/>
      <c r="L28" s="230"/>
      <c r="M28" s="230"/>
      <c r="N28" s="230"/>
      <c r="O28" s="230"/>
      <c r="P28" s="230"/>
      <c r="Q28" s="230"/>
      <c r="R28" s="230"/>
    </row>
    <row r="29" spans="1:19" ht="15.75" customHeight="1">
      <c r="A29" s="82">
        <v>1801</v>
      </c>
      <c r="B29" s="83">
        <v>82</v>
      </c>
      <c r="C29" s="161"/>
      <c r="D29" s="161"/>
      <c r="E29" s="161"/>
      <c r="F29" s="161"/>
      <c r="G29" s="161"/>
      <c r="H29" s="161"/>
      <c r="I29" s="161"/>
      <c r="J29" s="161"/>
      <c r="K29" s="162"/>
      <c r="L29" s="154"/>
      <c r="M29" s="55"/>
      <c r="N29" s="56"/>
      <c r="O29" s="146"/>
      <c r="P29" s="89">
        <f>B29</f>
        <v>82</v>
      </c>
      <c r="Q29" s="147"/>
      <c r="R29" s="146"/>
    </row>
    <row r="30" spans="1:19" ht="15.75" customHeight="1">
      <c r="A30" s="82">
        <v>1802</v>
      </c>
      <c r="B30" s="161"/>
      <c r="C30" s="161">
        <v>68</v>
      </c>
      <c r="D30" s="161"/>
      <c r="E30" s="161"/>
      <c r="F30" s="161"/>
      <c r="G30" s="161"/>
      <c r="H30" s="161"/>
      <c r="I30" s="161"/>
      <c r="J30" s="161"/>
      <c r="K30" s="162"/>
      <c r="L30" s="155"/>
      <c r="M30" s="5"/>
      <c r="N30" s="156"/>
      <c r="O30" s="94">
        <f>IF(C30=0,"",C30/B29)</f>
        <v>0.82926829268292679</v>
      </c>
      <c r="P30" s="95">
        <v>68</v>
      </c>
      <c r="Q30" s="96">
        <f t="shared" ref="Q30:Q37" si="2">IF(P30=0,"",P30/P29)</f>
        <v>0.82926829268292679</v>
      </c>
      <c r="R30" s="96">
        <f t="shared" ref="R30:R37" si="3">IF(P30=0,"",100%-Q30)</f>
        <v>0.17073170731707321</v>
      </c>
    </row>
    <row r="31" spans="1:19" ht="15.75" customHeight="1">
      <c r="A31" s="82">
        <v>1901</v>
      </c>
      <c r="B31" s="161"/>
      <c r="C31" s="161"/>
      <c r="D31" s="161">
        <v>63</v>
      </c>
      <c r="E31" s="161"/>
      <c r="F31" s="161"/>
      <c r="G31" s="161"/>
      <c r="H31" s="161"/>
      <c r="I31" s="161"/>
      <c r="J31" s="161"/>
      <c r="K31" s="162"/>
      <c r="L31" s="155"/>
      <c r="M31" s="5"/>
      <c r="N31" s="156"/>
      <c r="O31" s="94">
        <f>IF(D31=0,"",D31/C30)</f>
        <v>0.92647058823529416</v>
      </c>
      <c r="P31" s="95">
        <v>66</v>
      </c>
      <c r="Q31" s="96">
        <f t="shared" si="2"/>
        <v>0.97058823529411764</v>
      </c>
      <c r="R31" s="96">
        <f t="shared" si="3"/>
        <v>2.9411764705882359E-2</v>
      </c>
      <c r="S31" s="131">
        <f>P31/P29</f>
        <v>0.80487804878048785</v>
      </c>
    </row>
    <row r="32" spans="1:19" ht="15.75" customHeight="1">
      <c r="A32" s="82">
        <v>1902</v>
      </c>
      <c r="B32" s="161"/>
      <c r="C32" s="161"/>
      <c r="D32" s="161"/>
      <c r="E32" s="161">
        <v>61</v>
      </c>
      <c r="F32" s="161"/>
      <c r="G32" s="161"/>
      <c r="H32" s="161"/>
      <c r="I32" s="161"/>
      <c r="J32" s="161"/>
      <c r="K32" s="162"/>
      <c r="L32" s="155"/>
      <c r="M32" s="5"/>
      <c r="N32" s="156"/>
      <c r="O32" s="94">
        <f>IF(E32=0,"",E32/D31)</f>
        <v>0.96825396825396826</v>
      </c>
      <c r="P32" s="95">
        <v>66</v>
      </c>
      <c r="Q32" s="96">
        <f t="shared" si="2"/>
        <v>1</v>
      </c>
      <c r="R32" s="96">
        <f t="shared" si="3"/>
        <v>0</v>
      </c>
    </row>
    <row r="33" spans="1:18" ht="15.75" customHeight="1">
      <c r="A33" s="82">
        <v>2001</v>
      </c>
      <c r="B33" s="161"/>
      <c r="C33" s="161"/>
      <c r="D33" s="161"/>
      <c r="E33" s="161"/>
      <c r="F33" s="161">
        <v>56</v>
      </c>
      <c r="G33" s="161"/>
      <c r="H33" s="161"/>
      <c r="I33" s="161"/>
      <c r="J33" s="161"/>
      <c r="K33" s="162"/>
      <c r="L33" s="155"/>
      <c r="M33" s="5"/>
      <c r="N33" s="156"/>
      <c r="O33" s="94">
        <f>IF(F33=0,"",F33/E32)</f>
        <v>0.91803278688524592</v>
      </c>
      <c r="P33" s="95">
        <v>61</v>
      </c>
      <c r="Q33" s="96">
        <f t="shared" si="2"/>
        <v>0.9242424242424242</v>
      </c>
      <c r="R33" s="96">
        <f t="shared" si="3"/>
        <v>7.5757575757575801E-2</v>
      </c>
    </row>
    <row r="34" spans="1:18" ht="15.75" customHeight="1">
      <c r="A34" s="82">
        <v>2002</v>
      </c>
      <c r="B34" s="161"/>
      <c r="C34" s="161"/>
      <c r="D34" s="161"/>
      <c r="E34" s="161"/>
      <c r="F34" s="161"/>
      <c r="G34" s="161">
        <v>56</v>
      </c>
      <c r="H34" s="161"/>
      <c r="I34" s="161"/>
      <c r="J34" s="161"/>
      <c r="K34" s="162"/>
      <c r="L34" s="155"/>
      <c r="M34" s="5"/>
      <c r="N34" s="156"/>
      <c r="O34" s="94">
        <f>IF(G34=0,"",G34/F33)</f>
        <v>1</v>
      </c>
      <c r="P34" s="95">
        <v>59</v>
      </c>
      <c r="Q34" s="96">
        <f t="shared" si="2"/>
        <v>0.96721311475409832</v>
      </c>
      <c r="R34" s="96">
        <f t="shared" si="3"/>
        <v>3.2786885245901676E-2</v>
      </c>
    </row>
    <row r="35" spans="1:18" ht="15.75" customHeight="1">
      <c r="A35" s="82">
        <v>2101</v>
      </c>
      <c r="B35" s="161"/>
      <c r="C35" s="161"/>
      <c r="D35" s="161"/>
      <c r="E35" s="161"/>
      <c r="F35" s="161"/>
      <c r="G35" s="161"/>
      <c r="H35" s="161">
        <v>55</v>
      </c>
      <c r="I35" s="161"/>
      <c r="J35" s="161"/>
      <c r="K35" s="162"/>
      <c r="L35" s="155"/>
      <c r="M35" s="5"/>
      <c r="N35" s="156"/>
      <c r="O35" s="94">
        <f>IF(H35=0,"",H35/G34)</f>
        <v>0.9821428571428571</v>
      </c>
      <c r="P35" s="95">
        <v>59</v>
      </c>
      <c r="Q35" s="96">
        <f t="shared" si="2"/>
        <v>1</v>
      </c>
      <c r="R35" s="96">
        <f t="shared" si="3"/>
        <v>0</v>
      </c>
    </row>
    <row r="36" spans="1:18" ht="15.75" customHeight="1">
      <c r="A36" s="82">
        <v>2102</v>
      </c>
      <c r="B36" s="161"/>
      <c r="C36" s="161"/>
      <c r="D36" s="161"/>
      <c r="E36" s="161"/>
      <c r="F36" s="161"/>
      <c r="G36" s="161"/>
      <c r="H36" s="161"/>
      <c r="I36" s="161">
        <v>54</v>
      </c>
      <c r="J36" s="161"/>
      <c r="K36" s="162"/>
      <c r="L36" s="155"/>
      <c r="M36" s="5"/>
      <c r="N36" s="156"/>
      <c r="O36" s="94">
        <f>IF(I36=0,"",I36/H35)</f>
        <v>0.98181818181818181</v>
      </c>
      <c r="P36" s="95">
        <v>59</v>
      </c>
      <c r="Q36" s="96">
        <f t="shared" si="2"/>
        <v>1</v>
      </c>
      <c r="R36" s="96">
        <f t="shared" si="3"/>
        <v>0</v>
      </c>
    </row>
    <row r="37" spans="1:18" ht="15.75" customHeight="1">
      <c r="A37" s="82">
        <v>2201</v>
      </c>
      <c r="B37" s="161"/>
      <c r="C37" s="161"/>
      <c r="D37" s="161"/>
      <c r="E37" s="161"/>
      <c r="F37" s="161"/>
      <c r="G37" s="161"/>
      <c r="H37" s="161"/>
      <c r="I37" s="161"/>
      <c r="J37" s="161">
        <v>51</v>
      </c>
      <c r="K37" s="162">
        <v>47</v>
      </c>
      <c r="L37" s="155"/>
      <c r="M37" s="5"/>
      <c r="N37" s="156"/>
      <c r="O37" s="148">
        <f>IF(J37=0,"",J37/I36)</f>
        <v>0.94444444444444442</v>
      </c>
      <c r="P37" s="95">
        <v>58</v>
      </c>
      <c r="Q37" s="149">
        <f t="shared" si="2"/>
        <v>0.98305084745762716</v>
      </c>
      <c r="R37" s="149">
        <f t="shared" si="3"/>
        <v>1.6949152542372836E-2</v>
      </c>
    </row>
    <row r="38" spans="1:18" ht="15.75" customHeight="1">
      <c r="A38" s="82">
        <v>2202</v>
      </c>
      <c r="B38" s="161"/>
      <c r="C38" s="161"/>
      <c r="D38" s="161"/>
      <c r="E38" s="161"/>
      <c r="F38" s="161"/>
      <c r="G38" s="161"/>
      <c r="H38" s="161"/>
      <c r="I38" s="161"/>
      <c r="J38" s="161">
        <v>7</v>
      </c>
      <c r="K38" s="167">
        <v>5</v>
      </c>
      <c r="L38" s="155"/>
      <c r="M38" s="5"/>
      <c r="N38" s="26"/>
      <c r="O38" s="157"/>
      <c r="P38" s="158">
        <v>9</v>
      </c>
      <c r="Q38" s="159"/>
      <c r="R38" s="160"/>
    </row>
    <row r="39" spans="1:18" ht="15.75" customHeight="1">
      <c r="A39" s="82">
        <v>2301</v>
      </c>
      <c r="B39" s="161"/>
      <c r="C39" s="161"/>
      <c r="D39" s="161"/>
      <c r="E39" s="161"/>
      <c r="F39" s="161"/>
      <c r="G39" s="161"/>
      <c r="H39" s="161"/>
      <c r="I39" s="161"/>
      <c r="J39" s="161">
        <v>3</v>
      </c>
      <c r="K39" s="162">
        <v>1</v>
      </c>
      <c r="L39" s="155"/>
      <c r="M39" s="5"/>
      <c r="N39" s="26"/>
      <c r="O39" s="140"/>
      <c r="P39" s="163">
        <v>4</v>
      </c>
      <c r="Q39" s="164"/>
      <c r="R39" s="140"/>
    </row>
    <row r="40" spans="1:18" ht="15.75" customHeight="1">
      <c r="A40" s="82">
        <v>2302</v>
      </c>
      <c r="B40" s="161"/>
      <c r="C40" s="161"/>
      <c r="D40" s="161"/>
      <c r="E40" s="161"/>
      <c r="F40" s="161"/>
      <c r="G40" s="161"/>
      <c r="H40" s="161"/>
      <c r="I40" s="161"/>
      <c r="J40" s="161">
        <v>2</v>
      </c>
      <c r="K40" s="162"/>
      <c r="L40" s="155"/>
      <c r="M40" s="5"/>
      <c r="N40" s="26"/>
      <c r="O40" s="140"/>
      <c r="P40" s="163">
        <v>3</v>
      </c>
      <c r="Q40" s="164"/>
      <c r="R40" s="140"/>
    </row>
    <row r="41" spans="1:18" ht="15.75" customHeight="1">
      <c r="A41" s="82">
        <v>2401</v>
      </c>
      <c r="B41" s="161"/>
      <c r="C41" s="161"/>
      <c r="D41" s="161"/>
      <c r="E41" s="161"/>
      <c r="F41" s="161"/>
      <c r="G41" s="161"/>
      <c r="H41" s="161"/>
      <c r="I41" s="161"/>
      <c r="J41" s="161">
        <v>3</v>
      </c>
      <c r="K41" s="162">
        <v>3</v>
      </c>
      <c r="L41" s="155"/>
      <c r="M41" s="5"/>
      <c r="N41" s="26"/>
      <c r="O41" s="140"/>
      <c r="P41" s="163">
        <v>3</v>
      </c>
      <c r="Q41" s="164"/>
      <c r="R41" s="140"/>
    </row>
    <row r="42" spans="1:18" ht="15.75" customHeight="1">
      <c r="A42" s="82">
        <v>2402</v>
      </c>
      <c r="B42" s="161"/>
      <c r="C42" s="161"/>
      <c r="D42" s="161"/>
      <c r="E42" s="161"/>
      <c r="F42" s="161"/>
      <c r="G42" s="161"/>
      <c r="H42" s="161"/>
      <c r="I42" s="161"/>
      <c r="J42" s="161"/>
      <c r="K42" s="162"/>
      <c r="L42" s="155"/>
      <c r="M42" s="5"/>
      <c r="N42" s="26"/>
      <c r="O42" s="105"/>
      <c r="P42" s="124"/>
      <c r="Q42" s="106"/>
      <c r="R42" s="107"/>
    </row>
    <row r="43" spans="1:18" ht="15.75" customHeight="1">
      <c r="A43" s="82">
        <v>2501</v>
      </c>
      <c r="B43" s="161"/>
      <c r="C43" s="161"/>
      <c r="D43" s="161"/>
      <c r="E43" s="161"/>
      <c r="F43" s="161"/>
      <c r="G43" s="161"/>
      <c r="H43" s="161"/>
      <c r="I43" s="161"/>
      <c r="J43" s="161"/>
      <c r="K43" s="162"/>
      <c r="L43" s="155"/>
      <c r="M43" s="5"/>
      <c r="N43" s="26"/>
      <c r="O43" s="108" t="s">
        <v>80</v>
      </c>
      <c r="P43" s="109">
        <v>38</v>
      </c>
      <c r="Q43" s="110">
        <f>IF(SUM(K32:K39)=0,"",SUM(K32:K39))</f>
        <v>53</v>
      </c>
      <c r="R43" s="111" t="s">
        <v>10</v>
      </c>
    </row>
    <row r="44" spans="1:18" ht="15.75" customHeight="1">
      <c r="A44" s="82">
        <v>2502</v>
      </c>
      <c r="B44" s="161"/>
      <c r="C44" s="161"/>
      <c r="D44" s="161"/>
      <c r="E44" s="161"/>
      <c r="F44" s="161"/>
      <c r="G44" s="161"/>
      <c r="H44" s="161"/>
      <c r="I44" s="161"/>
      <c r="J44" s="161"/>
      <c r="K44" s="162"/>
      <c r="L44" s="155"/>
      <c r="M44" s="5"/>
      <c r="N44" s="26"/>
      <c r="O44" s="112" t="s">
        <v>81</v>
      </c>
      <c r="P44" s="113">
        <f>IF(P43/B29=0,"",P43/B29)</f>
        <v>0.46341463414634149</v>
      </c>
      <c r="Q44" s="114">
        <f>IF(P43/Q43=0,"",P43/Q43)</f>
        <v>0.71698113207547165</v>
      </c>
      <c r="R44" s="115" t="s">
        <v>82</v>
      </c>
    </row>
    <row r="45" spans="1:18" ht="15.75" customHeight="1">
      <c r="A45" s="82">
        <v>2601</v>
      </c>
      <c r="B45" s="161"/>
      <c r="C45" s="161"/>
      <c r="D45" s="161"/>
      <c r="E45" s="161"/>
      <c r="F45" s="161"/>
      <c r="G45" s="161"/>
      <c r="H45" s="161"/>
      <c r="I45" s="161"/>
      <c r="J45" s="161"/>
      <c r="K45" s="162"/>
      <c r="L45" s="166"/>
      <c r="M45" s="119"/>
      <c r="N45" s="120"/>
      <c r="O45" s="119"/>
      <c r="P45" s="120"/>
      <c r="Q45" s="120"/>
      <c r="R45" s="121"/>
    </row>
    <row r="46" spans="1:18" ht="18" customHeight="1">
      <c r="A46" s="34" t="s">
        <v>130</v>
      </c>
      <c r="B46" s="26"/>
      <c r="C46" s="26"/>
      <c r="D46" s="231" t="s">
        <v>108</v>
      </c>
      <c r="E46" s="232"/>
      <c r="F46" s="232"/>
      <c r="G46" s="232"/>
      <c r="H46" s="232"/>
      <c r="I46" s="232"/>
      <c r="J46" s="233"/>
      <c r="K46" s="122">
        <f>SUM(K29:K42)</f>
        <v>56</v>
      </c>
      <c r="L46" s="123">
        <f>IF(K37=0,"",K37/B29)</f>
        <v>0.57317073170731703</v>
      </c>
      <c r="M46" s="123">
        <f>IF(K46=0,"",K46/B29)</f>
        <v>0.68292682926829273</v>
      </c>
      <c r="N46" s="123">
        <f>IF(K37=0,"",M46-L46)</f>
        <v>0.10975609756097571</v>
      </c>
      <c r="O46" s="5"/>
      <c r="P46" s="26"/>
      <c r="Q46" s="25"/>
      <c r="R46" s="5"/>
    </row>
    <row r="47" spans="1:18" ht="12.75" customHeight="1">
      <c r="L47" s="5"/>
      <c r="M47" s="5"/>
      <c r="O47" s="5"/>
      <c r="P47" s="6"/>
      <c r="Q47" s="6"/>
      <c r="R47" s="5"/>
    </row>
    <row r="48" spans="1:18" ht="12.75" customHeight="1">
      <c r="L48" s="5"/>
      <c r="M48" s="5"/>
      <c r="O48" s="5"/>
      <c r="P48" s="6"/>
      <c r="Q48" s="6"/>
      <c r="R48" s="5"/>
    </row>
    <row r="49" spans="1:23" ht="26.25" customHeight="1">
      <c r="B49" s="250" t="s">
        <v>96</v>
      </c>
      <c r="C49" s="242"/>
      <c r="D49" s="242"/>
      <c r="E49" s="242"/>
      <c r="F49" s="242"/>
      <c r="G49" s="242"/>
      <c r="H49" s="242"/>
      <c r="I49" s="242"/>
      <c r="J49" s="242"/>
      <c r="K49" s="145" t="s">
        <v>115</v>
      </c>
      <c r="L49" s="5"/>
      <c r="M49" s="5"/>
      <c r="N49" s="26"/>
      <c r="O49" s="5"/>
      <c r="P49" s="26"/>
      <c r="Q49" s="26"/>
      <c r="R49" s="26"/>
      <c r="W49" s="209">
        <f>AVERAGE(L46,L68)</f>
        <v>0.55632220795892162</v>
      </c>
    </row>
    <row r="50" spans="1:23" ht="20.25" customHeight="1">
      <c r="A50" s="234" t="s">
        <v>9</v>
      </c>
      <c r="B50" s="235" t="s">
        <v>97</v>
      </c>
      <c r="C50" s="232"/>
      <c r="D50" s="232"/>
      <c r="E50" s="232"/>
      <c r="F50" s="232"/>
      <c r="G50" s="232"/>
      <c r="H50" s="232"/>
      <c r="I50" s="232"/>
      <c r="J50" s="233"/>
      <c r="K50" s="236" t="s">
        <v>10</v>
      </c>
      <c r="L50" s="229" t="s">
        <v>2</v>
      </c>
      <c r="M50" s="229" t="s">
        <v>3</v>
      </c>
      <c r="N50" s="237" t="s">
        <v>4</v>
      </c>
      <c r="O50" s="229" t="s">
        <v>5</v>
      </c>
      <c r="P50" s="238" t="s">
        <v>6</v>
      </c>
      <c r="Q50" s="238" t="s">
        <v>7</v>
      </c>
      <c r="R50" s="229" t="s">
        <v>8</v>
      </c>
    </row>
    <row r="51" spans="1:23" ht="15.75" customHeight="1">
      <c r="A51" s="230"/>
      <c r="B51" s="82" t="s">
        <v>98</v>
      </c>
      <c r="C51" s="82" t="s">
        <v>99</v>
      </c>
      <c r="D51" s="82" t="s">
        <v>100</v>
      </c>
      <c r="E51" s="82" t="s">
        <v>101</v>
      </c>
      <c r="F51" s="82" t="s">
        <v>102</v>
      </c>
      <c r="G51" s="82" t="s">
        <v>103</v>
      </c>
      <c r="H51" s="82" t="s">
        <v>104</v>
      </c>
      <c r="I51" s="82" t="s">
        <v>105</v>
      </c>
      <c r="J51" s="82" t="s">
        <v>106</v>
      </c>
      <c r="K51" s="230"/>
      <c r="L51" s="230"/>
      <c r="M51" s="230"/>
      <c r="N51" s="230"/>
      <c r="O51" s="230"/>
      <c r="P51" s="230"/>
      <c r="Q51" s="230"/>
      <c r="R51" s="230"/>
    </row>
    <row r="52" spans="1:23" ht="15.75" customHeight="1">
      <c r="A52" s="82">
        <v>1802</v>
      </c>
      <c r="B52" s="83">
        <v>76</v>
      </c>
      <c r="C52" s="161"/>
      <c r="D52" s="161"/>
      <c r="E52" s="161"/>
      <c r="F52" s="161"/>
      <c r="G52" s="161"/>
      <c r="H52" s="161"/>
      <c r="I52" s="161"/>
      <c r="J52" s="161"/>
      <c r="K52" s="162"/>
      <c r="L52" s="154"/>
      <c r="M52" s="55"/>
      <c r="N52" s="56"/>
      <c r="O52" s="146"/>
      <c r="P52" s="89">
        <f>B52</f>
        <v>76</v>
      </c>
      <c r="Q52" s="147"/>
      <c r="R52" s="146"/>
    </row>
    <row r="53" spans="1:23" ht="15.75" customHeight="1">
      <c r="A53" s="82">
        <v>1901</v>
      </c>
      <c r="B53" s="161"/>
      <c r="C53" s="161">
        <v>62</v>
      </c>
      <c r="D53" s="161"/>
      <c r="E53" s="161"/>
      <c r="F53" s="161"/>
      <c r="G53" s="161"/>
      <c r="H53" s="161"/>
      <c r="I53" s="161"/>
      <c r="J53" s="161"/>
      <c r="K53" s="162"/>
      <c r="L53" s="155"/>
      <c r="M53" s="5"/>
      <c r="N53" s="156"/>
      <c r="O53" s="94">
        <f>IF(C53=0,"",C53/B52)</f>
        <v>0.81578947368421051</v>
      </c>
      <c r="P53" s="95">
        <v>63</v>
      </c>
      <c r="Q53" s="96">
        <f t="shared" ref="Q53:Q60" si="4">IF(P53=0,"",P53/P52)</f>
        <v>0.82894736842105265</v>
      </c>
      <c r="R53" s="96">
        <f t="shared" ref="R53:R60" si="5">IF(P53=0,"",100%-Q53)</f>
        <v>0.17105263157894735</v>
      </c>
    </row>
    <row r="54" spans="1:23" ht="15.75" customHeight="1">
      <c r="A54" s="82">
        <v>1902</v>
      </c>
      <c r="B54" s="161"/>
      <c r="C54" s="161"/>
      <c r="D54" s="161">
        <v>58</v>
      </c>
      <c r="E54" s="161"/>
      <c r="F54" s="161"/>
      <c r="G54" s="161"/>
      <c r="H54" s="161"/>
      <c r="I54" s="161"/>
      <c r="J54" s="161"/>
      <c r="K54" s="162"/>
      <c r="L54" s="155"/>
      <c r="M54" s="5"/>
      <c r="N54" s="156"/>
      <c r="O54" s="94">
        <f>IF(D54=0,"",D54/C53)</f>
        <v>0.93548387096774188</v>
      </c>
      <c r="P54" s="95">
        <v>58</v>
      </c>
      <c r="Q54" s="96">
        <f t="shared" si="4"/>
        <v>0.92063492063492058</v>
      </c>
      <c r="R54" s="96">
        <f t="shared" si="5"/>
        <v>7.9365079365079416E-2</v>
      </c>
      <c r="S54" s="97">
        <f>P54/P52</f>
        <v>0.76315789473684215</v>
      </c>
    </row>
    <row r="55" spans="1:23" ht="15.75" customHeight="1">
      <c r="A55" s="82">
        <v>2001</v>
      </c>
      <c r="B55" s="161"/>
      <c r="C55" s="161"/>
      <c r="D55" s="161"/>
      <c r="E55" s="161">
        <v>55</v>
      </c>
      <c r="F55" s="161"/>
      <c r="G55" s="161"/>
      <c r="H55" s="161"/>
      <c r="I55" s="161"/>
      <c r="J55" s="161"/>
      <c r="K55" s="162"/>
      <c r="L55" s="155"/>
      <c r="M55" s="5"/>
      <c r="N55" s="156"/>
      <c r="O55" s="94">
        <f>IF(E55=0,"",E55/D54)</f>
        <v>0.94827586206896552</v>
      </c>
      <c r="P55" s="95">
        <v>55</v>
      </c>
      <c r="Q55" s="96">
        <f t="shared" si="4"/>
        <v>0.94827586206896552</v>
      </c>
      <c r="R55" s="96">
        <f t="shared" si="5"/>
        <v>5.1724137931034475E-2</v>
      </c>
    </row>
    <row r="56" spans="1:23" ht="15.75" customHeight="1">
      <c r="A56" s="82">
        <v>2002</v>
      </c>
      <c r="B56" s="161"/>
      <c r="C56" s="161"/>
      <c r="D56" s="161"/>
      <c r="E56" s="161"/>
      <c r="F56" s="161">
        <v>48</v>
      </c>
      <c r="G56" s="161"/>
      <c r="H56" s="161"/>
      <c r="I56" s="161"/>
      <c r="J56" s="161"/>
      <c r="K56" s="162"/>
      <c r="L56" s="155"/>
      <c r="M56" s="5"/>
      <c r="N56" s="156"/>
      <c r="O56" s="94">
        <f>IF(F56=0,"",F56/E55)</f>
        <v>0.87272727272727268</v>
      </c>
      <c r="P56" s="95">
        <v>51</v>
      </c>
      <c r="Q56" s="96">
        <f t="shared" si="4"/>
        <v>0.92727272727272725</v>
      </c>
      <c r="R56" s="96">
        <f t="shared" si="5"/>
        <v>7.2727272727272751E-2</v>
      </c>
    </row>
    <row r="57" spans="1:23" ht="15.75" customHeight="1">
      <c r="A57" s="82">
        <v>2101</v>
      </c>
      <c r="B57" s="161"/>
      <c r="C57" s="161"/>
      <c r="D57" s="161"/>
      <c r="E57" s="161"/>
      <c r="F57" s="161"/>
      <c r="G57" s="161">
        <v>47</v>
      </c>
      <c r="H57" s="161"/>
      <c r="I57" s="161"/>
      <c r="J57" s="161"/>
      <c r="K57" s="162"/>
      <c r="L57" s="155"/>
      <c r="M57" s="5"/>
      <c r="N57" s="156"/>
      <c r="O57" s="94">
        <f>IF(G57=0,"",G57/F56)</f>
        <v>0.97916666666666663</v>
      </c>
      <c r="P57" s="95">
        <v>50</v>
      </c>
      <c r="Q57" s="96">
        <f t="shared" si="4"/>
        <v>0.98039215686274506</v>
      </c>
      <c r="R57" s="96">
        <f t="shared" si="5"/>
        <v>1.9607843137254943E-2</v>
      </c>
    </row>
    <row r="58" spans="1:23" ht="15.75" customHeight="1">
      <c r="A58" s="82">
        <v>2102</v>
      </c>
      <c r="B58" s="161"/>
      <c r="C58" s="161"/>
      <c r="D58" s="161"/>
      <c r="E58" s="161"/>
      <c r="F58" s="161"/>
      <c r="G58" s="161"/>
      <c r="H58" s="161">
        <v>46</v>
      </c>
      <c r="I58" s="161"/>
      <c r="J58" s="161"/>
      <c r="K58" s="162"/>
      <c r="L58" s="155"/>
      <c r="M58" s="5"/>
      <c r="N58" s="156"/>
      <c r="O58" s="94">
        <f>IF(H58=0,"",H58/G57)</f>
        <v>0.97872340425531912</v>
      </c>
      <c r="P58" s="95">
        <v>49</v>
      </c>
      <c r="Q58" s="96">
        <f t="shared" si="4"/>
        <v>0.98</v>
      </c>
      <c r="R58" s="96">
        <f t="shared" si="5"/>
        <v>2.0000000000000018E-2</v>
      </c>
    </row>
    <row r="59" spans="1:23" ht="15.75" customHeight="1">
      <c r="A59" s="82">
        <v>2201</v>
      </c>
      <c r="B59" s="161"/>
      <c r="C59" s="161"/>
      <c r="D59" s="161"/>
      <c r="E59" s="161"/>
      <c r="F59" s="161"/>
      <c r="G59" s="161"/>
      <c r="H59" s="161"/>
      <c r="I59" s="161">
        <v>45</v>
      </c>
      <c r="J59" s="161"/>
      <c r="K59" s="162"/>
      <c r="L59" s="155"/>
      <c r="M59" s="5"/>
      <c r="N59" s="156"/>
      <c r="O59" s="94">
        <f>IF(I59=0,"",I59/H58)</f>
        <v>0.97826086956521741</v>
      </c>
      <c r="P59" s="95">
        <v>49</v>
      </c>
      <c r="Q59" s="96">
        <f t="shared" si="4"/>
        <v>1</v>
      </c>
      <c r="R59" s="96">
        <f t="shared" si="5"/>
        <v>0</v>
      </c>
    </row>
    <row r="60" spans="1:23" ht="15.75" customHeight="1">
      <c r="A60" s="82">
        <v>2202</v>
      </c>
      <c r="B60" s="161"/>
      <c r="C60" s="161"/>
      <c r="D60" s="161"/>
      <c r="E60" s="161"/>
      <c r="F60" s="161"/>
      <c r="G60" s="161"/>
      <c r="H60" s="161"/>
      <c r="I60" s="161"/>
      <c r="J60" s="161">
        <v>44</v>
      </c>
      <c r="K60" s="167">
        <v>41</v>
      </c>
      <c r="L60" s="155"/>
      <c r="M60" s="5"/>
      <c r="N60" s="156"/>
      <c r="O60" s="148">
        <f>IF(J60=0,"",J60/I59)</f>
        <v>0.97777777777777775</v>
      </c>
      <c r="P60" s="95">
        <v>46</v>
      </c>
      <c r="Q60" s="149">
        <f t="shared" si="4"/>
        <v>0.93877551020408168</v>
      </c>
      <c r="R60" s="149">
        <f t="shared" si="5"/>
        <v>6.1224489795918324E-2</v>
      </c>
    </row>
    <row r="61" spans="1:23" ht="15.75" customHeight="1">
      <c r="A61" s="82">
        <v>2301</v>
      </c>
      <c r="B61" s="161"/>
      <c r="C61" s="161"/>
      <c r="D61" s="161"/>
      <c r="E61" s="161"/>
      <c r="F61" s="161"/>
      <c r="G61" s="161"/>
      <c r="H61" s="161"/>
      <c r="I61" s="161"/>
      <c r="J61" s="161">
        <v>2</v>
      </c>
      <c r="K61" s="162">
        <v>2</v>
      </c>
      <c r="L61" s="155"/>
      <c r="M61" s="5"/>
      <c r="N61" s="26"/>
      <c r="O61" s="157"/>
      <c r="P61" s="158">
        <v>4</v>
      </c>
      <c r="Q61" s="159"/>
      <c r="R61" s="160"/>
    </row>
    <row r="62" spans="1:23" ht="15.75" customHeight="1">
      <c r="A62" s="82">
        <v>2302</v>
      </c>
      <c r="B62" s="161"/>
      <c r="C62" s="161"/>
      <c r="D62" s="161"/>
      <c r="E62" s="161"/>
      <c r="F62" s="161"/>
      <c r="G62" s="161"/>
      <c r="H62" s="161"/>
      <c r="I62" s="161"/>
      <c r="J62" s="161">
        <v>2</v>
      </c>
      <c r="K62" s="162">
        <v>2</v>
      </c>
      <c r="L62" s="155"/>
      <c r="M62" s="5"/>
      <c r="N62" s="26"/>
      <c r="O62" s="140"/>
      <c r="P62" s="163">
        <v>2</v>
      </c>
      <c r="Q62" s="164"/>
      <c r="R62" s="140"/>
    </row>
    <row r="63" spans="1:23" ht="15.75" customHeight="1">
      <c r="A63" s="82">
        <v>2401</v>
      </c>
      <c r="B63" s="161"/>
      <c r="C63" s="161"/>
      <c r="D63" s="161"/>
      <c r="E63" s="161"/>
      <c r="F63" s="161"/>
      <c r="G63" s="161"/>
      <c r="H63" s="161"/>
      <c r="I63" s="161"/>
      <c r="J63" s="161"/>
      <c r="K63" s="162"/>
      <c r="L63" s="155"/>
      <c r="M63" s="5"/>
      <c r="N63" s="26"/>
      <c r="O63" s="140"/>
      <c r="P63" s="163"/>
      <c r="Q63" s="164"/>
      <c r="R63" s="140"/>
    </row>
    <row r="64" spans="1:23" ht="15.75" customHeight="1">
      <c r="A64" s="82">
        <v>2402</v>
      </c>
      <c r="B64" s="161"/>
      <c r="C64" s="161"/>
      <c r="D64" s="161"/>
      <c r="E64" s="161"/>
      <c r="F64" s="161"/>
      <c r="G64" s="161"/>
      <c r="H64" s="161"/>
      <c r="I64" s="161"/>
      <c r="J64" s="161"/>
      <c r="K64" s="162"/>
      <c r="L64" s="155"/>
      <c r="M64" s="5"/>
      <c r="N64" s="26"/>
      <c r="O64" s="105"/>
      <c r="P64" s="124"/>
      <c r="Q64" s="106"/>
      <c r="R64" s="107"/>
    </row>
    <row r="65" spans="1:19" ht="15.75" customHeight="1">
      <c r="A65" s="82">
        <v>2501</v>
      </c>
      <c r="B65" s="161"/>
      <c r="C65" s="161"/>
      <c r="D65" s="161"/>
      <c r="E65" s="161"/>
      <c r="F65" s="161"/>
      <c r="G65" s="161"/>
      <c r="H65" s="161"/>
      <c r="I65" s="161"/>
      <c r="J65" s="161"/>
      <c r="K65" s="162"/>
      <c r="L65" s="155"/>
      <c r="M65" s="5"/>
      <c r="N65" s="26"/>
      <c r="O65" s="108" t="s">
        <v>80</v>
      </c>
      <c r="P65" s="109">
        <v>40</v>
      </c>
      <c r="Q65" s="110">
        <f>IF(SUM(K55:K62)=0,"",SUM(K55:K62))</f>
        <v>45</v>
      </c>
      <c r="R65" s="111" t="s">
        <v>10</v>
      </c>
    </row>
    <row r="66" spans="1:19" ht="15.75" customHeight="1">
      <c r="A66" s="82">
        <v>2502</v>
      </c>
      <c r="B66" s="161"/>
      <c r="C66" s="161"/>
      <c r="D66" s="161"/>
      <c r="E66" s="161"/>
      <c r="F66" s="161"/>
      <c r="G66" s="161"/>
      <c r="H66" s="161"/>
      <c r="I66" s="161"/>
      <c r="J66" s="161"/>
      <c r="K66" s="162"/>
      <c r="L66" s="155"/>
      <c r="M66" s="5"/>
      <c r="N66" s="26"/>
      <c r="O66" s="112" t="s">
        <v>81</v>
      </c>
      <c r="P66" s="113">
        <f>IF(P65/B52=0,"",P65/B52)</f>
        <v>0.52631578947368418</v>
      </c>
      <c r="Q66" s="114">
        <f>IF(P65/Q65=0,"",P65/Q65)</f>
        <v>0.88888888888888884</v>
      </c>
      <c r="R66" s="115" t="s">
        <v>82</v>
      </c>
    </row>
    <row r="67" spans="1:19" ht="15.75" customHeight="1">
      <c r="A67" s="82">
        <v>2601</v>
      </c>
      <c r="B67" s="161"/>
      <c r="C67" s="161"/>
      <c r="D67" s="161"/>
      <c r="E67" s="161"/>
      <c r="F67" s="161"/>
      <c r="G67" s="161"/>
      <c r="H67" s="161"/>
      <c r="I67" s="161"/>
      <c r="J67" s="161"/>
      <c r="K67" s="162"/>
      <c r="L67" s="166"/>
      <c r="M67" s="119"/>
      <c r="N67" s="120"/>
      <c r="O67" s="119"/>
      <c r="P67" s="120"/>
      <c r="Q67" s="120"/>
      <c r="R67" s="121"/>
    </row>
    <row r="68" spans="1:19" ht="18" customHeight="1">
      <c r="A68" s="34" t="s">
        <v>130</v>
      </c>
      <c r="B68" s="26"/>
      <c r="C68" s="26"/>
      <c r="D68" s="231" t="s">
        <v>108</v>
      </c>
      <c r="E68" s="232"/>
      <c r="F68" s="232"/>
      <c r="G68" s="232"/>
      <c r="H68" s="232"/>
      <c r="I68" s="232"/>
      <c r="J68" s="233"/>
      <c r="K68" s="122">
        <f>SUM(K52:K64)</f>
        <v>45</v>
      </c>
      <c r="L68" s="123">
        <f>IF(K60=0,"",K60/B52)</f>
        <v>0.53947368421052633</v>
      </c>
      <c r="M68" s="123">
        <f>IF(K68=0,"",K68/B52)</f>
        <v>0.59210526315789469</v>
      </c>
      <c r="N68" s="123">
        <f>IF(K60=0,"",M68-L68)</f>
        <v>5.2631578947368363E-2</v>
      </c>
      <c r="O68" s="5"/>
      <c r="P68" s="26"/>
      <c r="Q68" s="25"/>
      <c r="R68" s="5"/>
    </row>
    <row r="69" spans="1:19" ht="12.75" customHeight="1">
      <c r="L69" s="5"/>
      <c r="M69" s="5"/>
      <c r="O69" s="5"/>
      <c r="P69" s="6"/>
      <c r="Q69" s="6"/>
      <c r="R69" s="5"/>
    </row>
    <row r="70" spans="1:19" ht="12.75" customHeight="1">
      <c r="L70" s="5"/>
      <c r="M70" s="5"/>
      <c r="O70" s="5"/>
      <c r="P70" s="6"/>
      <c r="Q70" s="6"/>
      <c r="R70" s="5"/>
    </row>
    <row r="71" spans="1:19" ht="26.25" customHeight="1">
      <c r="B71" s="250" t="s">
        <v>96</v>
      </c>
      <c r="C71" s="242"/>
      <c r="D71" s="242"/>
      <c r="E71" s="242"/>
      <c r="F71" s="242"/>
      <c r="G71" s="242"/>
      <c r="H71" s="242"/>
      <c r="I71" s="242"/>
      <c r="J71" s="242"/>
      <c r="K71" s="145" t="s">
        <v>116</v>
      </c>
      <c r="L71" s="5"/>
      <c r="M71" s="5"/>
      <c r="N71" s="26"/>
      <c r="O71" s="5"/>
      <c r="P71" s="26"/>
      <c r="Q71" s="26"/>
      <c r="R71" s="26"/>
    </row>
    <row r="72" spans="1:19" ht="20.25" customHeight="1">
      <c r="A72" s="234" t="s">
        <v>9</v>
      </c>
      <c r="B72" s="235" t="s">
        <v>97</v>
      </c>
      <c r="C72" s="232"/>
      <c r="D72" s="232"/>
      <c r="E72" s="232"/>
      <c r="F72" s="232"/>
      <c r="G72" s="232"/>
      <c r="H72" s="232"/>
      <c r="I72" s="232"/>
      <c r="J72" s="233"/>
      <c r="K72" s="236" t="s">
        <v>10</v>
      </c>
      <c r="L72" s="229" t="s">
        <v>2</v>
      </c>
      <c r="M72" s="229" t="s">
        <v>3</v>
      </c>
      <c r="N72" s="237" t="s">
        <v>4</v>
      </c>
      <c r="O72" s="229" t="s">
        <v>5</v>
      </c>
      <c r="P72" s="238" t="s">
        <v>6</v>
      </c>
      <c r="Q72" s="238" t="s">
        <v>7</v>
      </c>
      <c r="R72" s="229" t="s">
        <v>8</v>
      </c>
    </row>
    <row r="73" spans="1:19" ht="15.75" customHeight="1">
      <c r="A73" s="230"/>
      <c r="B73" s="82" t="s">
        <v>98</v>
      </c>
      <c r="C73" s="82" t="s">
        <v>99</v>
      </c>
      <c r="D73" s="82" t="s">
        <v>100</v>
      </c>
      <c r="E73" s="82" t="s">
        <v>101</v>
      </c>
      <c r="F73" s="82" t="s">
        <v>102</v>
      </c>
      <c r="G73" s="82" t="s">
        <v>103</v>
      </c>
      <c r="H73" s="82" t="s">
        <v>104</v>
      </c>
      <c r="I73" s="82" t="s">
        <v>105</v>
      </c>
      <c r="J73" s="82" t="s">
        <v>106</v>
      </c>
      <c r="K73" s="230"/>
      <c r="L73" s="230"/>
      <c r="M73" s="230"/>
      <c r="N73" s="230"/>
      <c r="O73" s="230"/>
      <c r="P73" s="230"/>
      <c r="Q73" s="230"/>
      <c r="R73" s="230"/>
    </row>
    <row r="74" spans="1:19" ht="15.75" customHeight="1">
      <c r="A74" s="82">
        <v>1901</v>
      </c>
      <c r="B74" s="83">
        <v>80</v>
      </c>
      <c r="C74" s="161"/>
      <c r="D74" s="161"/>
      <c r="E74" s="161"/>
      <c r="F74" s="161"/>
      <c r="G74" s="161"/>
      <c r="H74" s="161"/>
      <c r="I74" s="161"/>
      <c r="J74" s="161"/>
      <c r="K74" s="162"/>
      <c r="L74" s="154"/>
      <c r="M74" s="55"/>
      <c r="N74" s="56"/>
      <c r="O74" s="146"/>
      <c r="P74" s="89">
        <f>B74</f>
        <v>80</v>
      </c>
      <c r="Q74" s="147"/>
      <c r="R74" s="146"/>
    </row>
    <row r="75" spans="1:19" ht="15.75" customHeight="1">
      <c r="A75" s="82">
        <v>1902</v>
      </c>
      <c r="B75" s="161"/>
      <c r="C75" s="161">
        <v>72</v>
      </c>
      <c r="D75" s="161"/>
      <c r="E75" s="161"/>
      <c r="F75" s="161"/>
      <c r="G75" s="161"/>
      <c r="H75" s="161"/>
      <c r="I75" s="161"/>
      <c r="J75" s="161"/>
      <c r="K75" s="162"/>
      <c r="L75" s="155"/>
      <c r="M75" s="5"/>
      <c r="N75" s="156"/>
      <c r="O75" s="94">
        <f>IF(C75=0,"",C75/B74)</f>
        <v>0.9</v>
      </c>
      <c r="P75" s="95">
        <v>72</v>
      </c>
      <c r="Q75" s="96">
        <f t="shared" ref="Q75:Q82" si="6">IF(P75=0,"",P75/P74)</f>
        <v>0.9</v>
      </c>
      <c r="R75" s="96">
        <f t="shared" ref="R75:R82" si="7">IF(P75=0,"",100%-Q75)</f>
        <v>9.9999999999999978E-2</v>
      </c>
    </row>
    <row r="76" spans="1:19" ht="15.75" customHeight="1">
      <c r="A76" s="82">
        <v>2001</v>
      </c>
      <c r="B76" s="161"/>
      <c r="C76" s="161"/>
      <c r="D76" s="161">
        <v>63</v>
      </c>
      <c r="E76" s="161"/>
      <c r="F76" s="161"/>
      <c r="G76" s="161"/>
      <c r="H76" s="161"/>
      <c r="I76" s="161"/>
      <c r="J76" s="161"/>
      <c r="K76" s="162"/>
      <c r="L76" s="155"/>
      <c r="M76" s="5"/>
      <c r="N76" s="156"/>
      <c r="O76" s="94">
        <f>IF(D76=0,"",D76/C75)</f>
        <v>0.875</v>
      </c>
      <c r="P76" s="95">
        <v>67</v>
      </c>
      <c r="Q76" s="96">
        <f t="shared" si="6"/>
        <v>0.93055555555555558</v>
      </c>
      <c r="R76" s="96">
        <f t="shared" si="7"/>
        <v>6.944444444444442E-2</v>
      </c>
      <c r="S76" s="97">
        <f>P76/P74</f>
        <v>0.83750000000000002</v>
      </c>
    </row>
    <row r="77" spans="1:19" ht="15.75" customHeight="1">
      <c r="A77" s="82">
        <v>2002</v>
      </c>
      <c r="B77" s="161"/>
      <c r="C77" s="161"/>
      <c r="D77" s="161"/>
      <c r="E77" s="161">
        <v>61</v>
      </c>
      <c r="F77" s="161"/>
      <c r="G77" s="161"/>
      <c r="H77" s="161"/>
      <c r="I77" s="161"/>
      <c r="J77" s="161"/>
      <c r="K77" s="162"/>
      <c r="L77" s="155"/>
      <c r="M77" s="5"/>
      <c r="N77" s="156"/>
      <c r="O77" s="94">
        <f>IF(E77=0,"",E77/D76)</f>
        <v>0.96825396825396826</v>
      </c>
      <c r="P77" s="95">
        <v>67</v>
      </c>
      <c r="Q77" s="96">
        <f t="shared" si="6"/>
        <v>1</v>
      </c>
      <c r="R77" s="96">
        <f t="shared" si="7"/>
        <v>0</v>
      </c>
    </row>
    <row r="78" spans="1:19" ht="15.75" customHeight="1">
      <c r="A78" s="82">
        <v>2101</v>
      </c>
      <c r="B78" s="161"/>
      <c r="C78" s="161"/>
      <c r="D78" s="161"/>
      <c r="E78" s="161"/>
      <c r="F78" s="161">
        <v>53</v>
      </c>
      <c r="G78" s="161"/>
      <c r="H78" s="161"/>
      <c r="I78" s="161"/>
      <c r="J78" s="161"/>
      <c r="K78" s="162"/>
      <c r="L78" s="155"/>
      <c r="M78" s="5"/>
      <c r="N78" s="156"/>
      <c r="O78" s="94">
        <f>IF(F78=0,"",F78/E77)</f>
        <v>0.86885245901639341</v>
      </c>
      <c r="P78" s="95">
        <v>60</v>
      </c>
      <c r="Q78" s="96">
        <f t="shared" si="6"/>
        <v>0.89552238805970152</v>
      </c>
      <c r="R78" s="96">
        <f t="shared" si="7"/>
        <v>0.10447761194029848</v>
      </c>
    </row>
    <row r="79" spans="1:19" ht="15.75" customHeight="1">
      <c r="A79" s="82">
        <v>2102</v>
      </c>
      <c r="B79" s="161"/>
      <c r="C79" s="161"/>
      <c r="D79" s="161"/>
      <c r="E79" s="161"/>
      <c r="F79" s="161"/>
      <c r="G79" s="161">
        <v>51</v>
      </c>
      <c r="H79" s="161"/>
      <c r="I79" s="161"/>
      <c r="J79" s="161"/>
      <c r="K79" s="162"/>
      <c r="L79" s="155"/>
      <c r="M79" s="5"/>
      <c r="N79" s="156"/>
      <c r="O79" s="94">
        <f>IF(G79=0,"",G79/F78)</f>
        <v>0.96226415094339623</v>
      </c>
      <c r="P79" s="95">
        <v>58</v>
      </c>
      <c r="Q79" s="96">
        <f t="shared" si="6"/>
        <v>0.96666666666666667</v>
      </c>
      <c r="R79" s="96">
        <f t="shared" si="7"/>
        <v>3.3333333333333326E-2</v>
      </c>
    </row>
    <row r="80" spans="1:19" ht="15.75" customHeight="1">
      <c r="A80" s="82">
        <v>2201</v>
      </c>
      <c r="B80" s="161"/>
      <c r="C80" s="161"/>
      <c r="D80" s="161"/>
      <c r="E80" s="161"/>
      <c r="F80" s="161"/>
      <c r="G80" s="161"/>
      <c r="H80" s="161">
        <v>48</v>
      </c>
      <c r="I80" s="161"/>
      <c r="J80" s="161"/>
      <c r="K80" s="162"/>
      <c r="L80" s="155"/>
      <c r="M80" s="5"/>
      <c r="N80" s="156"/>
      <c r="O80" s="94">
        <f>IF(H80=0,"",H80/G79)</f>
        <v>0.94117647058823528</v>
      </c>
      <c r="P80" s="95">
        <v>58</v>
      </c>
      <c r="Q80" s="96">
        <f t="shared" si="6"/>
        <v>1</v>
      </c>
      <c r="R80" s="96">
        <f t="shared" si="7"/>
        <v>0</v>
      </c>
    </row>
    <row r="81" spans="1:18" ht="15.75" customHeight="1">
      <c r="A81" s="82">
        <v>2202</v>
      </c>
      <c r="B81" s="161"/>
      <c r="C81" s="161"/>
      <c r="D81" s="161"/>
      <c r="E81" s="161"/>
      <c r="F81" s="161"/>
      <c r="G81" s="161"/>
      <c r="H81" s="161"/>
      <c r="I81" s="161">
        <v>47</v>
      </c>
      <c r="J81" s="161"/>
      <c r="K81" s="162"/>
      <c r="L81" s="155"/>
      <c r="M81" s="5"/>
      <c r="N81" s="156"/>
      <c r="O81" s="94">
        <f>IF(I81=0,"",I81/H80)</f>
        <v>0.97916666666666663</v>
      </c>
      <c r="P81" s="95">
        <v>58</v>
      </c>
      <c r="Q81" s="96">
        <f t="shared" si="6"/>
        <v>1</v>
      </c>
      <c r="R81" s="96">
        <f t="shared" si="7"/>
        <v>0</v>
      </c>
    </row>
    <row r="82" spans="1:18" ht="15.75" customHeight="1">
      <c r="A82" s="82">
        <v>2301</v>
      </c>
      <c r="B82" s="161"/>
      <c r="C82" s="161"/>
      <c r="D82" s="161"/>
      <c r="E82" s="161"/>
      <c r="F82" s="161"/>
      <c r="G82" s="161"/>
      <c r="H82" s="161"/>
      <c r="I82" s="161"/>
      <c r="J82" s="161">
        <v>47</v>
      </c>
      <c r="K82" s="162">
        <v>39</v>
      </c>
      <c r="L82" s="155"/>
      <c r="M82" s="5"/>
      <c r="N82" s="156"/>
      <c r="O82" s="148">
        <f>IF(J82=0,"",J82/I81)</f>
        <v>1</v>
      </c>
      <c r="P82" s="95">
        <v>58</v>
      </c>
      <c r="Q82" s="149">
        <f t="shared" si="6"/>
        <v>1</v>
      </c>
      <c r="R82" s="149">
        <f t="shared" si="7"/>
        <v>0</v>
      </c>
    </row>
    <row r="83" spans="1:18" ht="15.75" customHeight="1">
      <c r="A83" s="82">
        <v>2302</v>
      </c>
      <c r="B83" s="161"/>
      <c r="C83" s="161"/>
      <c r="D83" s="161"/>
      <c r="E83" s="161"/>
      <c r="F83" s="161"/>
      <c r="G83" s="161"/>
      <c r="H83" s="161"/>
      <c r="I83" s="161"/>
      <c r="J83" s="161">
        <v>10</v>
      </c>
      <c r="K83" s="162">
        <v>8</v>
      </c>
      <c r="L83" s="155"/>
      <c r="M83" s="5"/>
      <c r="N83" s="26"/>
      <c r="O83" s="157"/>
      <c r="P83" s="158">
        <v>19</v>
      </c>
      <c r="Q83" s="159"/>
      <c r="R83" s="160"/>
    </row>
    <row r="84" spans="1:18" ht="15.75" customHeight="1">
      <c r="A84" s="82">
        <v>2401</v>
      </c>
      <c r="B84" s="161"/>
      <c r="C84" s="161"/>
      <c r="D84" s="161"/>
      <c r="E84" s="161"/>
      <c r="F84" s="161"/>
      <c r="G84" s="161"/>
      <c r="H84" s="161"/>
      <c r="I84" s="161"/>
      <c r="J84" s="161">
        <v>5</v>
      </c>
      <c r="K84" s="162">
        <v>3</v>
      </c>
      <c r="L84" s="155"/>
      <c r="M84" s="5"/>
      <c r="N84" s="26"/>
      <c r="O84" s="140"/>
      <c r="P84" s="163">
        <v>8</v>
      </c>
      <c r="Q84" s="164"/>
      <c r="R84" s="140"/>
    </row>
    <row r="85" spans="1:18" ht="15.75" customHeight="1">
      <c r="A85" s="82">
        <v>2402</v>
      </c>
      <c r="B85" s="161"/>
      <c r="C85" s="161"/>
      <c r="D85" s="161"/>
      <c r="E85" s="161"/>
      <c r="F85" s="161"/>
      <c r="G85" s="161"/>
      <c r="H85" s="161"/>
      <c r="I85" s="161"/>
      <c r="J85" s="161">
        <v>5</v>
      </c>
      <c r="K85" s="162">
        <v>2</v>
      </c>
      <c r="L85" s="155"/>
      <c r="M85" s="5"/>
      <c r="N85" s="26"/>
      <c r="O85" s="140"/>
      <c r="P85" s="163">
        <v>5</v>
      </c>
      <c r="Q85" s="164"/>
      <c r="R85" s="140"/>
    </row>
    <row r="86" spans="1:18" ht="15.75" customHeight="1">
      <c r="A86" s="82">
        <v>2501</v>
      </c>
      <c r="B86" s="161"/>
      <c r="C86" s="161"/>
      <c r="D86" s="161"/>
      <c r="E86" s="161"/>
      <c r="F86" s="161"/>
      <c r="G86" s="161"/>
      <c r="H86" s="161"/>
      <c r="I86" s="161"/>
      <c r="J86" s="161"/>
      <c r="K86" s="162"/>
      <c r="L86" s="155"/>
      <c r="M86" s="5"/>
      <c r="N86" s="26"/>
      <c r="O86" s="105"/>
      <c r="P86" s="124"/>
      <c r="Q86" s="106"/>
      <c r="R86" s="107"/>
    </row>
    <row r="87" spans="1:18" ht="15.75" customHeight="1">
      <c r="A87" s="82">
        <v>2502</v>
      </c>
      <c r="B87" s="161"/>
      <c r="C87" s="161"/>
      <c r="D87" s="161"/>
      <c r="E87" s="161"/>
      <c r="F87" s="161"/>
      <c r="G87" s="161"/>
      <c r="H87" s="161"/>
      <c r="I87" s="161"/>
      <c r="J87" s="161"/>
      <c r="K87" s="162"/>
      <c r="L87" s="155"/>
      <c r="M87" s="5"/>
      <c r="N87" s="26"/>
      <c r="O87" s="108" t="s">
        <v>80</v>
      </c>
      <c r="P87" s="109">
        <v>21</v>
      </c>
      <c r="Q87" s="110">
        <f>K90</f>
        <v>52</v>
      </c>
      <c r="R87" s="111" t="s">
        <v>10</v>
      </c>
    </row>
    <row r="88" spans="1:18" ht="15.75" customHeight="1">
      <c r="A88" s="82">
        <v>2601</v>
      </c>
      <c r="B88" s="161"/>
      <c r="C88" s="161"/>
      <c r="D88" s="161"/>
      <c r="E88" s="161"/>
      <c r="F88" s="161"/>
      <c r="G88" s="161"/>
      <c r="H88" s="161"/>
      <c r="I88" s="161"/>
      <c r="J88" s="161"/>
      <c r="K88" s="162"/>
      <c r="L88" s="155"/>
      <c r="M88" s="5"/>
      <c r="N88" s="26"/>
      <c r="O88" s="112" t="s">
        <v>81</v>
      </c>
      <c r="P88" s="113">
        <f>IF(P87/B74=0,"",P87/B74)</f>
        <v>0.26250000000000001</v>
      </c>
      <c r="Q88" s="114">
        <f>IF(P87/Q87=0,"",P87/Q87)</f>
        <v>0.40384615384615385</v>
      </c>
      <c r="R88" s="115" t="s">
        <v>82</v>
      </c>
    </row>
    <row r="89" spans="1:18" ht="15.75" customHeight="1">
      <c r="A89" s="82">
        <v>2602</v>
      </c>
      <c r="B89" s="161"/>
      <c r="C89" s="161"/>
      <c r="D89" s="161"/>
      <c r="E89" s="161"/>
      <c r="F89" s="161"/>
      <c r="G89" s="161"/>
      <c r="H89" s="161"/>
      <c r="I89" s="161"/>
      <c r="J89" s="161"/>
      <c r="K89" s="162"/>
      <c r="L89" s="166"/>
      <c r="M89" s="119"/>
      <c r="N89" s="120"/>
      <c r="O89" s="119"/>
      <c r="P89" s="120"/>
      <c r="Q89" s="120"/>
      <c r="R89" s="121"/>
    </row>
    <row r="90" spans="1:18" ht="18" customHeight="1">
      <c r="A90" s="34" t="s">
        <v>130</v>
      </c>
      <c r="B90" s="26"/>
      <c r="C90" s="26"/>
      <c r="D90" s="231" t="s">
        <v>108</v>
      </c>
      <c r="E90" s="232"/>
      <c r="F90" s="232"/>
      <c r="G90" s="232"/>
      <c r="H90" s="232"/>
      <c r="I90" s="232"/>
      <c r="J90" s="233"/>
      <c r="K90" s="122">
        <f>SUM(K74:K86)</f>
        <v>52</v>
      </c>
      <c r="L90" s="123">
        <f>IF(K82=0,"",K82/B74)</f>
        <v>0.48749999999999999</v>
      </c>
      <c r="M90" s="123">
        <f>IF(K90=0,"",K90/B74)</f>
        <v>0.65</v>
      </c>
      <c r="N90" s="123">
        <f>IF(K82=0,"",M90-L90)</f>
        <v>0.16250000000000003</v>
      </c>
      <c r="O90" s="5"/>
      <c r="P90" s="26"/>
      <c r="Q90" s="25"/>
      <c r="R90" s="5"/>
    </row>
    <row r="91" spans="1:18" ht="12.75" customHeight="1">
      <c r="L91" s="5"/>
      <c r="M91" s="5"/>
      <c r="O91" s="5"/>
      <c r="P91" s="6"/>
      <c r="Q91" s="6"/>
      <c r="R91" s="5"/>
    </row>
    <row r="92" spans="1:18" ht="12.75" customHeight="1">
      <c r="L92" s="5"/>
      <c r="M92" s="5"/>
      <c r="O92" s="5"/>
      <c r="P92" s="6"/>
      <c r="Q92" s="6"/>
      <c r="R92" s="5"/>
    </row>
    <row r="93" spans="1:18" ht="26.25" customHeight="1">
      <c r="B93" s="250" t="s">
        <v>96</v>
      </c>
      <c r="C93" s="242"/>
      <c r="D93" s="242"/>
      <c r="E93" s="242"/>
      <c r="F93" s="242"/>
      <c r="G93" s="242"/>
      <c r="H93" s="242"/>
      <c r="I93" s="242"/>
      <c r="J93" s="242"/>
      <c r="K93" s="145" t="s">
        <v>117</v>
      </c>
      <c r="L93" s="5"/>
      <c r="M93" s="5"/>
      <c r="N93" s="26"/>
      <c r="O93" s="5"/>
      <c r="P93" s="26"/>
      <c r="Q93" s="26"/>
      <c r="R93" s="26"/>
    </row>
    <row r="94" spans="1:18" ht="20.25" customHeight="1">
      <c r="A94" s="234" t="s">
        <v>9</v>
      </c>
      <c r="B94" s="235" t="s">
        <v>97</v>
      </c>
      <c r="C94" s="232"/>
      <c r="D94" s="232"/>
      <c r="E94" s="232"/>
      <c r="F94" s="232"/>
      <c r="G94" s="232"/>
      <c r="H94" s="232"/>
      <c r="I94" s="232"/>
      <c r="J94" s="233"/>
      <c r="K94" s="236" t="s">
        <v>10</v>
      </c>
      <c r="L94" s="229" t="s">
        <v>2</v>
      </c>
      <c r="M94" s="229" t="s">
        <v>3</v>
      </c>
      <c r="N94" s="237" t="s">
        <v>4</v>
      </c>
      <c r="O94" s="229" t="s">
        <v>5</v>
      </c>
      <c r="P94" s="238" t="s">
        <v>6</v>
      </c>
      <c r="Q94" s="238" t="s">
        <v>7</v>
      </c>
      <c r="R94" s="229" t="s">
        <v>8</v>
      </c>
    </row>
    <row r="95" spans="1:18" ht="15.75" customHeight="1">
      <c r="A95" s="230"/>
      <c r="B95" s="82" t="s">
        <v>98</v>
      </c>
      <c r="C95" s="82" t="s">
        <v>99</v>
      </c>
      <c r="D95" s="82" t="s">
        <v>100</v>
      </c>
      <c r="E95" s="82" t="s">
        <v>101</v>
      </c>
      <c r="F95" s="82" t="s">
        <v>102</v>
      </c>
      <c r="G95" s="82" t="s">
        <v>103</v>
      </c>
      <c r="H95" s="82" t="s">
        <v>104</v>
      </c>
      <c r="I95" s="82" t="s">
        <v>105</v>
      </c>
      <c r="J95" s="82" t="s">
        <v>106</v>
      </c>
      <c r="K95" s="230"/>
      <c r="L95" s="230"/>
      <c r="M95" s="230"/>
      <c r="N95" s="230"/>
      <c r="O95" s="230"/>
      <c r="P95" s="230"/>
      <c r="Q95" s="230"/>
      <c r="R95" s="230"/>
    </row>
    <row r="96" spans="1:18" ht="15.75" customHeight="1">
      <c r="A96" s="82">
        <v>1902</v>
      </c>
      <c r="B96" s="83">
        <v>84</v>
      </c>
      <c r="C96" s="161"/>
      <c r="D96" s="161"/>
      <c r="E96" s="161"/>
      <c r="F96" s="161"/>
      <c r="G96" s="161"/>
      <c r="H96" s="161"/>
      <c r="I96" s="161"/>
      <c r="J96" s="161"/>
      <c r="K96" s="162"/>
      <c r="L96" s="154"/>
      <c r="M96" s="55"/>
      <c r="N96" s="56"/>
      <c r="O96" s="146"/>
      <c r="P96" s="89">
        <f>B96</f>
        <v>84</v>
      </c>
      <c r="Q96" s="147"/>
      <c r="R96" s="146"/>
    </row>
    <row r="97" spans="1:19" ht="15.75" customHeight="1">
      <c r="A97" s="82">
        <v>2001</v>
      </c>
      <c r="B97" s="161"/>
      <c r="C97" s="161">
        <v>64</v>
      </c>
      <c r="D97" s="161"/>
      <c r="E97" s="161"/>
      <c r="F97" s="161"/>
      <c r="G97" s="161"/>
      <c r="H97" s="161"/>
      <c r="I97" s="161"/>
      <c r="J97" s="161"/>
      <c r="K97" s="162"/>
      <c r="L97" s="155"/>
      <c r="M97" s="5"/>
      <c r="N97" s="156"/>
      <c r="O97" s="94">
        <f>IF(C97=0,"",C97/B96)</f>
        <v>0.76190476190476186</v>
      </c>
      <c r="P97" s="95">
        <v>83</v>
      </c>
      <c r="Q97" s="96">
        <f t="shared" ref="Q97:Q104" si="8">IF(P97=0,"",P97/P96)</f>
        <v>0.98809523809523814</v>
      </c>
      <c r="R97" s="96">
        <f t="shared" ref="R97:R104" si="9">IF(P97=0,"",100%-Q97)</f>
        <v>1.1904761904761862E-2</v>
      </c>
    </row>
    <row r="98" spans="1:19" ht="15.75" customHeight="1">
      <c r="A98" s="82">
        <v>2002</v>
      </c>
      <c r="B98" s="161"/>
      <c r="C98" s="161"/>
      <c r="D98" s="161">
        <v>58</v>
      </c>
      <c r="E98" s="161"/>
      <c r="F98" s="161"/>
      <c r="G98" s="161"/>
      <c r="H98" s="161"/>
      <c r="I98" s="161"/>
      <c r="J98" s="161"/>
      <c r="K98" s="162"/>
      <c r="L98" s="155"/>
      <c r="M98" s="5"/>
      <c r="N98" s="156"/>
      <c r="O98" s="94">
        <f>IF(D98=0,"",D98/C97)</f>
        <v>0.90625</v>
      </c>
      <c r="P98" s="95">
        <v>62</v>
      </c>
      <c r="Q98" s="96">
        <f t="shared" si="8"/>
        <v>0.74698795180722888</v>
      </c>
      <c r="R98" s="96">
        <f t="shared" si="9"/>
        <v>0.25301204819277112</v>
      </c>
      <c r="S98" s="97">
        <f>P98/P96</f>
        <v>0.73809523809523814</v>
      </c>
    </row>
    <row r="99" spans="1:19" ht="15.75" customHeight="1">
      <c r="A99" s="82">
        <v>2101</v>
      </c>
      <c r="B99" s="161"/>
      <c r="C99" s="161"/>
      <c r="D99" s="161"/>
      <c r="E99" s="161">
        <v>52</v>
      </c>
      <c r="F99" s="161"/>
      <c r="G99" s="161"/>
      <c r="H99" s="161"/>
      <c r="I99" s="161"/>
      <c r="J99" s="161"/>
      <c r="K99" s="162"/>
      <c r="L99" s="155"/>
      <c r="M99" s="5"/>
      <c r="N99" s="156"/>
      <c r="O99" s="94">
        <f>IF(E99=0,"",E99/D98)</f>
        <v>0.89655172413793105</v>
      </c>
      <c r="P99" s="95">
        <v>56</v>
      </c>
      <c r="Q99" s="96">
        <f t="shared" si="8"/>
        <v>0.90322580645161288</v>
      </c>
      <c r="R99" s="96">
        <f t="shared" si="9"/>
        <v>9.6774193548387122E-2</v>
      </c>
    </row>
    <row r="100" spans="1:19" ht="15.75" customHeight="1">
      <c r="A100" s="82">
        <v>2102</v>
      </c>
      <c r="B100" s="161"/>
      <c r="C100" s="161"/>
      <c r="D100" s="161"/>
      <c r="E100" s="161"/>
      <c r="F100" s="161">
        <v>50</v>
      </c>
      <c r="G100" s="161"/>
      <c r="H100" s="161"/>
      <c r="I100" s="161"/>
      <c r="J100" s="161"/>
      <c r="K100" s="162"/>
      <c r="L100" s="155"/>
      <c r="M100" s="5"/>
      <c r="N100" s="156"/>
      <c r="O100" s="94">
        <f>IF(F100=0,"",F100/E99)</f>
        <v>0.96153846153846156</v>
      </c>
      <c r="P100" s="95">
        <v>56</v>
      </c>
      <c r="Q100" s="96">
        <f t="shared" si="8"/>
        <v>1</v>
      </c>
      <c r="R100" s="96">
        <f t="shared" si="9"/>
        <v>0</v>
      </c>
    </row>
    <row r="101" spans="1:19" ht="15.75" customHeight="1">
      <c r="A101" s="82">
        <v>2201</v>
      </c>
      <c r="B101" s="161"/>
      <c r="C101" s="161"/>
      <c r="D101" s="161"/>
      <c r="E101" s="161"/>
      <c r="F101" s="161"/>
      <c r="G101" s="161">
        <v>46</v>
      </c>
      <c r="H101" s="161"/>
      <c r="I101" s="161"/>
      <c r="J101" s="161"/>
      <c r="K101" s="162"/>
      <c r="L101" s="155"/>
      <c r="M101" s="5"/>
      <c r="N101" s="156"/>
      <c r="O101" s="94">
        <f>IF(G101=0,"",G101/F100)</f>
        <v>0.92</v>
      </c>
      <c r="P101" s="95">
        <v>52</v>
      </c>
      <c r="Q101" s="96">
        <f t="shared" si="8"/>
        <v>0.9285714285714286</v>
      </c>
      <c r="R101" s="96">
        <f t="shared" si="9"/>
        <v>7.1428571428571397E-2</v>
      </c>
    </row>
    <row r="102" spans="1:19" ht="15.75" customHeight="1">
      <c r="A102" s="82">
        <v>2202</v>
      </c>
      <c r="B102" s="161"/>
      <c r="C102" s="161"/>
      <c r="D102" s="161"/>
      <c r="E102" s="161"/>
      <c r="F102" s="161"/>
      <c r="G102" s="161"/>
      <c r="H102" s="161">
        <v>44</v>
      </c>
      <c r="I102" s="161"/>
      <c r="J102" s="161"/>
      <c r="K102" s="162"/>
      <c r="L102" s="155"/>
      <c r="M102" s="5"/>
      <c r="N102" s="156"/>
      <c r="O102" s="94">
        <f>IF(H102=0,"",H102/G101)</f>
        <v>0.95652173913043481</v>
      </c>
      <c r="P102" s="95">
        <v>52</v>
      </c>
      <c r="Q102" s="96">
        <f t="shared" si="8"/>
        <v>1</v>
      </c>
      <c r="R102" s="96">
        <f t="shared" si="9"/>
        <v>0</v>
      </c>
    </row>
    <row r="103" spans="1:19" ht="15.75" customHeight="1">
      <c r="A103" s="82">
        <v>2301</v>
      </c>
      <c r="B103" s="161"/>
      <c r="C103" s="161"/>
      <c r="D103" s="161"/>
      <c r="E103" s="161"/>
      <c r="F103" s="161"/>
      <c r="G103" s="161"/>
      <c r="H103" s="161"/>
      <c r="I103" s="161">
        <v>43</v>
      </c>
      <c r="J103" s="161"/>
      <c r="K103" s="162"/>
      <c r="L103" s="155"/>
      <c r="M103" s="5"/>
      <c r="N103" s="156"/>
      <c r="O103" s="94">
        <f>IF(I103=0,"",I103/H102)</f>
        <v>0.97727272727272729</v>
      </c>
      <c r="P103" s="95">
        <v>50</v>
      </c>
      <c r="Q103" s="96">
        <f t="shared" si="8"/>
        <v>0.96153846153846156</v>
      </c>
      <c r="R103" s="96">
        <f t="shared" si="9"/>
        <v>3.8461538461538436E-2</v>
      </c>
    </row>
    <row r="104" spans="1:19" ht="15.75" customHeight="1">
      <c r="A104" s="82">
        <v>2302</v>
      </c>
      <c r="B104" s="161"/>
      <c r="C104" s="161"/>
      <c r="D104" s="161"/>
      <c r="E104" s="161"/>
      <c r="F104" s="161"/>
      <c r="G104" s="161"/>
      <c r="H104" s="161"/>
      <c r="I104" s="161"/>
      <c r="J104" s="161">
        <v>39</v>
      </c>
      <c r="K104" s="162">
        <v>33</v>
      </c>
      <c r="L104" s="155"/>
      <c r="M104" s="5"/>
      <c r="N104" s="156"/>
      <c r="O104" s="148">
        <f>IF(J104=0,"",J104/I103)</f>
        <v>0.90697674418604646</v>
      </c>
      <c r="P104" s="95">
        <v>48</v>
      </c>
      <c r="Q104" s="149">
        <f t="shared" si="8"/>
        <v>0.96</v>
      </c>
      <c r="R104" s="149">
        <f t="shared" si="9"/>
        <v>4.0000000000000036E-2</v>
      </c>
    </row>
    <row r="105" spans="1:19" ht="15.75" customHeight="1">
      <c r="A105" s="82">
        <v>2401</v>
      </c>
      <c r="B105" s="161"/>
      <c r="C105" s="161"/>
      <c r="D105" s="161"/>
      <c r="E105" s="161"/>
      <c r="F105" s="161"/>
      <c r="G105" s="161"/>
      <c r="H105" s="161"/>
      <c r="I105" s="161"/>
      <c r="J105" s="161">
        <v>9</v>
      </c>
      <c r="K105" s="162">
        <v>5</v>
      </c>
      <c r="L105" s="155"/>
      <c r="M105" s="5"/>
      <c r="N105" s="26"/>
      <c r="O105" s="157"/>
      <c r="P105" s="158">
        <v>14</v>
      </c>
      <c r="Q105" s="159"/>
      <c r="R105" s="160"/>
    </row>
    <row r="106" spans="1:19" ht="15.75" customHeight="1">
      <c r="A106" s="82">
        <v>2402</v>
      </c>
      <c r="B106" s="161"/>
      <c r="C106" s="161"/>
      <c r="D106" s="161"/>
      <c r="E106" s="161"/>
      <c r="F106" s="161"/>
      <c r="G106" s="161"/>
      <c r="H106" s="161"/>
      <c r="I106" s="161"/>
      <c r="J106" s="161">
        <v>6</v>
      </c>
      <c r="K106" s="162">
        <v>5</v>
      </c>
      <c r="L106" s="155"/>
      <c r="M106" s="5"/>
      <c r="N106" s="26"/>
      <c r="O106" s="140"/>
      <c r="P106" s="163">
        <v>8</v>
      </c>
      <c r="Q106" s="164"/>
      <c r="R106" s="140"/>
    </row>
    <row r="107" spans="1:19" ht="15.75" customHeight="1">
      <c r="A107" s="82">
        <v>2501</v>
      </c>
      <c r="B107" s="161"/>
      <c r="C107" s="161"/>
      <c r="D107" s="161"/>
      <c r="E107" s="161"/>
      <c r="F107" s="161"/>
      <c r="G107" s="161"/>
      <c r="H107" s="161"/>
      <c r="I107" s="161"/>
      <c r="J107" s="161"/>
      <c r="K107" s="162"/>
      <c r="L107" s="155"/>
      <c r="M107" s="5"/>
      <c r="N107" s="26"/>
      <c r="O107" s="140"/>
      <c r="P107" s="163"/>
      <c r="Q107" s="164"/>
      <c r="R107" s="140"/>
    </row>
    <row r="108" spans="1:19" ht="15.75" customHeight="1">
      <c r="A108" s="82">
        <v>2502</v>
      </c>
      <c r="B108" s="161"/>
      <c r="C108" s="161"/>
      <c r="D108" s="161"/>
      <c r="E108" s="161"/>
      <c r="F108" s="161"/>
      <c r="G108" s="161"/>
      <c r="H108" s="161"/>
      <c r="I108" s="161"/>
      <c r="J108" s="161"/>
      <c r="K108" s="162"/>
      <c r="L108" s="155"/>
      <c r="M108" s="5"/>
      <c r="N108" s="26"/>
      <c r="O108" s="105"/>
      <c r="P108" s="124"/>
      <c r="Q108" s="106"/>
      <c r="R108" s="107"/>
    </row>
    <row r="109" spans="1:19" ht="15.75" customHeight="1">
      <c r="A109" s="82">
        <v>2601</v>
      </c>
      <c r="B109" s="161"/>
      <c r="C109" s="161"/>
      <c r="D109" s="161"/>
      <c r="E109" s="161"/>
      <c r="F109" s="161"/>
      <c r="G109" s="161"/>
      <c r="H109" s="161"/>
      <c r="I109" s="161"/>
      <c r="J109" s="161"/>
      <c r="K109" s="162"/>
      <c r="L109" s="155"/>
      <c r="M109" s="5"/>
      <c r="N109" s="26"/>
      <c r="O109" s="108" t="s">
        <v>80</v>
      </c>
      <c r="P109" s="109">
        <v>4</v>
      </c>
      <c r="Q109" s="110">
        <f>IF(SUM(K99:K106)=0,"",SUM(K99:K106))</f>
        <v>43</v>
      </c>
      <c r="R109" s="111" t="s">
        <v>10</v>
      </c>
    </row>
    <row r="110" spans="1:19" ht="15.75" customHeight="1">
      <c r="A110" s="82">
        <v>2602</v>
      </c>
      <c r="B110" s="161"/>
      <c r="C110" s="161"/>
      <c r="D110" s="161"/>
      <c r="E110" s="161"/>
      <c r="F110" s="161"/>
      <c r="G110" s="161"/>
      <c r="H110" s="161"/>
      <c r="I110" s="161"/>
      <c r="J110" s="161"/>
      <c r="K110" s="162"/>
      <c r="L110" s="155"/>
      <c r="M110" s="5"/>
      <c r="N110" s="26"/>
      <c r="O110" s="112" t="s">
        <v>81</v>
      </c>
      <c r="P110" s="113">
        <f>IF(P109/B96=0,"",P109/B96)</f>
        <v>4.7619047619047616E-2</v>
      </c>
      <c r="Q110" s="114">
        <f>IF(P109/Q109=0,"",P109/Q109)</f>
        <v>9.3023255813953487E-2</v>
      </c>
      <c r="R110" s="115" t="s">
        <v>82</v>
      </c>
    </row>
    <row r="111" spans="1:19" ht="15.75" customHeight="1">
      <c r="A111" s="82">
        <v>2701</v>
      </c>
      <c r="B111" s="161"/>
      <c r="C111" s="161"/>
      <c r="D111" s="161"/>
      <c r="E111" s="161"/>
      <c r="F111" s="161"/>
      <c r="G111" s="161"/>
      <c r="H111" s="161"/>
      <c r="I111" s="161"/>
      <c r="J111" s="161"/>
      <c r="K111" s="162"/>
      <c r="L111" s="166"/>
      <c r="M111" s="119"/>
      <c r="N111" s="120"/>
      <c r="O111" s="119"/>
      <c r="P111" s="120"/>
      <c r="Q111" s="120"/>
      <c r="R111" s="121"/>
    </row>
    <row r="112" spans="1:19" ht="18" customHeight="1">
      <c r="A112" s="34"/>
      <c r="B112" s="26"/>
      <c r="C112" s="26"/>
      <c r="D112" s="231" t="s">
        <v>108</v>
      </c>
      <c r="E112" s="232"/>
      <c r="F112" s="232"/>
      <c r="G112" s="232"/>
      <c r="H112" s="232"/>
      <c r="I112" s="232"/>
      <c r="J112" s="233"/>
      <c r="K112" s="122">
        <f>SUM(K96:K108)</f>
        <v>43</v>
      </c>
      <c r="L112" s="123">
        <f>IF(K104=0,"",K104/B96)</f>
        <v>0.39285714285714285</v>
      </c>
      <c r="M112" s="123">
        <f>IF(K112=0,"",K112/B96)</f>
        <v>0.51190476190476186</v>
      </c>
      <c r="N112" s="123">
        <f>IF(K104=0,"",M112-L112)</f>
        <v>0.11904761904761901</v>
      </c>
      <c r="O112" s="5"/>
      <c r="P112" s="26"/>
      <c r="Q112" s="25"/>
      <c r="R112" s="5"/>
    </row>
    <row r="113" spans="1:19" ht="12.75" customHeight="1">
      <c r="L113" s="5"/>
      <c r="M113" s="5"/>
      <c r="O113" s="5"/>
      <c r="P113" s="6"/>
      <c r="Q113" s="6"/>
      <c r="R113" s="5"/>
    </row>
    <row r="114" spans="1:19" ht="12.75" customHeight="1">
      <c r="L114" s="5"/>
      <c r="M114" s="5"/>
      <c r="O114" s="5"/>
      <c r="P114" s="6"/>
      <c r="Q114" s="6"/>
      <c r="R114" s="5"/>
    </row>
    <row r="115" spans="1:19" ht="26.25" customHeight="1">
      <c r="B115" s="250" t="s">
        <v>96</v>
      </c>
      <c r="C115" s="242"/>
      <c r="D115" s="242"/>
      <c r="E115" s="242"/>
      <c r="F115" s="242"/>
      <c r="G115" s="242"/>
      <c r="H115" s="242"/>
      <c r="I115" s="242"/>
      <c r="J115" s="242"/>
      <c r="K115" s="145" t="s">
        <v>118</v>
      </c>
      <c r="L115" s="5"/>
      <c r="M115" s="5"/>
      <c r="N115" s="26"/>
      <c r="O115" s="5"/>
      <c r="P115" s="26"/>
      <c r="Q115" s="26"/>
      <c r="R115" s="26"/>
    </row>
    <row r="116" spans="1:19" ht="20.25" customHeight="1">
      <c r="A116" s="234" t="s">
        <v>9</v>
      </c>
      <c r="B116" s="235" t="s">
        <v>97</v>
      </c>
      <c r="C116" s="232"/>
      <c r="D116" s="232"/>
      <c r="E116" s="232"/>
      <c r="F116" s="232"/>
      <c r="G116" s="232"/>
      <c r="H116" s="232"/>
      <c r="I116" s="232"/>
      <c r="J116" s="233"/>
      <c r="K116" s="236" t="s">
        <v>10</v>
      </c>
      <c r="L116" s="229" t="s">
        <v>2</v>
      </c>
      <c r="M116" s="229" t="s">
        <v>3</v>
      </c>
      <c r="N116" s="237" t="s">
        <v>4</v>
      </c>
      <c r="O116" s="229" t="s">
        <v>5</v>
      </c>
      <c r="P116" s="238" t="s">
        <v>6</v>
      </c>
      <c r="Q116" s="238" t="s">
        <v>7</v>
      </c>
      <c r="R116" s="229" t="s">
        <v>8</v>
      </c>
    </row>
    <row r="117" spans="1:19" ht="15.75" customHeight="1">
      <c r="A117" s="230"/>
      <c r="B117" s="82" t="s">
        <v>98</v>
      </c>
      <c r="C117" s="82" t="s">
        <v>99</v>
      </c>
      <c r="D117" s="82" t="s">
        <v>100</v>
      </c>
      <c r="E117" s="82" t="s">
        <v>101</v>
      </c>
      <c r="F117" s="82" t="s">
        <v>102</v>
      </c>
      <c r="G117" s="82" t="s">
        <v>103</v>
      </c>
      <c r="H117" s="82" t="s">
        <v>104</v>
      </c>
      <c r="I117" s="82" t="s">
        <v>105</v>
      </c>
      <c r="J117" s="82" t="s">
        <v>106</v>
      </c>
      <c r="K117" s="230"/>
      <c r="L117" s="230"/>
      <c r="M117" s="230"/>
      <c r="N117" s="230"/>
      <c r="O117" s="230"/>
      <c r="P117" s="230"/>
      <c r="Q117" s="230"/>
      <c r="R117" s="230"/>
    </row>
    <row r="118" spans="1:19" ht="15.75" customHeight="1">
      <c r="A118" s="82">
        <v>2001</v>
      </c>
      <c r="B118" s="83">
        <v>80</v>
      </c>
      <c r="C118" s="161"/>
      <c r="D118" s="161"/>
      <c r="E118" s="161"/>
      <c r="F118" s="161"/>
      <c r="G118" s="161"/>
      <c r="H118" s="161"/>
      <c r="I118" s="161"/>
      <c r="J118" s="161"/>
      <c r="K118" s="162"/>
      <c r="L118" s="154"/>
      <c r="M118" s="55"/>
      <c r="N118" s="56"/>
      <c r="O118" s="146"/>
      <c r="P118" s="89">
        <f>B118</f>
        <v>80</v>
      </c>
      <c r="Q118" s="147"/>
      <c r="R118" s="146"/>
    </row>
    <row r="119" spans="1:19" ht="15.75" customHeight="1">
      <c r="A119" s="82">
        <v>2002</v>
      </c>
      <c r="B119" s="161"/>
      <c r="C119" s="161">
        <v>72</v>
      </c>
      <c r="D119" s="161"/>
      <c r="E119" s="161"/>
      <c r="F119" s="161"/>
      <c r="G119" s="161"/>
      <c r="H119" s="161"/>
      <c r="I119" s="161"/>
      <c r="J119" s="161"/>
      <c r="K119" s="162"/>
      <c r="L119" s="155"/>
      <c r="M119" s="5"/>
      <c r="N119" s="156"/>
      <c r="O119" s="94">
        <f>IF(C119=0,"",C119/B118)</f>
        <v>0.9</v>
      </c>
      <c r="P119" s="95">
        <v>72</v>
      </c>
      <c r="Q119" s="96">
        <f t="shared" ref="Q119:Q126" si="10">IF(P119=0,"",P119/P118)</f>
        <v>0.9</v>
      </c>
      <c r="R119" s="96">
        <f t="shared" ref="R119:R126" si="11">IF(P119=0,"",100%-Q119)</f>
        <v>9.9999999999999978E-2</v>
      </c>
    </row>
    <row r="120" spans="1:19" ht="15.75" customHeight="1">
      <c r="A120" s="82">
        <v>2101</v>
      </c>
      <c r="B120" s="161"/>
      <c r="C120" s="161"/>
      <c r="D120" s="161">
        <v>69</v>
      </c>
      <c r="E120" s="161"/>
      <c r="F120" s="161"/>
      <c r="G120" s="161"/>
      <c r="H120" s="161"/>
      <c r="I120" s="161"/>
      <c r="J120" s="161"/>
      <c r="K120" s="162"/>
      <c r="L120" s="155"/>
      <c r="M120" s="5"/>
      <c r="N120" s="156"/>
      <c r="O120" s="94">
        <f>IF(D120=0,"",D120/C119)</f>
        <v>0.95833333333333337</v>
      </c>
      <c r="P120" s="95">
        <v>72</v>
      </c>
      <c r="Q120" s="96">
        <f t="shared" si="10"/>
        <v>1</v>
      </c>
      <c r="R120" s="96">
        <f t="shared" si="11"/>
        <v>0</v>
      </c>
      <c r="S120" s="97">
        <f>P120/P118</f>
        <v>0.9</v>
      </c>
    </row>
    <row r="121" spans="1:19" ht="15.75" customHeight="1">
      <c r="A121" s="82">
        <v>2102</v>
      </c>
      <c r="B121" s="161"/>
      <c r="C121" s="161"/>
      <c r="D121" s="161"/>
      <c r="E121" s="161">
        <v>66</v>
      </c>
      <c r="F121" s="161"/>
      <c r="G121" s="161"/>
      <c r="H121" s="161"/>
      <c r="I121" s="161"/>
      <c r="J121" s="161"/>
      <c r="K121" s="162"/>
      <c r="L121" s="155"/>
      <c r="M121" s="5"/>
      <c r="N121" s="156"/>
      <c r="O121" s="94">
        <f>IF(E121=0,"",E121/D120)</f>
        <v>0.95652173913043481</v>
      </c>
      <c r="P121" s="95">
        <v>69</v>
      </c>
      <c r="Q121" s="96">
        <f t="shared" si="10"/>
        <v>0.95833333333333337</v>
      </c>
      <c r="R121" s="96">
        <f t="shared" si="11"/>
        <v>4.166666666666663E-2</v>
      </c>
    </row>
    <row r="122" spans="1:19" ht="15.75" customHeight="1">
      <c r="A122" s="82">
        <v>2201</v>
      </c>
      <c r="B122" s="161"/>
      <c r="C122" s="161"/>
      <c r="D122" s="161"/>
      <c r="E122" s="161"/>
      <c r="F122" s="161">
        <v>65</v>
      </c>
      <c r="G122" s="161"/>
      <c r="H122" s="161"/>
      <c r="I122" s="161"/>
      <c r="J122" s="161"/>
      <c r="K122" s="162"/>
      <c r="L122" s="155"/>
      <c r="M122" s="5"/>
      <c r="N122" s="156"/>
      <c r="O122" s="94">
        <f>IF(F122=0,"",F122/E121)</f>
        <v>0.98484848484848486</v>
      </c>
      <c r="P122" s="95">
        <v>69</v>
      </c>
      <c r="Q122" s="96">
        <f t="shared" si="10"/>
        <v>1</v>
      </c>
      <c r="R122" s="96">
        <f t="shared" si="11"/>
        <v>0</v>
      </c>
    </row>
    <row r="123" spans="1:19" ht="15.75" customHeight="1">
      <c r="A123" s="82">
        <v>2202</v>
      </c>
      <c r="B123" s="161"/>
      <c r="C123" s="161"/>
      <c r="D123" s="161"/>
      <c r="E123" s="161"/>
      <c r="F123" s="161"/>
      <c r="G123" s="161">
        <v>62</v>
      </c>
      <c r="H123" s="161"/>
      <c r="I123" s="161"/>
      <c r="J123" s="161"/>
      <c r="K123" s="162"/>
      <c r="L123" s="155"/>
      <c r="M123" s="5"/>
      <c r="N123" s="156"/>
      <c r="O123" s="94">
        <f>IF(G123=0,"",G123/F122)</f>
        <v>0.9538461538461539</v>
      </c>
      <c r="P123" s="95">
        <v>68</v>
      </c>
      <c r="Q123" s="96">
        <f t="shared" si="10"/>
        <v>0.98550724637681164</v>
      </c>
      <c r="R123" s="96">
        <f t="shared" si="11"/>
        <v>1.4492753623188359E-2</v>
      </c>
    </row>
    <row r="124" spans="1:19" ht="15.75" customHeight="1">
      <c r="A124" s="82">
        <v>2301</v>
      </c>
      <c r="B124" s="161"/>
      <c r="C124" s="161"/>
      <c r="D124" s="161"/>
      <c r="E124" s="161"/>
      <c r="F124" s="161"/>
      <c r="G124" s="161"/>
      <c r="H124" s="161">
        <v>62</v>
      </c>
      <c r="I124" s="161"/>
      <c r="J124" s="161"/>
      <c r="K124" s="162"/>
      <c r="L124" s="155"/>
      <c r="M124" s="5"/>
      <c r="N124" s="156"/>
      <c r="O124" s="94">
        <f>IF(H124=0,"",H124/G123)</f>
        <v>1</v>
      </c>
      <c r="P124" s="95">
        <v>68</v>
      </c>
      <c r="Q124" s="96">
        <f t="shared" si="10"/>
        <v>1</v>
      </c>
      <c r="R124" s="96">
        <f t="shared" si="11"/>
        <v>0</v>
      </c>
    </row>
    <row r="125" spans="1:19" ht="15.75" customHeight="1">
      <c r="A125" s="82">
        <v>2302</v>
      </c>
      <c r="B125" s="161"/>
      <c r="C125" s="161"/>
      <c r="D125" s="161"/>
      <c r="E125" s="161"/>
      <c r="F125" s="161"/>
      <c r="G125" s="161"/>
      <c r="H125" s="161"/>
      <c r="I125" s="161">
        <v>61</v>
      </c>
      <c r="J125" s="161"/>
      <c r="K125" s="162"/>
      <c r="L125" s="155"/>
      <c r="M125" s="5"/>
      <c r="N125" s="156"/>
      <c r="O125" s="94">
        <f>IF(I125=0,"",I125/H124)</f>
        <v>0.9838709677419355</v>
      </c>
      <c r="P125" s="95">
        <v>68</v>
      </c>
      <c r="Q125" s="96">
        <f t="shared" si="10"/>
        <v>1</v>
      </c>
      <c r="R125" s="96">
        <f t="shared" si="11"/>
        <v>0</v>
      </c>
    </row>
    <row r="126" spans="1:19" ht="15.75" customHeight="1">
      <c r="A126" s="82">
        <v>2401</v>
      </c>
      <c r="B126" s="161"/>
      <c r="C126" s="161"/>
      <c r="D126" s="161"/>
      <c r="E126" s="161"/>
      <c r="F126" s="161"/>
      <c r="G126" s="161"/>
      <c r="H126" s="161"/>
      <c r="I126" s="161"/>
      <c r="J126" s="161">
        <v>59</v>
      </c>
      <c r="K126" s="162">
        <v>35</v>
      </c>
      <c r="L126" s="155"/>
      <c r="M126" s="5"/>
      <c r="N126" s="156"/>
      <c r="O126" s="148">
        <f>IF(J126=0,"",J126/I125)</f>
        <v>0.96721311475409832</v>
      </c>
      <c r="P126" s="95">
        <v>66</v>
      </c>
      <c r="Q126" s="149">
        <f t="shared" si="10"/>
        <v>0.97058823529411764</v>
      </c>
      <c r="R126" s="149">
        <f t="shared" si="11"/>
        <v>2.9411764705882359E-2</v>
      </c>
    </row>
    <row r="127" spans="1:19" ht="15.75" customHeight="1">
      <c r="A127" s="82">
        <v>2402</v>
      </c>
      <c r="B127" s="161"/>
      <c r="C127" s="161"/>
      <c r="D127" s="161"/>
      <c r="E127" s="161"/>
      <c r="F127" s="161"/>
      <c r="G127" s="161"/>
      <c r="H127" s="161"/>
      <c r="I127" s="161"/>
      <c r="J127" s="161">
        <v>25</v>
      </c>
      <c r="K127" s="162">
        <v>20</v>
      </c>
      <c r="L127" s="155"/>
      <c r="M127" s="5"/>
      <c r="N127" s="26"/>
      <c r="O127" s="157"/>
      <c r="P127" s="158">
        <v>30</v>
      </c>
      <c r="Q127" s="159"/>
      <c r="R127" s="160"/>
    </row>
    <row r="128" spans="1:19" ht="15.75" customHeight="1">
      <c r="A128" s="82">
        <v>2501</v>
      </c>
      <c r="B128" s="161"/>
      <c r="C128" s="161"/>
      <c r="D128" s="161"/>
      <c r="E128" s="161"/>
      <c r="F128" s="161"/>
      <c r="G128" s="161"/>
      <c r="H128" s="161"/>
      <c r="I128" s="161"/>
      <c r="J128" s="161"/>
      <c r="K128" s="162"/>
      <c r="L128" s="155"/>
      <c r="M128" s="5"/>
      <c r="N128" s="26"/>
      <c r="O128" s="140"/>
      <c r="P128" s="163"/>
      <c r="Q128" s="164"/>
      <c r="R128" s="140"/>
    </row>
    <row r="129" spans="1:19" ht="15.75" customHeight="1">
      <c r="A129" s="82">
        <v>2502</v>
      </c>
      <c r="B129" s="161"/>
      <c r="C129" s="161"/>
      <c r="D129" s="161"/>
      <c r="E129" s="161"/>
      <c r="F129" s="161"/>
      <c r="G129" s="161"/>
      <c r="H129" s="161"/>
      <c r="I129" s="161"/>
      <c r="J129" s="161"/>
      <c r="K129" s="162"/>
      <c r="L129" s="155"/>
      <c r="M129" s="5"/>
      <c r="N129" s="26"/>
      <c r="O129" s="140"/>
      <c r="P129" s="163"/>
      <c r="Q129" s="164"/>
      <c r="R129" s="140"/>
    </row>
    <row r="130" spans="1:19" ht="15.75" customHeight="1">
      <c r="A130" s="82">
        <v>2601</v>
      </c>
      <c r="B130" s="161"/>
      <c r="C130" s="161"/>
      <c r="D130" s="161"/>
      <c r="E130" s="161"/>
      <c r="F130" s="161"/>
      <c r="G130" s="161"/>
      <c r="H130" s="161"/>
      <c r="I130" s="161"/>
      <c r="J130" s="161"/>
      <c r="K130" s="162"/>
      <c r="L130" s="155"/>
      <c r="M130" s="5"/>
      <c r="N130" s="26"/>
      <c r="O130" s="105"/>
      <c r="P130" s="124"/>
      <c r="Q130" s="106"/>
      <c r="R130" s="107"/>
    </row>
    <row r="131" spans="1:19" ht="15.75" customHeight="1">
      <c r="A131" s="82">
        <v>2602</v>
      </c>
      <c r="B131" s="161"/>
      <c r="C131" s="161"/>
      <c r="D131" s="161"/>
      <c r="E131" s="161"/>
      <c r="F131" s="161"/>
      <c r="G131" s="161"/>
      <c r="H131" s="161"/>
      <c r="I131" s="161"/>
      <c r="J131" s="161"/>
      <c r="K131" s="162"/>
      <c r="L131" s="155"/>
      <c r="M131" s="5"/>
      <c r="N131" s="26"/>
      <c r="O131" s="108" t="s">
        <v>80</v>
      </c>
      <c r="P131" s="109">
        <v>1</v>
      </c>
      <c r="Q131" s="110">
        <f>IF(SUM(K121:K128)=0,"",SUM(K121:K128))</f>
        <v>55</v>
      </c>
      <c r="R131" s="111" t="s">
        <v>10</v>
      </c>
    </row>
    <row r="132" spans="1:19" ht="15.75" customHeight="1">
      <c r="A132" s="82">
        <v>2701</v>
      </c>
      <c r="B132" s="161"/>
      <c r="C132" s="161"/>
      <c r="D132" s="161"/>
      <c r="E132" s="161"/>
      <c r="F132" s="161"/>
      <c r="G132" s="161"/>
      <c r="H132" s="161"/>
      <c r="I132" s="161"/>
      <c r="J132" s="161"/>
      <c r="K132" s="162"/>
      <c r="L132" s="155"/>
      <c r="M132" s="5"/>
      <c r="N132" s="26"/>
      <c r="O132" s="112" t="s">
        <v>81</v>
      </c>
      <c r="P132" s="113">
        <f>IF(P131/B118=0,"",P131/B118)</f>
        <v>1.2500000000000001E-2</v>
      </c>
      <c r="Q132" s="114">
        <f>IF(P131/Q131=0,"",P131/Q131)</f>
        <v>1.8181818181818181E-2</v>
      </c>
      <c r="R132" s="115" t="s">
        <v>82</v>
      </c>
    </row>
    <row r="133" spans="1:19" ht="15.75" customHeight="1">
      <c r="A133" s="82">
        <v>2702</v>
      </c>
      <c r="B133" s="161"/>
      <c r="C133" s="161"/>
      <c r="D133" s="161"/>
      <c r="E133" s="161"/>
      <c r="F133" s="161"/>
      <c r="G133" s="161"/>
      <c r="H133" s="161"/>
      <c r="I133" s="161"/>
      <c r="J133" s="161"/>
      <c r="K133" s="162"/>
      <c r="L133" s="166"/>
      <c r="M133" s="119"/>
      <c r="N133" s="120"/>
      <c r="O133" s="119"/>
      <c r="P133" s="120"/>
      <c r="Q133" s="120"/>
      <c r="R133" s="121"/>
    </row>
    <row r="134" spans="1:19" ht="18" customHeight="1">
      <c r="A134" s="34"/>
      <c r="B134" s="26"/>
      <c r="C134" s="26"/>
      <c r="D134" s="231" t="s">
        <v>108</v>
      </c>
      <c r="E134" s="232"/>
      <c r="F134" s="232"/>
      <c r="G134" s="232"/>
      <c r="H134" s="232"/>
      <c r="I134" s="232"/>
      <c r="J134" s="233"/>
      <c r="K134" s="122">
        <f>SUM(K118:K130)</f>
        <v>55</v>
      </c>
      <c r="L134" s="123">
        <f>IF(K126=0,"",K126/B118)</f>
        <v>0.4375</v>
      </c>
      <c r="M134" s="123">
        <f>IF(K134=0,"",K134/B118)</f>
        <v>0.6875</v>
      </c>
      <c r="N134" s="123">
        <f>IF(K126=0,"",M134-L134)</f>
        <v>0.25</v>
      </c>
      <c r="O134" s="5"/>
      <c r="P134" s="26"/>
      <c r="Q134" s="25"/>
      <c r="R134" s="5"/>
    </row>
    <row r="135" spans="1:19" ht="12.75" customHeight="1">
      <c r="L135" s="5"/>
      <c r="M135" s="5"/>
      <c r="O135" s="5"/>
      <c r="P135" s="6"/>
      <c r="Q135" s="6"/>
      <c r="R135" s="5"/>
    </row>
    <row r="136" spans="1:19" ht="12.75" customHeight="1">
      <c r="L136" s="5"/>
      <c r="M136" s="5"/>
      <c r="O136" s="5"/>
      <c r="P136" s="6"/>
      <c r="Q136" s="6"/>
      <c r="R136" s="5"/>
    </row>
    <row r="137" spans="1:19" ht="26.25" customHeight="1">
      <c r="B137" s="250" t="s">
        <v>96</v>
      </c>
      <c r="C137" s="242"/>
      <c r="D137" s="242"/>
      <c r="E137" s="242"/>
      <c r="F137" s="242"/>
      <c r="G137" s="242"/>
      <c r="H137" s="242"/>
      <c r="I137" s="242"/>
      <c r="J137" s="242"/>
      <c r="K137" s="145" t="s">
        <v>119</v>
      </c>
      <c r="L137" s="5"/>
      <c r="M137" s="5"/>
      <c r="N137" s="26"/>
      <c r="O137" s="5"/>
      <c r="P137" s="26"/>
      <c r="Q137" s="26"/>
      <c r="R137" s="26"/>
    </row>
    <row r="138" spans="1:19" ht="20.25" customHeight="1">
      <c r="A138" s="234" t="s">
        <v>9</v>
      </c>
      <c r="B138" s="235" t="s">
        <v>97</v>
      </c>
      <c r="C138" s="232"/>
      <c r="D138" s="232"/>
      <c r="E138" s="232"/>
      <c r="F138" s="232"/>
      <c r="G138" s="232"/>
      <c r="H138" s="232"/>
      <c r="I138" s="232"/>
      <c r="J138" s="233"/>
      <c r="K138" s="236" t="s">
        <v>10</v>
      </c>
      <c r="L138" s="229" t="s">
        <v>2</v>
      </c>
      <c r="M138" s="229" t="s">
        <v>3</v>
      </c>
      <c r="N138" s="237" t="s">
        <v>4</v>
      </c>
      <c r="O138" s="229" t="s">
        <v>5</v>
      </c>
      <c r="P138" s="238" t="s">
        <v>6</v>
      </c>
      <c r="Q138" s="238" t="s">
        <v>7</v>
      </c>
      <c r="R138" s="229" t="s">
        <v>8</v>
      </c>
    </row>
    <row r="139" spans="1:19" ht="15.75" customHeight="1">
      <c r="A139" s="230"/>
      <c r="B139" s="82" t="s">
        <v>98</v>
      </c>
      <c r="C139" s="82" t="s">
        <v>99</v>
      </c>
      <c r="D139" s="82" t="s">
        <v>100</v>
      </c>
      <c r="E139" s="82" t="s">
        <v>101</v>
      </c>
      <c r="F139" s="82" t="s">
        <v>102</v>
      </c>
      <c r="G139" s="82" t="s">
        <v>103</v>
      </c>
      <c r="H139" s="82" t="s">
        <v>104</v>
      </c>
      <c r="I139" s="82" t="s">
        <v>105</v>
      </c>
      <c r="J139" s="82" t="s">
        <v>106</v>
      </c>
      <c r="K139" s="230"/>
      <c r="L139" s="230"/>
      <c r="M139" s="230"/>
      <c r="N139" s="230"/>
      <c r="O139" s="230"/>
      <c r="P139" s="230"/>
      <c r="Q139" s="230"/>
      <c r="R139" s="230"/>
    </row>
    <row r="140" spans="1:19" ht="15.75" customHeight="1">
      <c r="A140" s="82">
        <v>2002</v>
      </c>
      <c r="B140" s="83">
        <v>73</v>
      </c>
      <c r="C140" s="161"/>
      <c r="D140" s="161"/>
      <c r="E140" s="161"/>
      <c r="F140" s="161"/>
      <c r="G140" s="161"/>
      <c r="H140" s="161"/>
      <c r="I140" s="161"/>
      <c r="J140" s="161"/>
      <c r="K140" s="162"/>
      <c r="L140" s="154"/>
      <c r="M140" s="55"/>
      <c r="N140" s="56"/>
      <c r="O140" s="146"/>
      <c r="P140" s="89">
        <f>B140</f>
        <v>73</v>
      </c>
      <c r="Q140" s="147"/>
      <c r="R140" s="146"/>
    </row>
    <row r="141" spans="1:19" ht="15.75" customHeight="1">
      <c r="A141" s="82">
        <v>2101</v>
      </c>
      <c r="B141" s="161"/>
      <c r="C141" s="161">
        <v>66</v>
      </c>
      <c r="D141" s="161"/>
      <c r="E141" s="161"/>
      <c r="F141" s="161"/>
      <c r="G141" s="161"/>
      <c r="H141" s="161"/>
      <c r="I141" s="161"/>
      <c r="J141" s="161"/>
      <c r="K141" s="162"/>
      <c r="L141" s="155"/>
      <c r="M141" s="5"/>
      <c r="N141" s="156"/>
      <c r="O141" s="94">
        <f>IF(C141=0,"",C141/B140)</f>
        <v>0.90410958904109584</v>
      </c>
      <c r="P141" s="95">
        <v>66</v>
      </c>
      <c r="Q141" s="96">
        <f t="shared" ref="Q141:Q148" si="12">IF(P141=0,"",P141/P140)</f>
        <v>0.90410958904109584</v>
      </c>
      <c r="R141" s="96">
        <f t="shared" ref="R141:R148" si="13">IF(P141=0,"",100%-Q141)</f>
        <v>9.589041095890416E-2</v>
      </c>
    </row>
    <row r="142" spans="1:19" ht="15.75" customHeight="1">
      <c r="A142" s="82">
        <v>2102</v>
      </c>
      <c r="B142" s="161"/>
      <c r="C142" s="161"/>
      <c r="D142" s="161">
        <v>60</v>
      </c>
      <c r="E142" s="161"/>
      <c r="F142" s="161"/>
      <c r="G142" s="161"/>
      <c r="H142" s="161"/>
      <c r="I142" s="161"/>
      <c r="J142" s="161"/>
      <c r="K142" s="162"/>
      <c r="L142" s="155"/>
      <c r="M142" s="5"/>
      <c r="N142" s="156"/>
      <c r="O142" s="94">
        <f>IF(D142=0,"",D142/C141)</f>
        <v>0.90909090909090906</v>
      </c>
      <c r="P142" s="95">
        <v>61</v>
      </c>
      <c r="Q142" s="96">
        <f t="shared" si="12"/>
        <v>0.9242424242424242</v>
      </c>
      <c r="R142" s="96">
        <f t="shared" si="13"/>
        <v>7.5757575757575801E-2</v>
      </c>
      <c r="S142" s="97">
        <f>P142/P140</f>
        <v>0.83561643835616439</v>
      </c>
    </row>
    <row r="143" spans="1:19" ht="15.75" customHeight="1">
      <c r="A143" s="82">
        <v>2201</v>
      </c>
      <c r="B143" s="161"/>
      <c r="C143" s="161"/>
      <c r="D143" s="161"/>
      <c r="E143" s="161">
        <v>58</v>
      </c>
      <c r="F143" s="161"/>
      <c r="G143" s="161"/>
      <c r="H143" s="161"/>
      <c r="I143" s="161"/>
      <c r="J143" s="161"/>
      <c r="K143" s="162"/>
      <c r="L143" s="155"/>
      <c r="M143" s="5"/>
      <c r="N143" s="156"/>
      <c r="O143" s="94">
        <f>IF(E143=0,"",E143/D142)</f>
        <v>0.96666666666666667</v>
      </c>
      <c r="P143" s="95">
        <v>60</v>
      </c>
      <c r="Q143" s="96">
        <f t="shared" si="12"/>
        <v>0.98360655737704916</v>
      </c>
      <c r="R143" s="96">
        <f t="shared" si="13"/>
        <v>1.6393442622950838E-2</v>
      </c>
    </row>
    <row r="144" spans="1:19" ht="15.75" customHeight="1">
      <c r="A144" s="82">
        <v>2202</v>
      </c>
      <c r="B144" s="161"/>
      <c r="C144" s="161"/>
      <c r="D144" s="161"/>
      <c r="E144" s="161"/>
      <c r="F144" s="161">
        <v>53</v>
      </c>
      <c r="G144" s="161"/>
      <c r="H144" s="161"/>
      <c r="I144" s="161"/>
      <c r="J144" s="161"/>
      <c r="K144" s="162"/>
      <c r="L144" s="155"/>
      <c r="M144" s="5"/>
      <c r="N144" s="156"/>
      <c r="O144" s="94">
        <f>IF(F144=0,"",F144/E143)</f>
        <v>0.91379310344827591</v>
      </c>
      <c r="P144" s="95">
        <v>56</v>
      </c>
      <c r="Q144" s="96">
        <f t="shared" si="12"/>
        <v>0.93333333333333335</v>
      </c>
      <c r="R144" s="96">
        <f t="shared" si="13"/>
        <v>6.6666666666666652E-2</v>
      </c>
    </row>
    <row r="145" spans="1:18" ht="15.75" customHeight="1">
      <c r="A145" s="82">
        <v>2301</v>
      </c>
      <c r="B145" s="161"/>
      <c r="C145" s="161"/>
      <c r="D145" s="161"/>
      <c r="E145" s="161"/>
      <c r="F145" s="161"/>
      <c r="G145" s="161">
        <v>52</v>
      </c>
      <c r="H145" s="161"/>
      <c r="I145" s="161"/>
      <c r="J145" s="161"/>
      <c r="K145" s="162"/>
      <c r="L145" s="155"/>
      <c r="M145" s="5"/>
      <c r="N145" s="156"/>
      <c r="O145" s="94">
        <f>IF(G145=0,"",G145/F144)</f>
        <v>0.98113207547169812</v>
      </c>
      <c r="P145" s="95">
        <v>55</v>
      </c>
      <c r="Q145" s="96">
        <f t="shared" si="12"/>
        <v>0.9821428571428571</v>
      </c>
      <c r="R145" s="96">
        <f t="shared" si="13"/>
        <v>1.7857142857142905E-2</v>
      </c>
    </row>
    <row r="146" spans="1:18" ht="15.75" customHeight="1">
      <c r="A146" s="82">
        <v>2302</v>
      </c>
      <c r="B146" s="161"/>
      <c r="C146" s="161"/>
      <c r="D146" s="161"/>
      <c r="E146" s="161"/>
      <c r="F146" s="161"/>
      <c r="G146" s="161"/>
      <c r="H146" s="161">
        <v>51</v>
      </c>
      <c r="I146" s="161"/>
      <c r="J146" s="161"/>
      <c r="K146" s="162"/>
      <c r="L146" s="155"/>
      <c r="M146" s="5"/>
      <c r="N146" s="156"/>
      <c r="O146" s="94">
        <f>IF(H146=0,"",H146/G145)</f>
        <v>0.98076923076923073</v>
      </c>
      <c r="P146" s="95">
        <v>55</v>
      </c>
      <c r="Q146" s="96">
        <f t="shared" si="12"/>
        <v>1</v>
      </c>
      <c r="R146" s="96">
        <f t="shared" si="13"/>
        <v>0</v>
      </c>
    </row>
    <row r="147" spans="1:18" ht="15.75" customHeight="1">
      <c r="A147" s="82">
        <v>2401</v>
      </c>
      <c r="B147" s="161"/>
      <c r="C147" s="161"/>
      <c r="D147" s="161"/>
      <c r="E147" s="161"/>
      <c r="F147" s="161"/>
      <c r="G147" s="161"/>
      <c r="H147" s="161"/>
      <c r="I147" s="161">
        <v>49</v>
      </c>
      <c r="J147" s="161"/>
      <c r="K147" s="162"/>
      <c r="L147" s="155"/>
      <c r="M147" s="5"/>
      <c r="N147" s="156"/>
      <c r="O147" s="94">
        <f>IF(I147=0,"",I147/H146)</f>
        <v>0.96078431372549022</v>
      </c>
      <c r="P147" s="95">
        <v>54</v>
      </c>
      <c r="Q147" s="96">
        <f t="shared" si="12"/>
        <v>0.98181818181818181</v>
      </c>
      <c r="R147" s="96">
        <f t="shared" si="13"/>
        <v>1.8181818181818188E-2</v>
      </c>
    </row>
    <row r="148" spans="1:18" ht="15.75" customHeight="1">
      <c r="A148" s="82">
        <v>2402</v>
      </c>
      <c r="B148" s="161"/>
      <c r="C148" s="161"/>
      <c r="D148" s="161"/>
      <c r="E148" s="161"/>
      <c r="F148" s="161"/>
      <c r="G148" s="161"/>
      <c r="H148" s="161"/>
      <c r="I148" s="161"/>
      <c r="J148" s="161">
        <v>44</v>
      </c>
      <c r="K148" s="162">
        <v>36</v>
      </c>
      <c r="L148" s="155"/>
      <c r="M148" s="5"/>
      <c r="N148" s="156"/>
      <c r="O148" s="148">
        <f>IF(J148=0,"",J148/I147)</f>
        <v>0.89795918367346939</v>
      </c>
      <c r="P148" s="95">
        <v>53</v>
      </c>
      <c r="Q148" s="149">
        <f t="shared" si="12"/>
        <v>0.98148148148148151</v>
      </c>
      <c r="R148" s="149">
        <f t="shared" si="13"/>
        <v>1.851851851851849E-2</v>
      </c>
    </row>
    <row r="149" spans="1:18" ht="15.75" customHeight="1">
      <c r="A149" s="82">
        <v>2501</v>
      </c>
      <c r="B149" s="161"/>
      <c r="C149" s="161"/>
      <c r="D149" s="161"/>
      <c r="E149" s="161"/>
      <c r="F149" s="161"/>
      <c r="G149" s="161"/>
      <c r="H149" s="161"/>
      <c r="I149" s="161"/>
      <c r="J149" s="161"/>
      <c r="K149" s="162"/>
      <c r="L149" s="155"/>
      <c r="M149" s="5"/>
      <c r="N149" s="26"/>
      <c r="O149" s="157"/>
      <c r="P149" s="158"/>
      <c r="Q149" s="159"/>
      <c r="R149" s="160"/>
    </row>
    <row r="150" spans="1:18" ht="15.75" customHeight="1">
      <c r="A150" s="82">
        <v>2502</v>
      </c>
      <c r="B150" s="161"/>
      <c r="C150" s="161"/>
      <c r="D150" s="161"/>
      <c r="E150" s="161"/>
      <c r="F150" s="161"/>
      <c r="G150" s="161"/>
      <c r="H150" s="161"/>
      <c r="I150" s="161"/>
      <c r="J150" s="161"/>
      <c r="K150" s="162"/>
      <c r="L150" s="155"/>
      <c r="M150" s="5"/>
      <c r="N150" s="26"/>
      <c r="O150" s="140"/>
      <c r="P150" s="163"/>
      <c r="Q150" s="164"/>
      <c r="R150" s="140"/>
    </row>
    <row r="151" spans="1:18" ht="15.75" customHeight="1">
      <c r="A151" s="82">
        <v>2601</v>
      </c>
      <c r="B151" s="161"/>
      <c r="C151" s="161"/>
      <c r="D151" s="161"/>
      <c r="E151" s="161"/>
      <c r="F151" s="161"/>
      <c r="G151" s="161"/>
      <c r="H151" s="161"/>
      <c r="I151" s="161"/>
      <c r="J151" s="161"/>
      <c r="K151" s="162"/>
      <c r="L151" s="155"/>
      <c r="M151" s="5"/>
      <c r="N151" s="26"/>
      <c r="O151" s="140"/>
      <c r="P151" s="163"/>
      <c r="Q151" s="164"/>
      <c r="R151" s="140"/>
    </row>
    <row r="152" spans="1:18" ht="15.75" customHeight="1">
      <c r="A152" s="82">
        <v>2602</v>
      </c>
      <c r="B152" s="161"/>
      <c r="C152" s="161"/>
      <c r="D152" s="161"/>
      <c r="E152" s="161"/>
      <c r="F152" s="161"/>
      <c r="G152" s="161"/>
      <c r="H152" s="161"/>
      <c r="I152" s="161"/>
      <c r="J152" s="161"/>
      <c r="K152" s="162"/>
      <c r="L152" s="155"/>
      <c r="M152" s="5"/>
      <c r="N152" s="26"/>
      <c r="O152" s="105"/>
      <c r="P152" s="124"/>
      <c r="Q152" s="106"/>
      <c r="R152" s="107"/>
    </row>
    <row r="153" spans="1:18" ht="15.75" customHeight="1">
      <c r="A153" s="82">
        <v>2701</v>
      </c>
      <c r="B153" s="161"/>
      <c r="C153" s="161"/>
      <c r="D153" s="161"/>
      <c r="E153" s="161"/>
      <c r="F153" s="161"/>
      <c r="G153" s="161"/>
      <c r="H153" s="161"/>
      <c r="I153" s="161"/>
      <c r="J153" s="161"/>
      <c r="K153" s="162"/>
      <c r="L153" s="155"/>
      <c r="M153" s="5"/>
      <c r="N153" s="26"/>
      <c r="O153" s="108" t="s">
        <v>80</v>
      </c>
      <c r="P153" s="109"/>
      <c r="Q153" s="110">
        <f>IF(SUM(K143:K150)=0,"",SUM(K143:K150))</f>
        <v>36</v>
      </c>
      <c r="R153" s="111" t="s">
        <v>10</v>
      </c>
    </row>
    <row r="154" spans="1:18" ht="15.75" customHeight="1">
      <c r="A154" s="82">
        <v>2702</v>
      </c>
      <c r="B154" s="161"/>
      <c r="C154" s="161"/>
      <c r="D154" s="161"/>
      <c r="E154" s="161"/>
      <c r="F154" s="161"/>
      <c r="G154" s="161"/>
      <c r="H154" s="161"/>
      <c r="I154" s="161"/>
      <c r="J154" s="161"/>
      <c r="K154" s="162"/>
      <c r="L154" s="155"/>
      <c r="M154" s="5"/>
      <c r="N154" s="26"/>
      <c r="O154" s="112" t="s">
        <v>81</v>
      </c>
      <c r="P154" s="113" t="str">
        <f>IF(P153/B140=0,"",P153/B140)</f>
        <v/>
      </c>
      <c r="Q154" s="114" t="str">
        <f>IF(P153/Q153=0,"",P153/Q153)</f>
        <v/>
      </c>
      <c r="R154" s="115" t="s">
        <v>82</v>
      </c>
    </row>
    <row r="155" spans="1:18" ht="15.75" customHeight="1">
      <c r="A155" s="82">
        <v>2801</v>
      </c>
      <c r="B155" s="161"/>
      <c r="C155" s="161"/>
      <c r="D155" s="161"/>
      <c r="E155" s="161"/>
      <c r="F155" s="161"/>
      <c r="G155" s="161"/>
      <c r="H155" s="161"/>
      <c r="I155" s="161"/>
      <c r="J155" s="161"/>
      <c r="K155" s="162"/>
      <c r="L155" s="166"/>
      <c r="M155" s="119"/>
      <c r="N155" s="120"/>
      <c r="O155" s="119"/>
      <c r="P155" s="120"/>
      <c r="Q155" s="120"/>
      <c r="R155" s="121"/>
    </row>
    <row r="156" spans="1:18" ht="18" customHeight="1">
      <c r="A156" s="34"/>
      <c r="B156" s="26"/>
      <c r="C156" s="26"/>
      <c r="D156" s="231" t="s">
        <v>108</v>
      </c>
      <c r="E156" s="232"/>
      <c r="F156" s="232"/>
      <c r="G156" s="232"/>
      <c r="H156" s="232"/>
      <c r="I156" s="232"/>
      <c r="J156" s="233"/>
      <c r="K156" s="122">
        <f>SUM(K140:K152)</f>
        <v>36</v>
      </c>
      <c r="L156" s="123">
        <f>IF(K148=0,"",K148/B140)</f>
        <v>0.49315068493150682</v>
      </c>
      <c r="M156" s="123">
        <f>IF(K156=0,"",K156/B140)</f>
        <v>0.49315068493150682</v>
      </c>
      <c r="N156" s="123">
        <f>IF(K148=0,"",M156-L156)</f>
        <v>0</v>
      </c>
      <c r="O156" s="5"/>
      <c r="P156" s="26"/>
      <c r="Q156" s="25"/>
      <c r="R156" s="5"/>
    </row>
    <row r="157" spans="1:18" ht="12.75" customHeight="1">
      <c r="L157" s="5"/>
      <c r="M157" s="5"/>
      <c r="O157" s="5"/>
      <c r="P157" s="6"/>
      <c r="Q157" s="6"/>
      <c r="R157" s="5"/>
    </row>
    <row r="158" spans="1:18" ht="12.75" customHeight="1">
      <c r="L158" s="5"/>
      <c r="M158" s="5"/>
      <c r="O158" s="5"/>
      <c r="P158" s="6"/>
      <c r="Q158" s="6"/>
      <c r="R158" s="5"/>
    </row>
    <row r="159" spans="1:18" ht="26.25" customHeight="1">
      <c r="B159" s="250" t="s">
        <v>96</v>
      </c>
      <c r="C159" s="242"/>
      <c r="D159" s="242"/>
      <c r="E159" s="242"/>
      <c r="F159" s="242"/>
      <c r="G159" s="242"/>
      <c r="H159" s="242"/>
      <c r="I159" s="242"/>
      <c r="J159" s="242"/>
      <c r="K159" s="145" t="s">
        <v>120</v>
      </c>
      <c r="L159" s="5"/>
      <c r="M159" s="5"/>
      <c r="N159" s="26"/>
      <c r="O159" s="5"/>
      <c r="P159" s="26"/>
      <c r="Q159" s="26"/>
      <c r="R159" s="26"/>
    </row>
    <row r="160" spans="1:18" ht="20.25" customHeight="1">
      <c r="A160" s="234" t="s">
        <v>9</v>
      </c>
      <c r="B160" s="235" t="s">
        <v>97</v>
      </c>
      <c r="C160" s="232"/>
      <c r="D160" s="232"/>
      <c r="E160" s="232"/>
      <c r="F160" s="232"/>
      <c r="G160" s="232"/>
      <c r="H160" s="232"/>
      <c r="I160" s="232"/>
      <c r="J160" s="233"/>
      <c r="K160" s="236" t="s">
        <v>10</v>
      </c>
      <c r="L160" s="229" t="s">
        <v>2</v>
      </c>
      <c r="M160" s="229" t="s">
        <v>3</v>
      </c>
      <c r="N160" s="237" t="s">
        <v>4</v>
      </c>
      <c r="O160" s="229" t="s">
        <v>5</v>
      </c>
      <c r="P160" s="238" t="s">
        <v>6</v>
      </c>
      <c r="Q160" s="238" t="s">
        <v>7</v>
      </c>
      <c r="R160" s="229" t="s">
        <v>8</v>
      </c>
    </row>
    <row r="161" spans="1:19" ht="15.75" customHeight="1">
      <c r="A161" s="230"/>
      <c r="B161" s="82" t="s">
        <v>98</v>
      </c>
      <c r="C161" s="82" t="s">
        <v>99</v>
      </c>
      <c r="D161" s="82" t="s">
        <v>100</v>
      </c>
      <c r="E161" s="82" t="s">
        <v>101</v>
      </c>
      <c r="F161" s="82" t="s">
        <v>102</v>
      </c>
      <c r="G161" s="82" t="s">
        <v>103</v>
      </c>
      <c r="H161" s="82" t="s">
        <v>104</v>
      </c>
      <c r="I161" s="82" t="s">
        <v>105</v>
      </c>
      <c r="J161" s="82" t="s">
        <v>106</v>
      </c>
      <c r="K161" s="230"/>
      <c r="L161" s="230"/>
      <c r="M161" s="230"/>
      <c r="N161" s="230"/>
      <c r="O161" s="230"/>
      <c r="P161" s="230"/>
      <c r="Q161" s="230"/>
      <c r="R161" s="230"/>
    </row>
    <row r="162" spans="1:19" ht="15.75" customHeight="1">
      <c r="A162" s="82">
        <v>2101</v>
      </c>
      <c r="B162" s="83">
        <v>76</v>
      </c>
      <c r="C162" s="161"/>
      <c r="D162" s="161"/>
      <c r="E162" s="161"/>
      <c r="F162" s="161"/>
      <c r="G162" s="161"/>
      <c r="H162" s="161"/>
      <c r="I162" s="161"/>
      <c r="J162" s="161"/>
      <c r="K162" s="162"/>
      <c r="L162" s="154"/>
      <c r="M162" s="55"/>
      <c r="N162" s="56"/>
      <c r="O162" s="146"/>
      <c r="P162" s="89">
        <f>B162</f>
        <v>76</v>
      </c>
      <c r="Q162" s="147"/>
      <c r="R162" s="146"/>
    </row>
    <row r="163" spans="1:19" ht="15.75" customHeight="1">
      <c r="A163" s="82">
        <v>2102</v>
      </c>
      <c r="B163" s="161"/>
      <c r="C163" s="161">
        <v>73</v>
      </c>
      <c r="D163" s="161"/>
      <c r="E163" s="161"/>
      <c r="F163" s="161"/>
      <c r="G163" s="161"/>
      <c r="H163" s="161"/>
      <c r="I163" s="161"/>
      <c r="J163" s="161"/>
      <c r="K163" s="162"/>
      <c r="L163" s="155"/>
      <c r="M163" s="5"/>
      <c r="N163" s="156"/>
      <c r="O163" s="94">
        <f>IF(C163=0,"",C163/B162)</f>
        <v>0.96052631578947367</v>
      </c>
      <c r="P163" s="95">
        <v>74</v>
      </c>
      <c r="Q163" s="96">
        <f t="shared" ref="Q163:Q170" si="14">IF(P163=0,"",P163/P162)</f>
        <v>0.97368421052631582</v>
      </c>
      <c r="R163" s="96">
        <f t="shared" ref="R163:R170" si="15">IF(P163=0,"",100%-Q163)</f>
        <v>2.6315789473684181E-2</v>
      </c>
    </row>
    <row r="164" spans="1:19" ht="15.75" customHeight="1">
      <c r="A164" s="82">
        <v>2201</v>
      </c>
      <c r="B164" s="161"/>
      <c r="C164" s="161"/>
      <c r="D164" s="161">
        <v>70</v>
      </c>
      <c r="E164" s="161"/>
      <c r="F164" s="161"/>
      <c r="G164" s="161"/>
      <c r="H164" s="161"/>
      <c r="I164" s="161"/>
      <c r="J164" s="161"/>
      <c r="K164" s="162"/>
      <c r="L164" s="155"/>
      <c r="M164" s="5"/>
      <c r="N164" s="156"/>
      <c r="O164" s="94">
        <f>IF(D164=0,"",D164/C163)</f>
        <v>0.95890410958904104</v>
      </c>
      <c r="P164" s="95">
        <v>72</v>
      </c>
      <c r="Q164" s="96">
        <f t="shared" si="14"/>
        <v>0.97297297297297303</v>
      </c>
      <c r="R164" s="96">
        <f t="shared" si="15"/>
        <v>2.7027027027026973E-2</v>
      </c>
      <c r="S164" s="97">
        <f>P164/P162</f>
        <v>0.94736842105263153</v>
      </c>
    </row>
    <row r="165" spans="1:19" ht="15.75" customHeight="1">
      <c r="A165" s="82">
        <v>2202</v>
      </c>
      <c r="B165" s="161"/>
      <c r="C165" s="161"/>
      <c r="D165" s="161"/>
      <c r="E165" s="161">
        <v>67</v>
      </c>
      <c r="F165" s="161"/>
      <c r="G165" s="161"/>
      <c r="H165" s="161"/>
      <c r="I165" s="161"/>
      <c r="J165" s="161"/>
      <c r="K165" s="162"/>
      <c r="L165" s="155"/>
      <c r="M165" s="5"/>
      <c r="N165" s="156"/>
      <c r="O165" s="94">
        <f>IF(E165=0,"",E165/D164)</f>
        <v>0.95714285714285718</v>
      </c>
      <c r="P165" s="95">
        <v>70</v>
      </c>
      <c r="Q165" s="96">
        <f t="shared" si="14"/>
        <v>0.97222222222222221</v>
      </c>
      <c r="R165" s="96">
        <f t="shared" si="15"/>
        <v>2.777777777777779E-2</v>
      </c>
    </row>
    <row r="166" spans="1:19" ht="15.75" customHeight="1">
      <c r="A166" s="82">
        <v>2301</v>
      </c>
      <c r="B166" s="161"/>
      <c r="C166" s="161"/>
      <c r="D166" s="161"/>
      <c r="E166" s="161"/>
      <c r="F166" s="161">
        <v>65</v>
      </c>
      <c r="G166" s="161"/>
      <c r="H166" s="161"/>
      <c r="I166" s="161"/>
      <c r="J166" s="161"/>
      <c r="K166" s="162"/>
      <c r="L166" s="155"/>
      <c r="M166" s="5"/>
      <c r="N166" s="156"/>
      <c r="O166" s="94">
        <f>IF(F166=0,"",F166/E165)</f>
        <v>0.97014925373134331</v>
      </c>
      <c r="P166" s="95">
        <v>67</v>
      </c>
      <c r="Q166" s="96">
        <f t="shared" si="14"/>
        <v>0.95714285714285718</v>
      </c>
      <c r="R166" s="96">
        <f t="shared" si="15"/>
        <v>4.2857142857142816E-2</v>
      </c>
    </row>
    <row r="167" spans="1:19" ht="15.75" customHeight="1">
      <c r="A167" s="82">
        <v>2302</v>
      </c>
      <c r="B167" s="161"/>
      <c r="C167" s="161"/>
      <c r="D167" s="161"/>
      <c r="E167" s="161"/>
      <c r="F167" s="161"/>
      <c r="G167" s="161">
        <v>64</v>
      </c>
      <c r="H167" s="161"/>
      <c r="I167" s="161"/>
      <c r="J167" s="161"/>
      <c r="K167" s="162"/>
      <c r="L167" s="155"/>
      <c r="M167" s="5"/>
      <c r="N167" s="156"/>
      <c r="O167" s="94">
        <f>IF(G167=0,"",G167/F166)</f>
        <v>0.98461538461538467</v>
      </c>
      <c r="P167" s="95">
        <v>66</v>
      </c>
      <c r="Q167" s="96">
        <f t="shared" si="14"/>
        <v>0.9850746268656716</v>
      </c>
      <c r="R167" s="96">
        <f t="shared" si="15"/>
        <v>1.4925373134328401E-2</v>
      </c>
    </row>
    <row r="168" spans="1:19" ht="15.75" customHeight="1">
      <c r="A168" s="82">
        <v>2401</v>
      </c>
      <c r="B168" s="161"/>
      <c r="C168" s="161"/>
      <c r="D168" s="161"/>
      <c r="E168" s="161"/>
      <c r="F168" s="161"/>
      <c r="G168" s="161"/>
      <c r="H168" s="161">
        <v>63</v>
      </c>
      <c r="I168" s="161"/>
      <c r="J168" s="161"/>
      <c r="K168" s="162"/>
      <c r="L168" s="155"/>
      <c r="M168" s="5"/>
      <c r="N168" s="156"/>
      <c r="O168" s="94">
        <f>IF(H168=0,"",H168/G167)</f>
        <v>0.984375</v>
      </c>
      <c r="P168" s="95">
        <v>66</v>
      </c>
      <c r="Q168" s="96">
        <f t="shared" si="14"/>
        <v>1</v>
      </c>
      <c r="R168" s="96">
        <f t="shared" si="15"/>
        <v>0</v>
      </c>
    </row>
    <row r="169" spans="1:19" ht="15.75" customHeight="1">
      <c r="A169" s="82">
        <v>2402</v>
      </c>
      <c r="B169" s="161"/>
      <c r="C169" s="161"/>
      <c r="D169" s="161"/>
      <c r="E169" s="161"/>
      <c r="F169" s="161"/>
      <c r="G169" s="161"/>
      <c r="H169" s="161"/>
      <c r="I169" s="161">
        <v>62</v>
      </c>
      <c r="J169" s="161"/>
      <c r="K169" s="162"/>
      <c r="L169" s="155"/>
      <c r="M169" s="5"/>
      <c r="N169" s="156"/>
      <c r="O169" s="94">
        <f>IF(I169=0,"",I169/H168)</f>
        <v>0.98412698412698407</v>
      </c>
      <c r="P169" s="95">
        <v>66</v>
      </c>
      <c r="Q169" s="96">
        <f t="shared" si="14"/>
        <v>1</v>
      </c>
      <c r="R169" s="96">
        <f t="shared" si="15"/>
        <v>0</v>
      </c>
    </row>
    <row r="170" spans="1:19" ht="15.75" customHeight="1">
      <c r="A170" s="82">
        <v>2501</v>
      </c>
      <c r="B170" s="161"/>
      <c r="C170" s="161"/>
      <c r="D170" s="161"/>
      <c r="E170" s="161"/>
      <c r="F170" s="161"/>
      <c r="G170" s="161"/>
      <c r="H170" s="161"/>
      <c r="I170" s="161"/>
      <c r="J170" s="161"/>
      <c r="K170" s="162"/>
      <c r="L170" s="155"/>
      <c r="M170" s="5"/>
      <c r="N170" s="156"/>
      <c r="O170" s="148" t="str">
        <f>IF(J170=0,"",J170/I169)</f>
        <v/>
      </c>
      <c r="P170" s="95"/>
      <c r="Q170" s="149" t="str">
        <f t="shared" si="14"/>
        <v/>
      </c>
      <c r="R170" s="149" t="str">
        <f t="shared" si="15"/>
        <v/>
      </c>
    </row>
    <row r="171" spans="1:19" ht="15.75" customHeight="1">
      <c r="A171" s="82">
        <v>2502</v>
      </c>
      <c r="B171" s="161"/>
      <c r="C171" s="161"/>
      <c r="D171" s="161"/>
      <c r="E171" s="161"/>
      <c r="F171" s="161"/>
      <c r="G171" s="161"/>
      <c r="H171" s="161"/>
      <c r="I171" s="161"/>
      <c r="J171" s="161"/>
      <c r="K171" s="162"/>
      <c r="L171" s="155"/>
      <c r="M171" s="5"/>
      <c r="N171" s="26"/>
      <c r="O171" s="157"/>
      <c r="P171" s="158"/>
      <c r="Q171" s="159"/>
      <c r="R171" s="160"/>
    </row>
    <row r="172" spans="1:19" ht="15.75" customHeight="1">
      <c r="A172" s="82">
        <v>2601</v>
      </c>
      <c r="B172" s="161"/>
      <c r="C172" s="161"/>
      <c r="D172" s="161"/>
      <c r="E172" s="161"/>
      <c r="F172" s="161"/>
      <c r="G172" s="161"/>
      <c r="H172" s="161"/>
      <c r="I172" s="161"/>
      <c r="J172" s="161"/>
      <c r="K172" s="162"/>
      <c r="L172" s="155"/>
      <c r="M172" s="5"/>
      <c r="N172" s="26"/>
      <c r="O172" s="140"/>
      <c r="P172" s="163"/>
      <c r="Q172" s="164"/>
      <c r="R172" s="140"/>
    </row>
    <row r="173" spans="1:19" ht="15.75" customHeight="1">
      <c r="A173" s="82">
        <v>2602</v>
      </c>
      <c r="B173" s="161"/>
      <c r="C173" s="161"/>
      <c r="D173" s="161"/>
      <c r="E173" s="161"/>
      <c r="F173" s="161"/>
      <c r="G173" s="161"/>
      <c r="H173" s="161"/>
      <c r="I173" s="161"/>
      <c r="J173" s="161"/>
      <c r="K173" s="162"/>
      <c r="L173" s="155"/>
      <c r="M173" s="5"/>
      <c r="N173" s="26"/>
      <c r="O173" s="140"/>
      <c r="P173" s="163"/>
      <c r="Q173" s="164"/>
      <c r="R173" s="140"/>
    </row>
    <row r="174" spans="1:19" ht="15.75" customHeight="1">
      <c r="A174" s="82">
        <v>2701</v>
      </c>
      <c r="B174" s="161"/>
      <c r="C174" s="161"/>
      <c r="D174" s="161"/>
      <c r="E174" s="161"/>
      <c r="F174" s="161"/>
      <c r="G174" s="161"/>
      <c r="H174" s="161"/>
      <c r="I174" s="161"/>
      <c r="J174" s="161"/>
      <c r="K174" s="162"/>
      <c r="L174" s="155"/>
      <c r="M174" s="5"/>
      <c r="N174" s="26"/>
      <c r="O174" s="105"/>
      <c r="P174" s="124"/>
      <c r="Q174" s="106"/>
      <c r="R174" s="107"/>
    </row>
    <row r="175" spans="1:19" ht="15.75" customHeight="1">
      <c r="A175" s="82">
        <v>2702</v>
      </c>
      <c r="B175" s="161"/>
      <c r="C175" s="161"/>
      <c r="D175" s="161"/>
      <c r="E175" s="161"/>
      <c r="F175" s="161"/>
      <c r="G175" s="161"/>
      <c r="H175" s="161"/>
      <c r="I175" s="161"/>
      <c r="J175" s="161"/>
      <c r="K175" s="162"/>
      <c r="L175" s="155"/>
      <c r="M175" s="5"/>
      <c r="N175" s="26"/>
      <c r="O175" s="108" t="s">
        <v>80</v>
      </c>
      <c r="P175" s="109"/>
      <c r="Q175" s="110" t="str">
        <f>IF(SUM(K165:K172)=0,"",SUM(K165:K172))</f>
        <v/>
      </c>
      <c r="R175" s="111" t="s">
        <v>10</v>
      </c>
    </row>
    <row r="176" spans="1:19" ht="15.75" customHeight="1">
      <c r="A176" s="82">
        <v>2801</v>
      </c>
      <c r="B176" s="161"/>
      <c r="C176" s="161"/>
      <c r="D176" s="161"/>
      <c r="E176" s="161"/>
      <c r="F176" s="161"/>
      <c r="G176" s="161"/>
      <c r="H176" s="161"/>
      <c r="I176" s="161"/>
      <c r="J176" s="161"/>
      <c r="K176" s="162"/>
      <c r="L176" s="155"/>
      <c r="M176" s="5"/>
      <c r="N176" s="26"/>
      <c r="O176" s="112" t="s">
        <v>81</v>
      </c>
      <c r="P176" s="113" t="str">
        <f>IF(P175/B162=0,"",P175/B162)</f>
        <v/>
      </c>
      <c r="Q176" s="114" t="e">
        <f>IF(P175/Q175=0,"",P175/Q175)</f>
        <v>#VALUE!</v>
      </c>
      <c r="R176" s="115" t="s">
        <v>82</v>
      </c>
    </row>
    <row r="177" spans="1:22" ht="15.75" customHeight="1">
      <c r="A177" s="82">
        <v>2802</v>
      </c>
      <c r="B177" s="161"/>
      <c r="C177" s="161"/>
      <c r="D177" s="161"/>
      <c r="E177" s="161"/>
      <c r="F177" s="161"/>
      <c r="G177" s="161"/>
      <c r="H177" s="161"/>
      <c r="I177" s="161"/>
      <c r="J177" s="161"/>
      <c r="K177" s="162"/>
      <c r="L177" s="166"/>
      <c r="M177" s="119"/>
      <c r="N177" s="120"/>
      <c r="O177" s="119"/>
      <c r="P177" s="120"/>
      <c r="Q177" s="120"/>
      <c r="R177" s="121"/>
    </row>
    <row r="178" spans="1:22" ht="18" customHeight="1">
      <c r="A178" s="34"/>
      <c r="B178" s="26"/>
      <c r="C178" s="26"/>
      <c r="D178" s="231" t="s">
        <v>108</v>
      </c>
      <c r="E178" s="232"/>
      <c r="F178" s="232"/>
      <c r="G178" s="232"/>
      <c r="H178" s="232"/>
      <c r="I178" s="232"/>
      <c r="J178" s="233"/>
      <c r="K178" s="122">
        <f>SUM(K162:K174)</f>
        <v>0</v>
      </c>
      <c r="L178" s="123" t="str">
        <f>IF(K170=0,"",K170/B162)</f>
        <v/>
      </c>
      <c r="M178" s="123" t="str">
        <f>IF(K178=0,"",K178/B162)</f>
        <v/>
      </c>
      <c r="N178" s="123" t="str">
        <f>IF(K170=0,"",M178-L178)</f>
        <v/>
      </c>
      <c r="O178" s="5"/>
      <c r="P178" s="26"/>
      <c r="Q178" s="25"/>
      <c r="R178" s="5"/>
    </row>
    <row r="179" spans="1:22" ht="12.75" customHeight="1">
      <c r="L179" s="5"/>
      <c r="M179" s="5"/>
      <c r="O179" s="5"/>
      <c r="P179" s="6"/>
      <c r="Q179" s="6"/>
      <c r="R179" s="5"/>
    </row>
    <row r="180" spans="1:22" ht="12.75" customHeight="1">
      <c r="L180" s="5"/>
      <c r="M180" s="5"/>
      <c r="O180" s="5"/>
      <c r="P180" s="6"/>
      <c r="Q180" s="6"/>
      <c r="R180" s="5"/>
    </row>
    <row r="181" spans="1:22" ht="26.25" customHeight="1">
      <c r="B181" s="250" t="s">
        <v>96</v>
      </c>
      <c r="C181" s="242"/>
      <c r="D181" s="242"/>
      <c r="E181" s="242"/>
      <c r="F181" s="242"/>
      <c r="G181" s="242"/>
      <c r="H181" s="242"/>
      <c r="I181" s="242"/>
      <c r="J181" s="242"/>
      <c r="K181" s="145" t="s">
        <v>121</v>
      </c>
      <c r="L181" s="5"/>
      <c r="M181" s="5"/>
      <c r="N181" s="26"/>
      <c r="O181" s="5"/>
      <c r="P181" s="26"/>
      <c r="Q181" s="26"/>
      <c r="R181" s="26"/>
      <c r="V181" s="212">
        <f>AVERAGE(S164,S186)</f>
        <v>0.91571319603356216</v>
      </c>
    </row>
    <row r="182" spans="1:22" ht="20.25" customHeight="1">
      <c r="A182" s="234" t="s">
        <v>9</v>
      </c>
      <c r="B182" s="235" t="s">
        <v>97</v>
      </c>
      <c r="C182" s="232"/>
      <c r="D182" s="232"/>
      <c r="E182" s="232"/>
      <c r="F182" s="232"/>
      <c r="G182" s="232"/>
      <c r="H182" s="232"/>
      <c r="I182" s="232"/>
      <c r="J182" s="233"/>
      <c r="K182" s="236" t="s">
        <v>10</v>
      </c>
      <c r="L182" s="229" t="s">
        <v>2</v>
      </c>
      <c r="M182" s="229" t="s">
        <v>3</v>
      </c>
      <c r="N182" s="237" t="s">
        <v>4</v>
      </c>
      <c r="O182" s="229" t="s">
        <v>5</v>
      </c>
      <c r="P182" s="238" t="s">
        <v>6</v>
      </c>
      <c r="Q182" s="238" t="s">
        <v>7</v>
      </c>
      <c r="R182" s="229" t="s">
        <v>8</v>
      </c>
    </row>
    <row r="183" spans="1:22" ht="15.75" customHeight="1">
      <c r="A183" s="230"/>
      <c r="B183" s="82" t="s">
        <v>98</v>
      </c>
      <c r="C183" s="82" t="s">
        <v>99</v>
      </c>
      <c r="D183" s="82" t="s">
        <v>100</v>
      </c>
      <c r="E183" s="82" t="s">
        <v>101</v>
      </c>
      <c r="F183" s="82" t="s">
        <v>102</v>
      </c>
      <c r="G183" s="82" t="s">
        <v>103</v>
      </c>
      <c r="H183" s="82" t="s">
        <v>104</v>
      </c>
      <c r="I183" s="82" t="s">
        <v>105</v>
      </c>
      <c r="J183" s="82" t="s">
        <v>106</v>
      </c>
      <c r="K183" s="230"/>
      <c r="L183" s="230"/>
      <c r="M183" s="230"/>
      <c r="N183" s="230"/>
      <c r="O183" s="230"/>
      <c r="P183" s="230"/>
      <c r="Q183" s="230"/>
      <c r="R183" s="230"/>
    </row>
    <row r="184" spans="1:22" ht="15.75" customHeight="1">
      <c r="A184" s="82">
        <v>2102</v>
      </c>
      <c r="B184" s="83">
        <v>69</v>
      </c>
      <c r="C184" s="161"/>
      <c r="D184" s="161"/>
      <c r="E184" s="161"/>
      <c r="F184" s="161"/>
      <c r="G184" s="161"/>
      <c r="H184" s="161"/>
      <c r="I184" s="161"/>
      <c r="J184" s="161"/>
      <c r="K184" s="162"/>
      <c r="L184" s="154"/>
      <c r="M184" s="55"/>
      <c r="N184" s="56"/>
      <c r="O184" s="146"/>
      <c r="P184" s="89">
        <f>B184</f>
        <v>69</v>
      </c>
      <c r="Q184" s="147"/>
      <c r="R184" s="146"/>
    </row>
    <row r="185" spans="1:22" ht="15.75" customHeight="1">
      <c r="A185" s="82">
        <v>2201</v>
      </c>
      <c r="B185" s="161"/>
      <c r="C185" s="161">
        <v>64</v>
      </c>
      <c r="D185" s="161"/>
      <c r="E185" s="161"/>
      <c r="F185" s="161"/>
      <c r="G185" s="161"/>
      <c r="H185" s="161"/>
      <c r="I185" s="161"/>
      <c r="J185" s="161"/>
      <c r="K185" s="162"/>
      <c r="L185" s="155"/>
      <c r="M185" s="5"/>
      <c r="N185" s="156"/>
      <c r="O185" s="94">
        <f>IF(C185=0,"",C185/B184)</f>
        <v>0.92753623188405798</v>
      </c>
      <c r="P185" s="95">
        <v>64</v>
      </c>
      <c r="Q185" s="96">
        <f t="shared" ref="Q185:Q192" si="16">IF(P185=0,"",P185/P184)</f>
        <v>0.92753623188405798</v>
      </c>
      <c r="R185" s="96">
        <f t="shared" ref="R185:R192" si="17">IF(P185=0,"",100%-Q185)</f>
        <v>7.2463768115942018E-2</v>
      </c>
    </row>
    <row r="186" spans="1:22" ht="15.75" customHeight="1">
      <c r="A186" s="82">
        <v>2202</v>
      </c>
      <c r="B186" s="161"/>
      <c r="C186" s="161"/>
      <c r="D186" s="161">
        <v>61</v>
      </c>
      <c r="E186" s="161"/>
      <c r="F186" s="161"/>
      <c r="G186" s="161"/>
      <c r="H186" s="161"/>
      <c r="I186" s="161"/>
      <c r="J186" s="161"/>
      <c r="K186" s="162"/>
      <c r="L186" s="155"/>
      <c r="M186" s="5"/>
      <c r="N186" s="156"/>
      <c r="O186" s="94">
        <f>IF(D186=0,"",D186/C185)</f>
        <v>0.953125</v>
      </c>
      <c r="P186" s="95">
        <v>61</v>
      </c>
      <c r="Q186" s="96">
        <f t="shared" si="16"/>
        <v>0.953125</v>
      </c>
      <c r="R186" s="96">
        <f t="shared" si="17"/>
        <v>4.6875E-2</v>
      </c>
      <c r="S186" s="97">
        <f>P186/P184</f>
        <v>0.88405797101449279</v>
      </c>
    </row>
    <row r="187" spans="1:22" ht="15.75" customHeight="1">
      <c r="A187" s="82">
        <v>2301</v>
      </c>
      <c r="B187" s="161"/>
      <c r="C187" s="161"/>
      <c r="D187" s="161"/>
      <c r="E187" s="161">
        <v>61</v>
      </c>
      <c r="F187" s="161"/>
      <c r="G187" s="161"/>
      <c r="H187" s="161"/>
      <c r="I187" s="161"/>
      <c r="J187" s="161"/>
      <c r="K187" s="162"/>
      <c r="L187" s="155"/>
      <c r="M187" s="5"/>
      <c r="N187" s="156"/>
      <c r="O187" s="94">
        <f>IF(E187=0,"",E187/D186)</f>
        <v>1</v>
      </c>
      <c r="P187" s="95">
        <v>61</v>
      </c>
      <c r="Q187" s="96">
        <f t="shared" si="16"/>
        <v>1</v>
      </c>
      <c r="R187" s="96">
        <f t="shared" si="17"/>
        <v>0</v>
      </c>
    </row>
    <row r="188" spans="1:22" ht="15.75" customHeight="1">
      <c r="A188" s="82">
        <v>2302</v>
      </c>
      <c r="B188" s="161"/>
      <c r="C188" s="161"/>
      <c r="D188" s="161"/>
      <c r="E188" s="161"/>
      <c r="F188" s="161">
        <v>58</v>
      </c>
      <c r="G188" s="161"/>
      <c r="H188" s="161"/>
      <c r="I188" s="161"/>
      <c r="J188" s="161"/>
      <c r="K188" s="162"/>
      <c r="L188" s="155"/>
      <c r="M188" s="5"/>
      <c r="N188" s="156"/>
      <c r="O188" s="94">
        <f>IF(F188=0,"",F188/E187)</f>
        <v>0.95081967213114749</v>
      </c>
      <c r="P188" s="95">
        <v>59</v>
      </c>
      <c r="Q188" s="96">
        <f t="shared" si="16"/>
        <v>0.96721311475409832</v>
      </c>
      <c r="R188" s="96">
        <f t="shared" si="17"/>
        <v>3.2786885245901676E-2</v>
      </c>
    </row>
    <row r="189" spans="1:22" ht="15.75" customHeight="1">
      <c r="A189" s="82">
        <v>2401</v>
      </c>
      <c r="B189" s="161"/>
      <c r="C189" s="161"/>
      <c r="D189" s="161"/>
      <c r="E189" s="161"/>
      <c r="F189" s="161"/>
      <c r="G189" s="161">
        <v>56</v>
      </c>
      <c r="H189" s="161"/>
      <c r="I189" s="161"/>
      <c r="J189" s="161"/>
      <c r="K189" s="162"/>
      <c r="L189" s="155"/>
      <c r="M189" s="5"/>
      <c r="N189" s="156"/>
      <c r="O189" s="94">
        <f>IF(G189=0,"",G189/F188)</f>
        <v>0.96551724137931039</v>
      </c>
      <c r="P189" s="95">
        <v>59</v>
      </c>
      <c r="Q189" s="96">
        <f t="shared" si="16"/>
        <v>1</v>
      </c>
      <c r="R189" s="96">
        <f t="shared" si="17"/>
        <v>0</v>
      </c>
    </row>
    <row r="190" spans="1:22" ht="15.75" customHeight="1">
      <c r="A190" s="82">
        <v>2402</v>
      </c>
      <c r="B190" s="161"/>
      <c r="C190" s="161"/>
      <c r="D190" s="161"/>
      <c r="E190" s="161"/>
      <c r="F190" s="161"/>
      <c r="G190" s="161"/>
      <c r="H190" s="161">
        <v>56</v>
      </c>
      <c r="I190" s="161"/>
      <c r="J190" s="161"/>
      <c r="K190" s="162"/>
      <c r="L190" s="155"/>
      <c r="M190" s="5"/>
      <c r="N190" s="156"/>
      <c r="O190" s="94">
        <f>IF(H190=0,"",H190/G189)</f>
        <v>1</v>
      </c>
      <c r="P190" s="95">
        <v>59</v>
      </c>
      <c r="Q190" s="96">
        <f t="shared" si="16"/>
        <v>1</v>
      </c>
      <c r="R190" s="96">
        <f t="shared" si="17"/>
        <v>0</v>
      </c>
    </row>
    <row r="191" spans="1:22" ht="15.75" customHeight="1">
      <c r="A191" s="82">
        <v>2501</v>
      </c>
      <c r="B191" s="161"/>
      <c r="C191" s="161"/>
      <c r="D191" s="161"/>
      <c r="E191" s="161"/>
      <c r="F191" s="161"/>
      <c r="G191" s="161"/>
      <c r="H191" s="161"/>
      <c r="I191" s="161"/>
      <c r="J191" s="161"/>
      <c r="K191" s="162"/>
      <c r="L191" s="155"/>
      <c r="M191" s="5"/>
      <c r="N191" s="156"/>
      <c r="O191" s="94" t="str">
        <f>IF(I191=0,"",I191/H190)</f>
        <v/>
      </c>
      <c r="P191" s="95"/>
      <c r="Q191" s="96" t="str">
        <f t="shared" si="16"/>
        <v/>
      </c>
      <c r="R191" s="96" t="str">
        <f t="shared" si="17"/>
        <v/>
      </c>
    </row>
    <row r="192" spans="1:22" ht="15.75" customHeight="1">
      <c r="A192" s="82">
        <v>2502</v>
      </c>
      <c r="B192" s="161"/>
      <c r="C192" s="161"/>
      <c r="D192" s="161"/>
      <c r="E192" s="161"/>
      <c r="F192" s="161"/>
      <c r="G192" s="161"/>
      <c r="H192" s="161"/>
      <c r="I192" s="161"/>
      <c r="J192" s="161"/>
      <c r="K192" s="162"/>
      <c r="L192" s="155"/>
      <c r="M192" s="5"/>
      <c r="N192" s="156"/>
      <c r="O192" s="148" t="str">
        <f>IF(J192=0,"",J192/I191)</f>
        <v/>
      </c>
      <c r="P192" s="95"/>
      <c r="Q192" s="149" t="str">
        <f t="shared" si="16"/>
        <v/>
      </c>
      <c r="R192" s="149" t="str">
        <f t="shared" si="17"/>
        <v/>
      </c>
    </row>
    <row r="193" spans="1:19" ht="15.75" customHeight="1">
      <c r="A193" s="82">
        <v>2601</v>
      </c>
      <c r="B193" s="161"/>
      <c r="C193" s="161"/>
      <c r="D193" s="161"/>
      <c r="E193" s="161"/>
      <c r="F193" s="161"/>
      <c r="G193" s="161"/>
      <c r="H193" s="161"/>
      <c r="I193" s="161"/>
      <c r="J193" s="161"/>
      <c r="K193" s="162"/>
      <c r="L193" s="155"/>
      <c r="M193" s="5"/>
      <c r="N193" s="26"/>
      <c r="O193" s="157"/>
      <c r="P193" s="158"/>
      <c r="Q193" s="159"/>
      <c r="R193" s="160"/>
    </row>
    <row r="194" spans="1:19" ht="15.75" customHeight="1">
      <c r="A194" s="82">
        <v>2602</v>
      </c>
      <c r="B194" s="161"/>
      <c r="C194" s="161"/>
      <c r="D194" s="161"/>
      <c r="E194" s="161"/>
      <c r="F194" s="161"/>
      <c r="G194" s="161"/>
      <c r="H194" s="161"/>
      <c r="I194" s="161"/>
      <c r="J194" s="161"/>
      <c r="K194" s="162"/>
      <c r="L194" s="155"/>
      <c r="M194" s="5"/>
      <c r="N194" s="26"/>
      <c r="O194" s="140"/>
      <c r="P194" s="163"/>
      <c r="Q194" s="164"/>
      <c r="R194" s="140"/>
    </row>
    <row r="195" spans="1:19" ht="15.75" customHeight="1">
      <c r="A195" s="82">
        <v>2701</v>
      </c>
      <c r="B195" s="161"/>
      <c r="C195" s="161"/>
      <c r="D195" s="161"/>
      <c r="E195" s="161"/>
      <c r="F195" s="161"/>
      <c r="G195" s="161"/>
      <c r="H195" s="161"/>
      <c r="I195" s="161"/>
      <c r="J195" s="161"/>
      <c r="K195" s="162"/>
      <c r="L195" s="155"/>
      <c r="M195" s="5"/>
      <c r="N195" s="26"/>
      <c r="O195" s="140"/>
      <c r="P195" s="163"/>
      <c r="Q195" s="164"/>
      <c r="R195" s="140"/>
    </row>
    <row r="196" spans="1:19" ht="15.75" customHeight="1">
      <c r="A196" s="82">
        <v>2702</v>
      </c>
      <c r="B196" s="161"/>
      <c r="C196" s="161"/>
      <c r="D196" s="161"/>
      <c r="E196" s="161"/>
      <c r="F196" s="161"/>
      <c r="G196" s="161"/>
      <c r="H196" s="161"/>
      <c r="I196" s="161"/>
      <c r="J196" s="161"/>
      <c r="K196" s="162"/>
      <c r="L196" s="155"/>
      <c r="M196" s="5"/>
      <c r="N196" s="26"/>
      <c r="O196" s="105"/>
      <c r="P196" s="124"/>
      <c r="Q196" s="106"/>
      <c r="R196" s="107"/>
    </row>
    <row r="197" spans="1:19" ht="15.75" customHeight="1">
      <c r="A197" s="82">
        <v>2801</v>
      </c>
      <c r="B197" s="161"/>
      <c r="C197" s="161"/>
      <c r="D197" s="161"/>
      <c r="E197" s="161"/>
      <c r="F197" s="161"/>
      <c r="G197" s="161"/>
      <c r="H197" s="161"/>
      <c r="I197" s="161"/>
      <c r="J197" s="161"/>
      <c r="K197" s="162"/>
      <c r="L197" s="155"/>
      <c r="M197" s="5"/>
      <c r="N197" s="26"/>
      <c r="O197" s="108" t="s">
        <v>80</v>
      </c>
      <c r="P197" s="109"/>
      <c r="Q197" s="110" t="str">
        <f>IF(SUM(K187:K194)=0,"",SUM(K187:K194))</f>
        <v/>
      </c>
      <c r="R197" s="111" t="s">
        <v>10</v>
      </c>
    </row>
    <row r="198" spans="1:19" ht="15.75" customHeight="1">
      <c r="A198" s="82">
        <v>2802</v>
      </c>
      <c r="B198" s="161"/>
      <c r="C198" s="161"/>
      <c r="D198" s="161"/>
      <c r="E198" s="161"/>
      <c r="F198" s="161"/>
      <c r="G198" s="161"/>
      <c r="H198" s="161"/>
      <c r="I198" s="161"/>
      <c r="J198" s="161"/>
      <c r="K198" s="162"/>
      <c r="L198" s="155"/>
      <c r="M198" s="5"/>
      <c r="N198" s="26"/>
      <c r="O198" s="112" t="s">
        <v>81</v>
      </c>
      <c r="P198" s="113" t="str">
        <f>IF(P197/B184=0,"",P197/B184)</f>
        <v/>
      </c>
      <c r="Q198" s="114" t="e">
        <f>IF(P197/Q197=0,"",P197/Q197)</f>
        <v>#VALUE!</v>
      </c>
      <c r="R198" s="115" t="s">
        <v>82</v>
      </c>
    </row>
    <row r="199" spans="1:19" ht="15.75" customHeight="1">
      <c r="A199" s="82">
        <v>2901</v>
      </c>
      <c r="B199" s="161"/>
      <c r="C199" s="161"/>
      <c r="D199" s="161"/>
      <c r="E199" s="161"/>
      <c r="F199" s="161"/>
      <c r="G199" s="161"/>
      <c r="H199" s="161"/>
      <c r="I199" s="161"/>
      <c r="J199" s="161"/>
      <c r="K199" s="162"/>
      <c r="L199" s="166"/>
      <c r="M199" s="119"/>
      <c r="N199" s="120"/>
      <c r="O199" s="119"/>
      <c r="P199" s="120"/>
      <c r="Q199" s="120"/>
      <c r="R199" s="121"/>
    </row>
    <row r="200" spans="1:19" ht="18" customHeight="1">
      <c r="A200" s="34"/>
      <c r="B200" s="26"/>
      <c r="C200" s="26"/>
      <c r="D200" s="231" t="s">
        <v>108</v>
      </c>
      <c r="E200" s="232"/>
      <c r="F200" s="232"/>
      <c r="G200" s="232"/>
      <c r="H200" s="232"/>
      <c r="I200" s="232"/>
      <c r="J200" s="233"/>
      <c r="K200" s="122">
        <f>SUM(K184:K196)</f>
        <v>0</v>
      </c>
      <c r="L200" s="123" t="str">
        <f>IF(K192=0,"",K192/B184)</f>
        <v/>
      </c>
      <c r="M200" s="123" t="str">
        <f>IF(K200=0,"",K200/B184)</f>
        <v/>
      </c>
      <c r="N200" s="123" t="str">
        <f>IF(K192=0,"",M200-L200)</f>
        <v/>
      </c>
      <c r="O200" s="5"/>
      <c r="P200" s="26"/>
      <c r="Q200" s="25"/>
      <c r="R200" s="5"/>
    </row>
    <row r="201" spans="1:19" ht="12.75" customHeight="1">
      <c r="L201" s="5"/>
      <c r="M201" s="5"/>
      <c r="O201" s="5"/>
      <c r="P201" s="6"/>
      <c r="Q201" s="6"/>
      <c r="R201" s="5"/>
    </row>
    <row r="202" spans="1:19" ht="12.75" customHeight="1">
      <c r="L202" s="5"/>
      <c r="M202" s="5"/>
      <c r="O202" s="5"/>
      <c r="P202" s="6"/>
      <c r="Q202" s="6"/>
      <c r="R202" s="5"/>
    </row>
    <row r="203" spans="1:19" ht="26.25" customHeight="1">
      <c r="B203" s="250" t="s">
        <v>96</v>
      </c>
      <c r="C203" s="242"/>
      <c r="D203" s="242"/>
      <c r="E203" s="242"/>
      <c r="F203" s="242"/>
      <c r="G203" s="242"/>
      <c r="H203" s="242"/>
      <c r="I203" s="242"/>
      <c r="J203" s="242"/>
      <c r="K203" s="145" t="s">
        <v>122</v>
      </c>
      <c r="L203" s="5"/>
      <c r="M203" s="5"/>
      <c r="N203" s="26"/>
      <c r="O203" s="5"/>
      <c r="P203" s="26"/>
      <c r="Q203" s="26"/>
      <c r="R203" s="26"/>
    </row>
    <row r="204" spans="1:19" ht="20.25" customHeight="1">
      <c r="A204" s="234" t="s">
        <v>9</v>
      </c>
      <c r="B204" s="235" t="s">
        <v>97</v>
      </c>
      <c r="C204" s="232"/>
      <c r="D204" s="232"/>
      <c r="E204" s="232"/>
      <c r="F204" s="232"/>
      <c r="G204" s="232"/>
      <c r="H204" s="232"/>
      <c r="I204" s="232"/>
      <c r="J204" s="233"/>
      <c r="K204" s="236" t="s">
        <v>10</v>
      </c>
      <c r="L204" s="229" t="s">
        <v>2</v>
      </c>
      <c r="M204" s="229" t="s">
        <v>3</v>
      </c>
      <c r="N204" s="237" t="s">
        <v>4</v>
      </c>
      <c r="O204" s="229" t="s">
        <v>5</v>
      </c>
      <c r="P204" s="238" t="s">
        <v>6</v>
      </c>
      <c r="Q204" s="238" t="s">
        <v>7</v>
      </c>
      <c r="R204" s="229" t="s">
        <v>8</v>
      </c>
    </row>
    <row r="205" spans="1:19" ht="15.75" customHeight="1">
      <c r="A205" s="230"/>
      <c r="B205" s="82" t="s">
        <v>98</v>
      </c>
      <c r="C205" s="82" t="s">
        <v>99</v>
      </c>
      <c r="D205" s="82" t="s">
        <v>100</v>
      </c>
      <c r="E205" s="82" t="s">
        <v>101</v>
      </c>
      <c r="F205" s="82" t="s">
        <v>102</v>
      </c>
      <c r="G205" s="82" t="s">
        <v>103</v>
      </c>
      <c r="H205" s="82" t="s">
        <v>104</v>
      </c>
      <c r="I205" s="82" t="s">
        <v>105</v>
      </c>
      <c r="J205" s="82" t="s">
        <v>106</v>
      </c>
      <c r="K205" s="230"/>
      <c r="L205" s="230"/>
      <c r="M205" s="230"/>
      <c r="N205" s="230"/>
      <c r="O205" s="230"/>
      <c r="P205" s="230"/>
      <c r="Q205" s="230"/>
      <c r="R205" s="230"/>
    </row>
    <row r="206" spans="1:19" ht="15.75" customHeight="1">
      <c r="A206" s="82">
        <v>2201</v>
      </c>
      <c r="B206" s="83">
        <v>73</v>
      </c>
      <c r="C206" s="161"/>
      <c r="D206" s="161"/>
      <c r="E206" s="161"/>
      <c r="F206" s="161"/>
      <c r="G206" s="161"/>
      <c r="H206" s="161"/>
      <c r="I206" s="161"/>
      <c r="J206" s="161"/>
      <c r="K206" s="162"/>
      <c r="L206" s="154"/>
      <c r="M206" s="55"/>
      <c r="N206" s="56"/>
      <c r="O206" s="146"/>
      <c r="P206" s="89">
        <f>B206</f>
        <v>73</v>
      </c>
      <c r="Q206" s="147"/>
      <c r="R206" s="146"/>
    </row>
    <row r="207" spans="1:19" ht="15.75" customHeight="1">
      <c r="A207" s="82">
        <v>2202</v>
      </c>
      <c r="B207" s="161"/>
      <c r="C207" s="161">
        <v>67</v>
      </c>
      <c r="D207" s="161"/>
      <c r="E207" s="161"/>
      <c r="F207" s="161"/>
      <c r="G207" s="161"/>
      <c r="H207" s="161"/>
      <c r="I207" s="161"/>
      <c r="J207" s="161"/>
      <c r="K207" s="162"/>
      <c r="L207" s="155"/>
      <c r="M207" s="5"/>
      <c r="N207" s="156"/>
      <c r="O207" s="94">
        <f>IF(C207=0,"",C207/B206)</f>
        <v>0.9178082191780822</v>
      </c>
      <c r="P207" s="95">
        <v>68</v>
      </c>
      <c r="Q207" s="96">
        <f t="shared" ref="Q207:Q214" si="18">IF(P207=0,"",P207/P206)</f>
        <v>0.93150684931506844</v>
      </c>
      <c r="R207" s="96">
        <f t="shared" ref="R207:R214" si="19">IF(P207=0,"",100%-Q207)</f>
        <v>6.8493150684931559E-2</v>
      </c>
    </row>
    <row r="208" spans="1:19" ht="15.75" customHeight="1">
      <c r="A208" s="82">
        <v>2301</v>
      </c>
      <c r="B208" s="161"/>
      <c r="C208" s="161"/>
      <c r="D208" s="161">
        <v>61</v>
      </c>
      <c r="E208" s="161"/>
      <c r="F208" s="161"/>
      <c r="G208" s="161"/>
      <c r="H208" s="161"/>
      <c r="I208" s="161"/>
      <c r="J208" s="161"/>
      <c r="K208" s="162"/>
      <c r="L208" s="155"/>
      <c r="M208" s="5"/>
      <c r="N208" s="156"/>
      <c r="O208" s="94">
        <f>IF(D208=0,"",D208/C207)</f>
        <v>0.91044776119402981</v>
      </c>
      <c r="P208" s="95">
        <v>65</v>
      </c>
      <c r="Q208" s="96">
        <f t="shared" si="18"/>
        <v>0.95588235294117652</v>
      </c>
      <c r="R208" s="96">
        <f t="shared" si="19"/>
        <v>4.4117647058823484E-2</v>
      </c>
      <c r="S208" s="97">
        <f>P208/P206</f>
        <v>0.8904109589041096</v>
      </c>
    </row>
    <row r="209" spans="1:18" ht="15.75" customHeight="1">
      <c r="A209" s="82">
        <v>2302</v>
      </c>
      <c r="B209" s="161"/>
      <c r="C209" s="161"/>
      <c r="D209" s="161"/>
      <c r="E209" s="161">
        <v>57</v>
      </c>
      <c r="F209" s="161"/>
      <c r="G209" s="161"/>
      <c r="H209" s="161"/>
      <c r="I209" s="161"/>
      <c r="J209" s="161"/>
      <c r="K209" s="162"/>
      <c r="L209" s="155"/>
      <c r="M209" s="5"/>
      <c r="N209" s="156"/>
      <c r="O209" s="94">
        <f>IF(E209=0,"",E209/D208)</f>
        <v>0.93442622950819676</v>
      </c>
      <c r="P209" s="95">
        <v>63</v>
      </c>
      <c r="Q209" s="96">
        <f t="shared" si="18"/>
        <v>0.96923076923076923</v>
      </c>
      <c r="R209" s="96">
        <f t="shared" si="19"/>
        <v>3.0769230769230771E-2</v>
      </c>
    </row>
    <row r="210" spans="1:18" ht="15.75" customHeight="1">
      <c r="A210" s="82">
        <v>2401</v>
      </c>
      <c r="B210" s="161"/>
      <c r="C210" s="161"/>
      <c r="D210" s="161"/>
      <c r="E210" s="161"/>
      <c r="F210" s="161">
        <v>57</v>
      </c>
      <c r="G210" s="161"/>
      <c r="H210" s="161"/>
      <c r="I210" s="161"/>
      <c r="J210" s="161"/>
      <c r="K210" s="162"/>
      <c r="L210" s="155"/>
      <c r="M210" s="5"/>
      <c r="N210" s="156"/>
      <c r="O210" s="94">
        <f>IF(F210=0,"",F210/E209)</f>
        <v>1</v>
      </c>
      <c r="P210" s="95">
        <v>63</v>
      </c>
      <c r="Q210" s="96">
        <f t="shared" si="18"/>
        <v>1</v>
      </c>
      <c r="R210" s="96">
        <f t="shared" si="19"/>
        <v>0</v>
      </c>
    </row>
    <row r="211" spans="1:18" ht="15.75" customHeight="1">
      <c r="A211" s="82">
        <v>2402</v>
      </c>
      <c r="B211" s="161"/>
      <c r="C211" s="161"/>
      <c r="D211" s="161"/>
      <c r="E211" s="161"/>
      <c r="F211" s="161"/>
      <c r="G211" s="161">
        <v>56</v>
      </c>
      <c r="H211" s="161"/>
      <c r="I211" s="161"/>
      <c r="J211" s="161"/>
      <c r="K211" s="162"/>
      <c r="L211" s="155"/>
      <c r="M211" s="5"/>
      <c r="N211" s="156"/>
      <c r="O211" s="94">
        <f>IF(G211=0,"",G211/F210)</f>
        <v>0.98245614035087714</v>
      </c>
      <c r="P211" s="95">
        <v>62</v>
      </c>
      <c r="Q211" s="96">
        <f t="shared" si="18"/>
        <v>0.98412698412698407</v>
      </c>
      <c r="R211" s="96">
        <f t="shared" si="19"/>
        <v>1.5873015873015928E-2</v>
      </c>
    </row>
    <row r="212" spans="1:18" ht="15.75" customHeight="1">
      <c r="A212" s="82">
        <v>2501</v>
      </c>
      <c r="B212" s="161"/>
      <c r="C212" s="161"/>
      <c r="D212" s="161"/>
      <c r="E212" s="161"/>
      <c r="F212" s="161"/>
      <c r="G212" s="161"/>
      <c r="H212" s="161"/>
      <c r="I212" s="161"/>
      <c r="J212" s="161"/>
      <c r="K212" s="162"/>
      <c r="L212" s="155"/>
      <c r="M212" s="5"/>
      <c r="N212" s="156"/>
      <c r="O212" s="94" t="str">
        <f>IF(H212=0,"",H212/G211)</f>
        <v/>
      </c>
      <c r="P212" s="95"/>
      <c r="Q212" s="96" t="str">
        <f t="shared" si="18"/>
        <v/>
      </c>
      <c r="R212" s="96" t="str">
        <f t="shared" si="19"/>
        <v/>
      </c>
    </row>
    <row r="213" spans="1:18" ht="15.75" customHeight="1">
      <c r="A213" s="82">
        <v>2502</v>
      </c>
      <c r="B213" s="161"/>
      <c r="C213" s="161"/>
      <c r="D213" s="161"/>
      <c r="E213" s="161"/>
      <c r="F213" s="161"/>
      <c r="G213" s="161"/>
      <c r="H213" s="161"/>
      <c r="I213" s="161"/>
      <c r="J213" s="161"/>
      <c r="K213" s="162"/>
      <c r="L213" s="155"/>
      <c r="M213" s="5"/>
      <c r="N213" s="156"/>
      <c r="O213" s="94" t="str">
        <f>IF(I213=0,"",I213/H212)</f>
        <v/>
      </c>
      <c r="P213" s="95"/>
      <c r="Q213" s="96" t="str">
        <f t="shared" si="18"/>
        <v/>
      </c>
      <c r="R213" s="96" t="str">
        <f t="shared" si="19"/>
        <v/>
      </c>
    </row>
    <row r="214" spans="1:18" ht="15.75" customHeight="1">
      <c r="A214" s="82">
        <v>2601</v>
      </c>
      <c r="B214" s="161"/>
      <c r="C214" s="161"/>
      <c r="D214" s="161"/>
      <c r="E214" s="161"/>
      <c r="F214" s="161"/>
      <c r="G214" s="161"/>
      <c r="H214" s="161"/>
      <c r="I214" s="161"/>
      <c r="J214" s="161"/>
      <c r="K214" s="162"/>
      <c r="L214" s="155"/>
      <c r="M214" s="5"/>
      <c r="N214" s="156"/>
      <c r="O214" s="148" t="str">
        <f>IF(J214=0,"",J214/I213)</f>
        <v/>
      </c>
      <c r="P214" s="95"/>
      <c r="Q214" s="149" t="str">
        <f t="shared" si="18"/>
        <v/>
      </c>
      <c r="R214" s="149" t="str">
        <f t="shared" si="19"/>
        <v/>
      </c>
    </row>
    <row r="215" spans="1:18" ht="15.75" customHeight="1">
      <c r="A215" s="82">
        <v>2602</v>
      </c>
      <c r="B215" s="161"/>
      <c r="C215" s="161"/>
      <c r="D215" s="161"/>
      <c r="E215" s="161"/>
      <c r="F215" s="161"/>
      <c r="G215" s="161"/>
      <c r="H215" s="161"/>
      <c r="I215" s="161"/>
      <c r="J215" s="161"/>
      <c r="K215" s="162"/>
      <c r="L215" s="155"/>
      <c r="M215" s="5"/>
      <c r="N215" s="26"/>
      <c r="O215" s="157"/>
      <c r="P215" s="158"/>
      <c r="Q215" s="159"/>
      <c r="R215" s="160"/>
    </row>
    <row r="216" spans="1:18" ht="15.75" customHeight="1">
      <c r="A216" s="82">
        <v>2701</v>
      </c>
      <c r="B216" s="161"/>
      <c r="C216" s="161"/>
      <c r="D216" s="161"/>
      <c r="E216" s="161"/>
      <c r="F216" s="161"/>
      <c r="G216" s="161"/>
      <c r="H216" s="161"/>
      <c r="I216" s="161"/>
      <c r="J216" s="161"/>
      <c r="K216" s="162"/>
      <c r="L216" s="155"/>
      <c r="M216" s="5"/>
      <c r="N216" s="26"/>
      <c r="O216" s="140"/>
      <c r="P216" s="163"/>
      <c r="Q216" s="164"/>
      <c r="R216" s="140"/>
    </row>
    <row r="217" spans="1:18" ht="15.75" customHeight="1">
      <c r="A217" s="82">
        <v>2702</v>
      </c>
      <c r="B217" s="161"/>
      <c r="C217" s="161"/>
      <c r="D217" s="161"/>
      <c r="E217" s="161"/>
      <c r="F217" s="161"/>
      <c r="G217" s="161"/>
      <c r="H217" s="161"/>
      <c r="I217" s="161"/>
      <c r="J217" s="161"/>
      <c r="K217" s="162"/>
      <c r="L217" s="155"/>
      <c r="M217" s="5"/>
      <c r="N217" s="26"/>
      <c r="O217" s="140"/>
      <c r="P217" s="163"/>
      <c r="Q217" s="164"/>
      <c r="R217" s="140"/>
    </row>
    <row r="218" spans="1:18" ht="15.75" customHeight="1">
      <c r="A218" s="82">
        <v>2801</v>
      </c>
      <c r="B218" s="161"/>
      <c r="C218" s="161"/>
      <c r="D218" s="161"/>
      <c r="E218" s="161"/>
      <c r="F218" s="161"/>
      <c r="G218" s="161"/>
      <c r="H218" s="161"/>
      <c r="I218" s="161"/>
      <c r="J218" s="161"/>
      <c r="K218" s="162"/>
      <c r="L218" s="155"/>
      <c r="M218" s="5"/>
      <c r="N218" s="26"/>
      <c r="O218" s="105"/>
      <c r="P218" s="124"/>
      <c r="Q218" s="106"/>
      <c r="R218" s="107"/>
    </row>
    <row r="219" spans="1:18" ht="15.75" customHeight="1">
      <c r="A219" s="82">
        <v>2802</v>
      </c>
      <c r="B219" s="161"/>
      <c r="C219" s="161"/>
      <c r="D219" s="161"/>
      <c r="E219" s="161"/>
      <c r="F219" s="161"/>
      <c r="G219" s="161"/>
      <c r="H219" s="161"/>
      <c r="I219" s="161"/>
      <c r="J219" s="161"/>
      <c r="K219" s="162"/>
      <c r="L219" s="155"/>
      <c r="M219" s="5"/>
      <c r="N219" s="26"/>
      <c r="O219" s="108" t="s">
        <v>80</v>
      </c>
      <c r="P219" s="109"/>
      <c r="Q219" s="110" t="str">
        <f>IF(SUM(K209:K216)=0,"",SUM(K209:K216))</f>
        <v/>
      </c>
      <c r="R219" s="111" t="s">
        <v>10</v>
      </c>
    </row>
    <row r="220" spans="1:18" ht="15.75" customHeight="1">
      <c r="A220" s="82">
        <v>2901</v>
      </c>
      <c r="B220" s="161"/>
      <c r="C220" s="161"/>
      <c r="D220" s="161"/>
      <c r="E220" s="161"/>
      <c r="F220" s="161"/>
      <c r="G220" s="161"/>
      <c r="H220" s="161"/>
      <c r="I220" s="161"/>
      <c r="J220" s="161"/>
      <c r="K220" s="162"/>
      <c r="L220" s="155"/>
      <c r="M220" s="5"/>
      <c r="N220" s="26"/>
      <c r="O220" s="112" t="s">
        <v>81</v>
      </c>
      <c r="P220" s="113" t="str">
        <f>IF(P219/B206=0,"",P219/B206)</f>
        <v/>
      </c>
      <c r="Q220" s="114" t="e">
        <f>IF(P219/Q219=0,"",P219/Q219)</f>
        <v>#VALUE!</v>
      </c>
      <c r="R220" s="115" t="s">
        <v>82</v>
      </c>
    </row>
    <row r="221" spans="1:18" ht="15.75" customHeight="1">
      <c r="A221" s="82">
        <v>2902</v>
      </c>
      <c r="B221" s="161"/>
      <c r="C221" s="161"/>
      <c r="D221" s="161"/>
      <c r="E221" s="161"/>
      <c r="F221" s="161"/>
      <c r="G221" s="161"/>
      <c r="H221" s="161"/>
      <c r="I221" s="161"/>
      <c r="J221" s="161"/>
      <c r="K221" s="162"/>
      <c r="L221" s="166"/>
      <c r="M221" s="119"/>
      <c r="N221" s="120"/>
      <c r="O221" s="119"/>
      <c r="P221" s="120"/>
      <c r="Q221" s="120"/>
      <c r="R221" s="121"/>
    </row>
    <row r="222" spans="1:18" ht="18" customHeight="1">
      <c r="A222" s="34"/>
      <c r="B222" s="26"/>
      <c r="C222" s="26"/>
      <c r="D222" s="231" t="s">
        <v>108</v>
      </c>
      <c r="E222" s="232"/>
      <c r="F222" s="232"/>
      <c r="G222" s="232"/>
      <c r="H222" s="232"/>
      <c r="I222" s="232"/>
      <c r="J222" s="233"/>
      <c r="K222" s="122">
        <f>SUM(K206:K218)</f>
        <v>0</v>
      </c>
      <c r="L222" s="123" t="str">
        <f>IF(K214=0,"",K214/B206)</f>
        <v/>
      </c>
      <c r="M222" s="123" t="str">
        <f>IF(K222=0,"",K222/B206)</f>
        <v/>
      </c>
      <c r="N222" s="123" t="str">
        <f>IF(K214=0,"",M222-L222)</f>
        <v/>
      </c>
      <c r="O222" s="5"/>
      <c r="P222" s="26"/>
      <c r="Q222" s="25"/>
      <c r="R222" s="5"/>
    </row>
    <row r="223" spans="1:18" ht="12.75" customHeight="1">
      <c r="L223" s="5"/>
      <c r="M223" s="5"/>
      <c r="O223" s="5"/>
      <c r="P223" s="6"/>
      <c r="Q223" s="6"/>
      <c r="R223" s="5"/>
    </row>
    <row r="224" spans="1:18" ht="12.75" customHeight="1">
      <c r="L224" s="5"/>
      <c r="M224" s="5"/>
      <c r="O224" s="5"/>
      <c r="P224" s="6"/>
      <c r="Q224" s="6"/>
      <c r="R224" s="5"/>
    </row>
    <row r="225" spans="1:19" ht="27" customHeight="1">
      <c r="B225" s="250" t="s">
        <v>96</v>
      </c>
      <c r="C225" s="242"/>
      <c r="D225" s="242"/>
      <c r="E225" s="242"/>
      <c r="F225" s="242"/>
      <c r="G225" s="242"/>
      <c r="H225" s="242"/>
      <c r="I225" s="242"/>
      <c r="J225" s="242"/>
      <c r="K225" s="145" t="s">
        <v>123</v>
      </c>
      <c r="L225" s="5"/>
      <c r="M225" s="5"/>
      <c r="N225" s="26"/>
      <c r="O225" s="5"/>
      <c r="P225" s="26"/>
      <c r="Q225" s="26"/>
      <c r="R225" s="26"/>
    </row>
    <row r="226" spans="1:19" ht="18" customHeight="1">
      <c r="A226" s="234" t="s">
        <v>9</v>
      </c>
      <c r="B226" s="235" t="s">
        <v>97</v>
      </c>
      <c r="C226" s="232"/>
      <c r="D226" s="232"/>
      <c r="E226" s="232"/>
      <c r="F226" s="232"/>
      <c r="G226" s="232"/>
      <c r="H226" s="232"/>
      <c r="I226" s="232"/>
      <c r="J226" s="233"/>
      <c r="K226" s="236" t="s">
        <v>10</v>
      </c>
      <c r="L226" s="229" t="s">
        <v>2</v>
      </c>
      <c r="M226" s="229" t="s">
        <v>3</v>
      </c>
      <c r="N226" s="237" t="s">
        <v>4</v>
      </c>
      <c r="O226" s="229" t="s">
        <v>5</v>
      </c>
      <c r="P226" s="238" t="s">
        <v>6</v>
      </c>
      <c r="Q226" s="238" t="s">
        <v>7</v>
      </c>
      <c r="R226" s="229" t="s">
        <v>8</v>
      </c>
    </row>
    <row r="227" spans="1:19" ht="15.75">
      <c r="A227" s="230"/>
      <c r="B227" s="82" t="s">
        <v>98</v>
      </c>
      <c r="C227" s="82" t="s">
        <v>99</v>
      </c>
      <c r="D227" s="82" t="s">
        <v>100</v>
      </c>
      <c r="E227" s="82" t="s">
        <v>101</v>
      </c>
      <c r="F227" s="82" t="s">
        <v>102</v>
      </c>
      <c r="G227" s="82" t="s">
        <v>103</v>
      </c>
      <c r="H227" s="82" t="s">
        <v>104</v>
      </c>
      <c r="I227" s="82" t="s">
        <v>105</v>
      </c>
      <c r="J227" s="82" t="s">
        <v>106</v>
      </c>
      <c r="K227" s="230"/>
      <c r="L227" s="230"/>
      <c r="M227" s="230"/>
      <c r="N227" s="230"/>
      <c r="O227" s="230"/>
      <c r="P227" s="230"/>
      <c r="Q227" s="230"/>
      <c r="R227" s="230"/>
    </row>
    <row r="228" spans="1:19" ht="12.75" customHeight="1">
      <c r="A228" s="82">
        <v>2202</v>
      </c>
      <c r="B228" s="83">
        <v>79</v>
      </c>
      <c r="C228" s="161"/>
      <c r="D228" s="161"/>
      <c r="E228" s="161"/>
      <c r="F228" s="161"/>
      <c r="G228" s="161"/>
      <c r="H228" s="161"/>
      <c r="I228" s="161"/>
      <c r="J228" s="161"/>
      <c r="K228" s="162"/>
      <c r="L228" s="154"/>
      <c r="M228" s="55"/>
      <c r="N228" s="56"/>
      <c r="O228" s="146"/>
      <c r="P228" s="89">
        <f>B228</f>
        <v>79</v>
      </c>
      <c r="Q228" s="147"/>
      <c r="R228" s="146"/>
    </row>
    <row r="229" spans="1:19" ht="12.75" customHeight="1">
      <c r="A229" s="82">
        <v>2301</v>
      </c>
      <c r="B229" s="161"/>
      <c r="C229" s="161">
        <v>66</v>
      </c>
      <c r="D229" s="161"/>
      <c r="E229" s="161"/>
      <c r="F229" s="161"/>
      <c r="G229" s="161"/>
      <c r="H229" s="161"/>
      <c r="I229" s="161"/>
      <c r="J229" s="161"/>
      <c r="K229" s="162"/>
      <c r="L229" s="155"/>
      <c r="M229" s="5"/>
      <c r="N229" s="156"/>
      <c r="O229" s="94">
        <f>IF(C229=0,"",C229/B228)</f>
        <v>0.83544303797468356</v>
      </c>
      <c r="P229" s="95">
        <v>68</v>
      </c>
      <c r="Q229" s="96">
        <f t="shared" ref="Q229:Q236" si="20">IF(P229=0,"",P229/P228)</f>
        <v>0.86075949367088611</v>
      </c>
      <c r="R229" s="96">
        <f t="shared" ref="R229:R236" si="21">IF(P229=0,"",100%-Q229)</f>
        <v>0.13924050632911389</v>
      </c>
    </row>
    <row r="230" spans="1:19" ht="12.75" customHeight="1">
      <c r="A230" s="82">
        <v>2302</v>
      </c>
      <c r="B230" s="161"/>
      <c r="C230" s="161"/>
      <c r="D230" s="161">
        <v>60</v>
      </c>
      <c r="E230" s="161"/>
      <c r="F230" s="161"/>
      <c r="G230" s="161"/>
      <c r="H230" s="161"/>
      <c r="I230" s="161"/>
      <c r="J230" s="161"/>
      <c r="K230" s="162"/>
      <c r="L230" s="155"/>
      <c r="M230" s="5"/>
      <c r="N230" s="156"/>
      <c r="O230" s="94">
        <f>IF(D230=0,"",D230/C229)</f>
        <v>0.90909090909090906</v>
      </c>
      <c r="P230" s="95">
        <v>64</v>
      </c>
      <c r="Q230" s="96">
        <f t="shared" si="20"/>
        <v>0.94117647058823528</v>
      </c>
      <c r="R230" s="96">
        <f t="shared" si="21"/>
        <v>5.8823529411764719E-2</v>
      </c>
      <c r="S230" s="97">
        <f>P230/P228</f>
        <v>0.810126582278481</v>
      </c>
    </row>
    <row r="231" spans="1:19" ht="12.75" customHeight="1">
      <c r="A231" s="82">
        <v>2401</v>
      </c>
      <c r="B231" s="161"/>
      <c r="C231" s="161"/>
      <c r="D231" s="161"/>
      <c r="E231" s="161">
        <v>58</v>
      </c>
      <c r="F231" s="161"/>
      <c r="G231" s="161"/>
      <c r="H231" s="161"/>
      <c r="I231" s="161"/>
      <c r="J231" s="161"/>
      <c r="K231" s="162"/>
      <c r="L231" s="155"/>
      <c r="M231" s="5"/>
      <c r="N231" s="156"/>
      <c r="O231" s="94">
        <f>IF(E231=0,"",E231/D230)</f>
        <v>0.96666666666666667</v>
      </c>
      <c r="P231" s="95">
        <v>60</v>
      </c>
      <c r="Q231" s="96">
        <f t="shared" si="20"/>
        <v>0.9375</v>
      </c>
      <c r="R231" s="96">
        <f t="shared" si="21"/>
        <v>6.25E-2</v>
      </c>
    </row>
    <row r="232" spans="1:19" ht="12.75" customHeight="1">
      <c r="A232" s="82">
        <v>2402</v>
      </c>
      <c r="B232" s="161"/>
      <c r="C232" s="161"/>
      <c r="D232" s="161"/>
      <c r="E232" s="161"/>
      <c r="F232" s="161">
        <v>55</v>
      </c>
      <c r="G232" s="161"/>
      <c r="H232" s="161"/>
      <c r="I232" s="161"/>
      <c r="J232" s="161"/>
      <c r="K232" s="162"/>
      <c r="L232" s="155"/>
      <c r="M232" s="5"/>
      <c r="N232" s="156"/>
      <c r="O232" s="94">
        <f>IF(F232=0,"",F232/E231)</f>
        <v>0.94827586206896552</v>
      </c>
      <c r="P232" s="95">
        <v>59</v>
      </c>
      <c r="Q232" s="96">
        <f t="shared" si="20"/>
        <v>0.98333333333333328</v>
      </c>
      <c r="R232" s="96">
        <f t="shared" si="21"/>
        <v>1.6666666666666718E-2</v>
      </c>
    </row>
    <row r="233" spans="1:19" ht="12.75" customHeight="1">
      <c r="A233" s="82">
        <v>2501</v>
      </c>
      <c r="B233" s="161"/>
      <c r="C233" s="161"/>
      <c r="D233" s="161"/>
      <c r="E233" s="161"/>
      <c r="F233" s="161"/>
      <c r="G233" s="161"/>
      <c r="H233" s="161"/>
      <c r="I233" s="161"/>
      <c r="J233" s="161"/>
      <c r="K233" s="162"/>
      <c r="L233" s="155"/>
      <c r="M233" s="5"/>
      <c r="N233" s="156"/>
      <c r="O233" s="94" t="str">
        <f>IF(G233=0,"",G233/F232)</f>
        <v/>
      </c>
      <c r="P233" s="95"/>
      <c r="Q233" s="96" t="str">
        <f t="shared" si="20"/>
        <v/>
      </c>
      <c r="R233" s="96" t="str">
        <f t="shared" si="21"/>
        <v/>
      </c>
    </row>
    <row r="234" spans="1:19" ht="12.75" customHeight="1">
      <c r="A234" s="82">
        <v>2502</v>
      </c>
      <c r="B234" s="161"/>
      <c r="C234" s="161"/>
      <c r="D234" s="161"/>
      <c r="E234" s="161"/>
      <c r="F234" s="161"/>
      <c r="G234" s="161"/>
      <c r="H234" s="161"/>
      <c r="I234" s="161"/>
      <c r="J234" s="161"/>
      <c r="K234" s="162"/>
      <c r="L234" s="155"/>
      <c r="M234" s="5"/>
      <c r="N234" s="156"/>
      <c r="O234" s="94" t="str">
        <f>IF(H234=0,"",H234/G233)</f>
        <v/>
      </c>
      <c r="P234" s="95"/>
      <c r="Q234" s="96" t="str">
        <f t="shared" si="20"/>
        <v/>
      </c>
      <c r="R234" s="96" t="str">
        <f t="shared" si="21"/>
        <v/>
      </c>
    </row>
    <row r="235" spans="1:19" ht="12.75" customHeight="1">
      <c r="A235" s="82">
        <v>2601</v>
      </c>
      <c r="B235" s="161"/>
      <c r="C235" s="161"/>
      <c r="D235" s="161"/>
      <c r="E235" s="161"/>
      <c r="F235" s="161"/>
      <c r="G235" s="161"/>
      <c r="H235" s="161"/>
      <c r="I235" s="161"/>
      <c r="J235" s="161"/>
      <c r="K235" s="162"/>
      <c r="L235" s="155"/>
      <c r="M235" s="5"/>
      <c r="N235" s="156"/>
      <c r="O235" s="94" t="str">
        <f>IF(I235=0,"",I235/H234)</f>
        <v/>
      </c>
      <c r="P235" s="95"/>
      <c r="Q235" s="96" t="str">
        <f t="shared" si="20"/>
        <v/>
      </c>
      <c r="R235" s="96" t="str">
        <f t="shared" si="21"/>
        <v/>
      </c>
    </row>
    <row r="236" spans="1:19" ht="12.75" customHeight="1">
      <c r="A236" s="82">
        <v>2602</v>
      </c>
      <c r="B236" s="161"/>
      <c r="C236" s="161"/>
      <c r="D236" s="161"/>
      <c r="E236" s="161"/>
      <c r="F236" s="161"/>
      <c r="G236" s="161"/>
      <c r="H236" s="161"/>
      <c r="I236" s="161"/>
      <c r="J236" s="161"/>
      <c r="K236" s="162"/>
      <c r="L236" s="155"/>
      <c r="M236" s="5"/>
      <c r="N236" s="156"/>
      <c r="O236" s="148" t="str">
        <f>IF(J236=0,"",J236/I235)</f>
        <v/>
      </c>
      <c r="P236" s="95"/>
      <c r="Q236" s="149" t="str">
        <f t="shared" si="20"/>
        <v/>
      </c>
      <c r="R236" s="149" t="str">
        <f t="shared" si="21"/>
        <v/>
      </c>
    </row>
    <row r="237" spans="1:19" ht="12.75" customHeight="1">
      <c r="A237" s="82">
        <v>2701</v>
      </c>
      <c r="B237" s="161"/>
      <c r="C237" s="161"/>
      <c r="D237" s="161"/>
      <c r="E237" s="161"/>
      <c r="F237" s="161"/>
      <c r="G237" s="161"/>
      <c r="H237" s="161"/>
      <c r="I237" s="161"/>
      <c r="J237" s="161"/>
      <c r="K237" s="162"/>
      <c r="L237" s="155"/>
      <c r="M237" s="5"/>
      <c r="N237" s="26"/>
      <c r="O237" s="157"/>
      <c r="P237" s="158"/>
      <c r="Q237" s="159"/>
      <c r="R237" s="160"/>
    </row>
    <row r="238" spans="1:19" ht="12.75" customHeight="1">
      <c r="A238" s="82">
        <v>2702</v>
      </c>
      <c r="B238" s="161"/>
      <c r="C238" s="161"/>
      <c r="D238" s="161"/>
      <c r="E238" s="161"/>
      <c r="F238" s="161"/>
      <c r="G238" s="161"/>
      <c r="H238" s="161"/>
      <c r="I238" s="161"/>
      <c r="J238" s="161"/>
      <c r="K238" s="162"/>
      <c r="L238" s="155"/>
      <c r="M238" s="5"/>
      <c r="N238" s="26"/>
      <c r="O238" s="140"/>
      <c r="P238" s="163"/>
      <c r="Q238" s="164"/>
      <c r="R238" s="140"/>
    </row>
    <row r="239" spans="1:19" ht="12.75" customHeight="1">
      <c r="A239" s="82">
        <v>2801</v>
      </c>
      <c r="B239" s="161"/>
      <c r="C239" s="161"/>
      <c r="D239" s="161"/>
      <c r="E239" s="161"/>
      <c r="F239" s="161"/>
      <c r="G239" s="161"/>
      <c r="H239" s="161"/>
      <c r="I239" s="161"/>
      <c r="J239" s="161"/>
      <c r="K239" s="162"/>
      <c r="L239" s="155"/>
      <c r="M239" s="5"/>
      <c r="N239" s="26"/>
      <c r="O239" s="140"/>
      <c r="P239" s="163"/>
      <c r="Q239" s="164"/>
      <c r="R239" s="140"/>
    </row>
    <row r="240" spans="1:19" ht="12.75" customHeight="1">
      <c r="A240" s="82">
        <v>2802</v>
      </c>
      <c r="B240" s="161"/>
      <c r="C240" s="161"/>
      <c r="D240" s="161"/>
      <c r="E240" s="161"/>
      <c r="F240" s="161"/>
      <c r="G240" s="161"/>
      <c r="H240" s="161"/>
      <c r="I240" s="161"/>
      <c r="J240" s="161"/>
      <c r="K240" s="162"/>
      <c r="L240" s="155"/>
      <c r="M240" s="5"/>
      <c r="N240" s="26"/>
      <c r="O240" s="105"/>
      <c r="P240" s="124"/>
      <c r="Q240" s="106"/>
      <c r="R240" s="107"/>
    </row>
    <row r="241" spans="1:19" ht="12.75" customHeight="1">
      <c r="A241" s="82">
        <v>2901</v>
      </c>
      <c r="B241" s="161"/>
      <c r="C241" s="161"/>
      <c r="D241" s="161"/>
      <c r="E241" s="161"/>
      <c r="F241" s="161"/>
      <c r="G241" s="161"/>
      <c r="H241" s="161"/>
      <c r="I241" s="161"/>
      <c r="J241" s="161"/>
      <c r="K241" s="162"/>
      <c r="L241" s="155"/>
      <c r="M241" s="5"/>
      <c r="N241" s="26"/>
      <c r="O241" s="108" t="s">
        <v>80</v>
      </c>
      <c r="P241" s="109"/>
      <c r="Q241" s="110" t="str">
        <f>IF(SUM(K231:K238)=0,"",SUM(K231:K238))</f>
        <v/>
      </c>
      <c r="R241" s="111" t="s">
        <v>10</v>
      </c>
    </row>
    <row r="242" spans="1:19" ht="12.75" customHeight="1">
      <c r="A242" s="82">
        <v>2902</v>
      </c>
      <c r="B242" s="161"/>
      <c r="C242" s="161"/>
      <c r="D242" s="161"/>
      <c r="E242" s="161"/>
      <c r="F242" s="161"/>
      <c r="G242" s="161"/>
      <c r="H242" s="161"/>
      <c r="I242" s="161"/>
      <c r="J242" s="161"/>
      <c r="K242" s="162"/>
      <c r="L242" s="155"/>
      <c r="M242" s="5"/>
      <c r="N242" s="26"/>
      <c r="O242" s="112" t="s">
        <v>81</v>
      </c>
      <c r="P242" s="113" t="str">
        <f>IF(P241/B228=0,"",P241/B228)</f>
        <v/>
      </c>
      <c r="Q242" s="114" t="e">
        <f>IF(P241/Q241=0,"",P241/Q241)</f>
        <v>#VALUE!</v>
      </c>
      <c r="R242" s="115" t="s">
        <v>82</v>
      </c>
    </row>
    <row r="243" spans="1:19" ht="12.75" customHeight="1">
      <c r="B243" s="161"/>
      <c r="C243" s="161"/>
      <c r="D243" s="161"/>
      <c r="E243" s="161"/>
      <c r="F243" s="161"/>
      <c r="G243" s="161"/>
      <c r="H243" s="161"/>
      <c r="I243" s="161"/>
      <c r="J243" s="161"/>
      <c r="K243" s="162"/>
      <c r="L243" s="166"/>
      <c r="M243" s="119"/>
      <c r="N243" s="120"/>
      <c r="O243" s="119"/>
      <c r="P243" s="120"/>
      <c r="Q243" s="120"/>
      <c r="R243" s="121"/>
    </row>
    <row r="244" spans="1:19" ht="18">
      <c r="A244" s="34"/>
      <c r="B244" s="26"/>
      <c r="C244" s="26"/>
      <c r="D244" s="231" t="s">
        <v>108</v>
      </c>
      <c r="E244" s="232"/>
      <c r="F244" s="232"/>
      <c r="G244" s="232"/>
      <c r="H244" s="232"/>
      <c r="I244" s="232"/>
      <c r="J244" s="233"/>
      <c r="K244" s="122">
        <f>SUM(K228:K240)</f>
        <v>0</v>
      </c>
      <c r="L244" s="123" t="str">
        <f>IF(K236=0,"",K236/B228)</f>
        <v/>
      </c>
      <c r="M244" s="123" t="str">
        <f>IF(K244=0,"",K244/B228)</f>
        <v/>
      </c>
      <c r="N244" s="123" t="str">
        <f>IF(K236=0,"",M244-L244)</f>
        <v/>
      </c>
      <c r="O244" s="5"/>
      <c r="P244" s="26"/>
      <c r="Q244" s="25"/>
      <c r="R244" s="5"/>
    </row>
    <row r="245" spans="1:19" ht="12.75" customHeight="1">
      <c r="L245" s="5"/>
      <c r="M245" s="5"/>
      <c r="O245" s="5"/>
      <c r="P245" s="6"/>
      <c r="Q245" s="6"/>
      <c r="R245" s="5"/>
    </row>
    <row r="246" spans="1:19" ht="12.75" customHeight="1">
      <c r="L246" s="5"/>
      <c r="M246" s="5"/>
      <c r="O246" s="5"/>
      <c r="P246" s="6"/>
      <c r="Q246" s="6"/>
      <c r="R246" s="5"/>
    </row>
    <row r="247" spans="1:19" ht="12.75" customHeight="1">
      <c r="A247" s="213"/>
      <c r="B247" s="250" t="s">
        <v>96</v>
      </c>
      <c r="C247" s="242"/>
      <c r="D247" s="242"/>
      <c r="E247" s="242"/>
      <c r="F247" s="242"/>
      <c r="G247" s="242"/>
      <c r="H247" s="242"/>
      <c r="I247" s="242"/>
      <c r="J247" s="242"/>
      <c r="K247" s="145" t="s">
        <v>141</v>
      </c>
      <c r="L247" s="5"/>
      <c r="M247" s="5"/>
      <c r="N247" s="26"/>
      <c r="O247" s="5"/>
      <c r="P247" s="26"/>
      <c r="Q247" s="26"/>
      <c r="R247" s="26"/>
      <c r="S247" s="213"/>
    </row>
    <row r="248" spans="1:19" ht="12.75" customHeight="1">
      <c r="A248" s="234" t="s">
        <v>9</v>
      </c>
      <c r="B248" s="235" t="s">
        <v>97</v>
      </c>
      <c r="C248" s="232"/>
      <c r="D248" s="232"/>
      <c r="E248" s="232"/>
      <c r="F248" s="232"/>
      <c r="G248" s="232"/>
      <c r="H248" s="232"/>
      <c r="I248" s="232"/>
      <c r="J248" s="233"/>
      <c r="K248" s="236" t="s">
        <v>10</v>
      </c>
      <c r="L248" s="229" t="s">
        <v>2</v>
      </c>
      <c r="M248" s="229" t="s">
        <v>3</v>
      </c>
      <c r="N248" s="237" t="s">
        <v>4</v>
      </c>
      <c r="O248" s="229" t="s">
        <v>5</v>
      </c>
      <c r="P248" s="238" t="s">
        <v>6</v>
      </c>
      <c r="Q248" s="238" t="s">
        <v>7</v>
      </c>
      <c r="R248" s="229" t="s">
        <v>8</v>
      </c>
      <c r="S248" s="213"/>
    </row>
    <row r="249" spans="1:19" ht="12.75" customHeight="1">
      <c r="A249" s="230"/>
      <c r="B249" s="82" t="s">
        <v>98</v>
      </c>
      <c r="C249" s="82" t="s">
        <v>99</v>
      </c>
      <c r="D249" s="82" t="s">
        <v>100</v>
      </c>
      <c r="E249" s="82" t="s">
        <v>101</v>
      </c>
      <c r="F249" s="82" t="s">
        <v>102</v>
      </c>
      <c r="G249" s="82" t="s">
        <v>103</v>
      </c>
      <c r="H249" s="82" t="s">
        <v>104</v>
      </c>
      <c r="I249" s="82" t="s">
        <v>105</v>
      </c>
      <c r="J249" s="82" t="s">
        <v>106</v>
      </c>
      <c r="K249" s="230"/>
      <c r="L249" s="230"/>
      <c r="M249" s="230"/>
      <c r="N249" s="230"/>
      <c r="O249" s="230"/>
      <c r="P249" s="230"/>
      <c r="Q249" s="230"/>
      <c r="R249" s="230"/>
      <c r="S249" s="213"/>
    </row>
    <row r="250" spans="1:19" ht="12.75" customHeight="1">
      <c r="A250" s="82">
        <v>2301</v>
      </c>
      <c r="B250" s="83">
        <v>78</v>
      </c>
      <c r="C250" s="161"/>
      <c r="D250" s="161"/>
      <c r="E250" s="161"/>
      <c r="F250" s="161"/>
      <c r="G250" s="161"/>
      <c r="H250" s="161"/>
      <c r="I250" s="161"/>
      <c r="J250" s="161"/>
      <c r="K250" s="167"/>
      <c r="L250" s="154"/>
      <c r="M250" s="55"/>
      <c r="N250" s="56"/>
      <c r="O250" s="146"/>
      <c r="P250" s="89">
        <f>B250</f>
        <v>78</v>
      </c>
      <c r="Q250" s="147"/>
      <c r="R250" s="146"/>
      <c r="S250" s="213"/>
    </row>
    <row r="251" spans="1:19" ht="12.75" customHeight="1">
      <c r="A251" s="82">
        <v>2302</v>
      </c>
      <c r="B251" s="161"/>
      <c r="C251" s="161">
        <v>74</v>
      </c>
      <c r="D251" s="161"/>
      <c r="E251" s="161"/>
      <c r="F251" s="161"/>
      <c r="G251" s="161"/>
      <c r="H251" s="161"/>
      <c r="I251" s="161"/>
      <c r="J251" s="161"/>
      <c r="K251" s="167"/>
      <c r="L251" s="155"/>
      <c r="M251" s="5"/>
      <c r="N251" s="156"/>
      <c r="O251" s="94">
        <f>IF(C251=0,"",C251/B250)</f>
        <v>0.94871794871794868</v>
      </c>
      <c r="P251" s="95">
        <v>75</v>
      </c>
      <c r="Q251" s="96">
        <f t="shared" ref="Q251:Q258" si="22">IF(P251=0,"",P251/P250)</f>
        <v>0.96153846153846156</v>
      </c>
      <c r="R251" s="96">
        <f t="shared" ref="R251:R258" si="23">IF(P251=0,"",100%-Q251)</f>
        <v>3.8461538461538436E-2</v>
      </c>
      <c r="S251" s="213"/>
    </row>
    <row r="252" spans="1:19" ht="12.75" customHeight="1">
      <c r="A252" s="82">
        <v>2401</v>
      </c>
      <c r="B252" s="161"/>
      <c r="C252" s="161"/>
      <c r="D252" s="161">
        <v>70</v>
      </c>
      <c r="E252" s="161"/>
      <c r="F252" s="161"/>
      <c r="G252" s="161"/>
      <c r="H252" s="161"/>
      <c r="I252" s="161"/>
      <c r="J252" s="161"/>
      <c r="K252" s="167"/>
      <c r="L252" s="155"/>
      <c r="M252" s="5"/>
      <c r="N252" s="156"/>
      <c r="O252" s="94">
        <f>IF(D252=0,"",D252/C251)</f>
        <v>0.94594594594594594</v>
      </c>
      <c r="P252" s="95">
        <v>72</v>
      </c>
      <c r="Q252" s="96">
        <f t="shared" si="22"/>
        <v>0.96</v>
      </c>
      <c r="R252" s="96">
        <f t="shared" si="23"/>
        <v>4.0000000000000036E-2</v>
      </c>
      <c r="S252" s="97">
        <f>P252/P250</f>
        <v>0.92307692307692313</v>
      </c>
    </row>
    <row r="253" spans="1:19" ht="12.75" customHeight="1">
      <c r="A253" s="82">
        <v>2402</v>
      </c>
      <c r="B253" s="161"/>
      <c r="C253" s="161"/>
      <c r="D253" s="161"/>
      <c r="E253" s="161">
        <v>69</v>
      </c>
      <c r="F253" s="161"/>
      <c r="G253" s="161"/>
      <c r="H253" s="161"/>
      <c r="I253" s="161"/>
      <c r="J253" s="161"/>
      <c r="K253" s="167"/>
      <c r="L253" s="155"/>
      <c r="M253" s="5"/>
      <c r="N253" s="156"/>
      <c r="O253" s="94">
        <f>IF(E253=0,"",E253/D252)</f>
        <v>0.98571428571428577</v>
      </c>
      <c r="P253" s="95">
        <v>71</v>
      </c>
      <c r="Q253" s="96">
        <f t="shared" si="22"/>
        <v>0.98611111111111116</v>
      </c>
      <c r="R253" s="96">
        <f t="shared" si="23"/>
        <v>1.388888888888884E-2</v>
      </c>
      <c r="S253" s="213"/>
    </row>
    <row r="254" spans="1:19" ht="12.75" customHeight="1">
      <c r="A254" s="82">
        <v>2501</v>
      </c>
      <c r="B254" s="161"/>
      <c r="C254" s="161"/>
      <c r="D254" s="161"/>
      <c r="E254" s="161"/>
      <c r="F254" s="161"/>
      <c r="G254" s="161"/>
      <c r="H254" s="161"/>
      <c r="I254" s="161"/>
      <c r="J254" s="161"/>
      <c r="K254" s="167"/>
      <c r="L254" s="155"/>
      <c r="M254" s="5"/>
      <c r="N254" s="156"/>
      <c r="O254" s="94" t="str">
        <f>IF(F254=0,"",F254/E253)</f>
        <v/>
      </c>
      <c r="P254" s="95"/>
      <c r="Q254" s="96" t="str">
        <f t="shared" si="22"/>
        <v/>
      </c>
      <c r="R254" s="96" t="str">
        <f t="shared" si="23"/>
        <v/>
      </c>
      <c r="S254" s="213"/>
    </row>
    <row r="255" spans="1:19" ht="12.75" customHeight="1">
      <c r="A255" s="82">
        <v>2502</v>
      </c>
      <c r="B255" s="161"/>
      <c r="C255" s="161"/>
      <c r="D255" s="161"/>
      <c r="E255" s="161"/>
      <c r="F255" s="161"/>
      <c r="G255" s="161"/>
      <c r="H255" s="161"/>
      <c r="I255" s="161"/>
      <c r="J255" s="161"/>
      <c r="K255" s="167"/>
      <c r="L255" s="155"/>
      <c r="M255" s="5"/>
      <c r="N255" s="156"/>
      <c r="O255" s="94" t="str">
        <f>IF(G255=0,"",G255/F254)</f>
        <v/>
      </c>
      <c r="P255" s="95"/>
      <c r="Q255" s="96" t="str">
        <f t="shared" si="22"/>
        <v/>
      </c>
      <c r="R255" s="96" t="str">
        <f t="shared" si="23"/>
        <v/>
      </c>
      <c r="S255" s="213"/>
    </row>
    <row r="256" spans="1:19" ht="12.75" customHeight="1">
      <c r="A256" s="82">
        <v>2601</v>
      </c>
      <c r="B256" s="161"/>
      <c r="C256" s="161"/>
      <c r="D256" s="161"/>
      <c r="E256" s="161"/>
      <c r="F256" s="161"/>
      <c r="G256" s="161"/>
      <c r="H256" s="161"/>
      <c r="I256" s="161"/>
      <c r="J256" s="161"/>
      <c r="K256" s="167"/>
      <c r="L256" s="155"/>
      <c r="M256" s="5"/>
      <c r="N256" s="156"/>
      <c r="O256" s="94" t="str">
        <f>IF(H256=0,"",H256/G255)</f>
        <v/>
      </c>
      <c r="P256" s="95"/>
      <c r="Q256" s="96" t="str">
        <f t="shared" si="22"/>
        <v/>
      </c>
      <c r="R256" s="96" t="str">
        <f t="shared" si="23"/>
        <v/>
      </c>
      <c r="S256" s="213"/>
    </row>
    <row r="257" spans="1:19" ht="12.75" customHeight="1">
      <c r="A257" s="82">
        <v>2602</v>
      </c>
      <c r="B257" s="161"/>
      <c r="C257" s="161"/>
      <c r="D257" s="161"/>
      <c r="E257" s="161"/>
      <c r="F257" s="161"/>
      <c r="G257" s="161"/>
      <c r="H257" s="161"/>
      <c r="I257" s="161"/>
      <c r="J257" s="161"/>
      <c r="K257" s="167"/>
      <c r="L257" s="155"/>
      <c r="M257" s="5"/>
      <c r="N257" s="156"/>
      <c r="O257" s="94" t="str">
        <f>IF(I257=0,"",I257/H256)</f>
        <v/>
      </c>
      <c r="P257" s="95"/>
      <c r="Q257" s="96" t="str">
        <f t="shared" si="22"/>
        <v/>
      </c>
      <c r="R257" s="96" t="str">
        <f t="shared" si="23"/>
        <v/>
      </c>
      <c r="S257" s="213"/>
    </row>
    <row r="258" spans="1:19" ht="12.75" customHeight="1">
      <c r="A258" s="82">
        <v>2701</v>
      </c>
      <c r="B258" s="161"/>
      <c r="C258" s="161"/>
      <c r="D258" s="161"/>
      <c r="E258" s="161"/>
      <c r="F258" s="161"/>
      <c r="G258" s="161"/>
      <c r="H258" s="161"/>
      <c r="I258" s="161"/>
      <c r="J258" s="161"/>
      <c r="K258" s="167"/>
      <c r="L258" s="155"/>
      <c r="M258" s="5"/>
      <c r="N258" s="156"/>
      <c r="O258" s="148" t="str">
        <f>IF(J258=0,"",J258/I257)</f>
        <v/>
      </c>
      <c r="P258" s="95"/>
      <c r="Q258" s="149" t="str">
        <f t="shared" si="22"/>
        <v/>
      </c>
      <c r="R258" s="149" t="str">
        <f t="shared" si="23"/>
        <v/>
      </c>
      <c r="S258" s="213"/>
    </row>
    <row r="259" spans="1:19" ht="12.75" customHeight="1">
      <c r="A259" s="82">
        <v>2702</v>
      </c>
      <c r="B259" s="161"/>
      <c r="C259" s="161"/>
      <c r="D259" s="161"/>
      <c r="E259" s="161"/>
      <c r="F259" s="161"/>
      <c r="G259" s="161"/>
      <c r="H259" s="161"/>
      <c r="I259" s="161"/>
      <c r="J259" s="161"/>
      <c r="K259" s="167"/>
      <c r="L259" s="155"/>
      <c r="M259" s="5"/>
      <c r="N259" s="26"/>
      <c r="O259" s="157"/>
      <c r="P259" s="158"/>
      <c r="Q259" s="159"/>
      <c r="R259" s="160"/>
      <c r="S259" s="213"/>
    </row>
    <row r="260" spans="1:19" ht="12.75" customHeight="1">
      <c r="A260" s="82">
        <v>2801</v>
      </c>
      <c r="B260" s="161"/>
      <c r="C260" s="161"/>
      <c r="D260" s="161"/>
      <c r="E260" s="161"/>
      <c r="F260" s="161"/>
      <c r="G260" s="161"/>
      <c r="H260" s="161"/>
      <c r="I260" s="161"/>
      <c r="J260" s="161"/>
      <c r="K260" s="167"/>
      <c r="L260" s="155"/>
      <c r="M260" s="5"/>
      <c r="N260" s="26"/>
      <c r="O260" s="140"/>
      <c r="P260" s="163"/>
      <c r="Q260" s="164"/>
      <c r="R260" s="140"/>
      <c r="S260" s="213"/>
    </row>
    <row r="261" spans="1:19" ht="12.75" customHeight="1">
      <c r="A261" s="82">
        <v>2802</v>
      </c>
      <c r="B261" s="161"/>
      <c r="C261" s="161"/>
      <c r="D261" s="161"/>
      <c r="E261" s="161"/>
      <c r="F261" s="161"/>
      <c r="G261" s="161"/>
      <c r="H261" s="161"/>
      <c r="I261" s="161"/>
      <c r="J261" s="161"/>
      <c r="K261" s="167"/>
      <c r="L261" s="155"/>
      <c r="M261" s="5"/>
      <c r="N261" s="26"/>
      <c r="O261" s="140"/>
      <c r="P261" s="163"/>
      <c r="Q261" s="164"/>
      <c r="R261" s="140"/>
      <c r="S261" s="213"/>
    </row>
    <row r="262" spans="1:19" ht="12.75" customHeight="1">
      <c r="A262" s="82">
        <v>2901</v>
      </c>
      <c r="B262" s="161"/>
      <c r="C262" s="161"/>
      <c r="D262" s="161"/>
      <c r="E262" s="161"/>
      <c r="F262" s="161"/>
      <c r="G262" s="161"/>
      <c r="H262" s="161"/>
      <c r="I262" s="161"/>
      <c r="J262" s="161"/>
      <c r="K262" s="167"/>
      <c r="L262" s="155"/>
      <c r="M262" s="5"/>
      <c r="N262" s="26"/>
      <c r="O262" s="105"/>
      <c r="P262" s="124"/>
      <c r="Q262" s="106"/>
      <c r="R262" s="107"/>
      <c r="S262" s="213"/>
    </row>
    <row r="263" spans="1:19" ht="12.75" customHeight="1">
      <c r="A263" s="82">
        <v>2902</v>
      </c>
      <c r="B263" s="161"/>
      <c r="C263" s="161"/>
      <c r="D263" s="161"/>
      <c r="E263" s="161"/>
      <c r="F263" s="161"/>
      <c r="G263" s="161"/>
      <c r="H263" s="161"/>
      <c r="I263" s="161"/>
      <c r="J263" s="161"/>
      <c r="K263" s="167"/>
      <c r="L263" s="155"/>
      <c r="M263" s="5"/>
      <c r="N263" s="26"/>
      <c r="O263" s="108" t="s">
        <v>80</v>
      </c>
      <c r="P263" s="109"/>
      <c r="Q263" s="110" t="str">
        <f>IF(SUM(K253:K260)=0,"",SUM(K253:K260))</f>
        <v/>
      </c>
      <c r="R263" s="111" t="s">
        <v>10</v>
      </c>
      <c r="S263" s="213"/>
    </row>
    <row r="264" spans="1:19" ht="12.75" customHeight="1">
      <c r="A264" s="82">
        <v>3001</v>
      </c>
      <c r="B264" s="161"/>
      <c r="C264" s="161"/>
      <c r="D264" s="161"/>
      <c r="E264" s="161"/>
      <c r="F264" s="161"/>
      <c r="G264" s="161"/>
      <c r="H264" s="161"/>
      <c r="I264" s="161"/>
      <c r="J264" s="161"/>
      <c r="K264" s="167"/>
      <c r="L264" s="155"/>
      <c r="M264" s="5"/>
      <c r="N264" s="26"/>
      <c r="O264" s="112" t="s">
        <v>81</v>
      </c>
      <c r="P264" s="113" t="str">
        <f>IF(P263/B250=0,"",P263/B250)</f>
        <v/>
      </c>
      <c r="Q264" s="114" t="e">
        <f>IF(P263/Q263=0,"",P263/Q263)</f>
        <v>#VALUE!</v>
      </c>
      <c r="R264" s="115" t="s">
        <v>82</v>
      </c>
      <c r="S264" s="213"/>
    </row>
    <row r="265" spans="1:19" ht="12.75" customHeight="1">
      <c r="A265" s="213"/>
      <c r="B265" s="161"/>
      <c r="C265" s="161"/>
      <c r="D265" s="161"/>
      <c r="E265" s="161"/>
      <c r="F265" s="161"/>
      <c r="G265" s="161"/>
      <c r="H265" s="161"/>
      <c r="I265" s="161"/>
      <c r="J265" s="161"/>
      <c r="K265" s="167"/>
      <c r="L265" s="166"/>
      <c r="M265" s="119"/>
      <c r="N265" s="120"/>
      <c r="O265" s="119"/>
      <c r="P265" s="120"/>
      <c r="Q265" s="120"/>
      <c r="R265" s="121"/>
      <c r="S265" s="213"/>
    </row>
    <row r="266" spans="1:19" ht="12.75" customHeight="1">
      <c r="A266" s="34"/>
      <c r="B266" s="26"/>
      <c r="C266" s="26"/>
      <c r="D266" s="231" t="s">
        <v>108</v>
      </c>
      <c r="E266" s="232"/>
      <c r="F266" s="232"/>
      <c r="G266" s="232"/>
      <c r="H266" s="232"/>
      <c r="I266" s="232"/>
      <c r="J266" s="233"/>
      <c r="K266" s="122">
        <f>SUM(K250:K262)</f>
        <v>0</v>
      </c>
      <c r="L266" s="123" t="str">
        <f>IF(K258=0,"",K258/B250)</f>
        <v/>
      </c>
      <c r="M266" s="123" t="str">
        <f>IF(K266=0,"",K266/B250)</f>
        <v/>
      </c>
      <c r="N266" s="123" t="str">
        <f>IF(K258=0,"",M266-L266)</f>
        <v/>
      </c>
      <c r="O266" s="5"/>
      <c r="P266" s="26"/>
      <c r="Q266" s="25"/>
      <c r="R266" s="5"/>
      <c r="S266" s="213"/>
    </row>
    <row r="267" spans="1:19" ht="12.75" customHeight="1">
      <c r="L267" s="5"/>
      <c r="M267" s="5"/>
      <c r="O267" s="5"/>
      <c r="P267" s="6"/>
      <c r="Q267" s="6"/>
      <c r="R267" s="5"/>
    </row>
    <row r="268" spans="1:19" ht="12.75" customHeight="1">
      <c r="L268" s="5"/>
      <c r="M268" s="5"/>
      <c r="O268" s="5"/>
      <c r="P268" s="6"/>
      <c r="Q268" s="6"/>
      <c r="R268" s="5"/>
    </row>
    <row r="269" spans="1:19" ht="12.75" customHeight="1">
      <c r="A269" s="216"/>
      <c r="B269" s="250" t="s">
        <v>96</v>
      </c>
      <c r="C269" s="242"/>
      <c r="D269" s="242"/>
      <c r="E269" s="242"/>
      <c r="F269" s="242"/>
      <c r="G269" s="242"/>
      <c r="H269" s="242"/>
      <c r="I269" s="242"/>
      <c r="J269" s="242"/>
      <c r="K269" s="145" t="s">
        <v>142</v>
      </c>
      <c r="L269" s="5"/>
      <c r="M269" s="5"/>
      <c r="N269" s="26"/>
      <c r="O269" s="5"/>
      <c r="P269" s="26"/>
      <c r="Q269" s="26"/>
      <c r="R269" s="26"/>
      <c r="S269" s="216"/>
    </row>
    <row r="270" spans="1:19" ht="12.75" customHeight="1">
      <c r="A270" s="234" t="s">
        <v>9</v>
      </c>
      <c r="B270" s="235" t="s">
        <v>97</v>
      </c>
      <c r="C270" s="232"/>
      <c r="D270" s="232"/>
      <c r="E270" s="232"/>
      <c r="F270" s="232"/>
      <c r="G270" s="232"/>
      <c r="H270" s="232"/>
      <c r="I270" s="232"/>
      <c r="J270" s="233"/>
      <c r="K270" s="236" t="s">
        <v>10</v>
      </c>
      <c r="L270" s="229" t="s">
        <v>2</v>
      </c>
      <c r="M270" s="229" t="s">
        <v>3</v>
      </c>
      <c r="N270" s="237" t="s">
        <v>4</v>
      </c>
      <c r="O270" s="229" t="s">
        <v>5</v>
      </c>
      <c r="P270" s="238" t="s">
        <v>6</v>
      </c>
      <c r="Q270" s="238" t="s">
        <v>7</v>
      </c>
      <c r="R270" s="229" t="s">
        <v>8</v>
      </c>
      <c r="S270" s="216"/>
    </row>
    <row r="271" spans="1:19" ht="12.75" customHeight="1">
      <c r="A271" s="230"/>
      <c r="B271" s="82" t="s">
        <v>98</v>
      </c>
      <c r="C271" s="82" t="s">
        <v>99</v>
      </c>
      <c r="D271" s="82" t="s">
        <v>100</v>
      </c>
      <c r="E271" s="82" t="s">
        <v>101</v>
      </c>
      <c r="F271" s="82" t="s">
        <v>102</v>
      </c>
      <c r="G271" s="82" t="s">
        <v>103</v>
      </c>
      <c r="H271" s="82" t="s">
        <v>104</v>
      </c>
      <c r="I271" s="82" t="s">
        <v>105</v>
      </c>
      <c r="J271" s="82" t="s">
        <v>106</v>
      </c>
      <c r="K271" s="230"/>
      <c r="L271" s="230"/>
      <c r="M271" s="230"/>
      <c r="N271" s="230"/>
      <c r="O271" s="230"/>
      <c r="P271" s="230"/>
      <c r="Q271" s="230"/>
      <c r="R271" s="230"/>
      <c r="S271" s="216"/>
    </row>
    <row r="272" spans="1:19" ht="12.75" customHeight="1">
      <c r="A272" s="82">
        <v>2302</v>
      </c>
      <c r="B272" s="83">
        <v>73</v>
      </c>
      <c r="C272" s="161"/>
      <c r="D272" s="161"/>
      <c r="E272" s="161"/>
      <c r="F272" s="161"/>
      <c r="G272" s="161"/>
      <c r="H272" s="161"/>
      <c r="I272" s="161"/>
      <c r="J272" s="161"/>
      <c r="K272" s="167"/>
      <c r="L272" s="154"/>
      <c r="M272" s="55"/>
      <c r="N272" s="56"/>
      <c r="O272" s="146"/>
      <c r="P272" s="89">
        <f>B272</f>
        <v>73</v>
      </c>
      <c r="Q272" s="147"/>
      <c r="R272" s="146"/>
      <c r="S272" s="216"/>
    </row>
    <row r="273" spans="1:19" ht="12.75" customHeight="1">
      <c r="A273" s="82">
        <v>2401</v>
      </c>
      <c r="B273" s="161"/>
      <c r="C273" s="161">
        <v>66</v>
      </c>
      <c r="D273" s="161"/>
      <c r="E273" s="161"/>
      <c r="F273" s="161"/>
      <c r="G273" s="161"/>
      <c r="H273" s="161"/>
      <c r="I273" s="161"/>
      <c r="J273" s="161"/>
      <c r="K273" s="167"/>
      <c r="L273" s="155"/>
      <c r="M273" s="5"/>
      <c r="N273" s="156"/>
      <c r="O273" s="94">
        <f>IF(C273=0,"",C273/B272)</f>
        <v>0.90410958904109584</v>
      </c>
      <c r="P273" s="95">
        <v>67</v>
      </c>
      <c r="Q273" s="96">
        <f t="shared" ref="Q273:Q280" si="24">IF(P273=0,"",P273/P272)</f>
        <v>0.9178082191780822</v>
      </c>
      <c r="R273" s="96">
        <f t="shared" ref="R273:R280" si="25">IF(P273=0,"",100%-Q273)</f>
        <v>8.2191780821917804E-2</v>
      </c>
      <c r="S273" s="216"/>
    </row>
    <row r="274" spans="1:19" ht="12.75" customHeight="1">
      <c r="A274" s="82">
        <v>2402</v>
      </c>
      <c r="B274" s="161"/>
      <c r="C274" s="161"/>
      <c r="D274" s="161">
        <v>59</v>
      </c>
      <c r="E274" s="161"/>
      <c r="F274" s="161"/>
      <c r="G274" s="161"/>
      <c r="H274" s="161"/>
      <c r="I274" s="161"/>
      <c r="J274" s="161"/>
      <c r="K274" s="167"/>
      <c r="L274" s="155"/>
      <c r="M274" s="5"/>
      <c r="N274" s="156"/>
      <c r="O274" s="94">
        <f>IF(D274=0,"",D274/C273)</f>
        <v>0.89393939393939392</v>
      </c>
      <c r="P274" s="95">
        <v>60</v>
      </c>
      <c r="Q274" s="96">
        <f t="shared" si="24"/>
        <v>0.89552238805970152</v>
      </c>
      <c r="R274" s="96">
        <f t="shared" si="25"/>
        <v>0.10447761194029848</v>
      </c>
      <c r="S274" s="97">
        <f>P274/P272</f>
        <v>0.82191780821917804</v>
      </c>
    </row>
    <row r="275" spans="1:19" ht="12.75" customHeight="1">
      <c r="A275" s="82">
        <v>2501</v>
      </c>
      <c r="B275" s="161"/>
      <c r="C275" s="161"/>
      <c r="D275" s="161"/>
      <c r="E275" s="161"/>
      <c r="F275" s="161"/>
      <c r="G275" s="161"/>
      <c r="H275" s="161"/>
      <c r="I275" s="161"/>
      <c r="J275" s="161"/>
      <c r="K275" s="167"/>
      <c r="L275" s="155"/>
      <c r="M275" s="5"/>
      <c r="N275" s="156"/>
      <c r="O275" s="94" t="str">
        <f>IF(E275=0,"",E275/D274)</f>
        <v/>
      </c>
      <c r="P275" s="95"/>
      <c r="Q275" s="96" t="str">
        <f t="shared" si="24"/>
        <v/>
      </c>
      <c r="R275" s="96" t="str">
        <f t="shared" si="25"/>
        <v/>
      </c>
      <c r="S275" s="216"/>
    </row>
    <row r="276" spans="1:19" ht="12.75" customHeight="1">
      <c r="A276" s="82">
        <v>2502</v>
      </c>
      <c r="B276" s="161"/>
      <c r="C276" s="161"/>
      <c r="D276" s="161"/>
      <c r="E276" s="161"/>
      <c r="F276" s="161"/>
      <c r="G276" s="161"/>
      <c r="H276" s="161"/>
      <c r="I276" s="161"/>
      <c r="J276" s="161"/>
      <c r="K276" s="167"/>
      <c r="L276" s="155"/>
      <c r="M276" s="5"/>
      <c r="N276" s="156"/>
      <c r="O276" s="94" t="str">
        <f>IF(F276=0,"",F276/E275)</f>
        <v/>
      </c>
      <c r="P276" s="95"/>
      <c r="Q276" s="96" t="str">
        <f t="shared" si="24"/>
        <v/>
      </c>
      <c r="R276" s="96" t="str">
        <f t="shared" si="25"/>
        <v/>
      </c>
      <c r="S276" s="216"/>
    </row>
    <row r="277" spans="1:19" ht="12.75" customHeight="1">
      <c r="A277" s="82">
        <v>2601</v>
      </c>
      <c r="B277" s="161"/>
      <c r="C277" s="161"/>
      <c r="D277" s="161"/>
      <c r="E277" s="161"/>
      <c r="F277" s="161"/>
      <c r="G277" s="161"/>
      <c r="H277" s="161"/>
      <c r="I277" s="161"/>
      <c r="J277" s="161"/>
      <c r="K277" s="167"/>
      <c r="L277" s="155"/>
      <c r="M277" s="5"/>
      <c r="N277" s="156"/>
      <c r="O277" s="94" t="str">
        <f>IF(G277=0,"",G277/F276)</f>
        <v/>
      </c>
      <c r="P277" s="95"/>
      <c r="Q277" s="96" t="str">
        <f t="shared" si="24"/>
        <v/>
      </c>
      <c r="R277" s="96" t="str">
        <f t="shared" si="25"/>
        <v/>
      </c>
      <c r="S277" s="216"/>
    </row>
    <row r="278" spans="1:19" ht="12.75" customHeight="1">
      <c r="A278" s="82">
        <v>2602</v>
      </c>
      <c r="B278" s="161"/>
      <c r="C278" s="161"/>
      <c r="D278" s="161"/>
      <c r="E278" s="161"/>
      <c r="F278" s="161"/>
      <c r="G278" s="161"/>
      <c r="H278" s="161"/>
      <c r="I278" s="161"/>
      <c r="J278" s="161"/>
      <c r="K278" s="167"/>
      <c r="L278" s="155"/>
      <c r="M278" s="5"/>
      <c r="N278" s="156"/>
      <c r="O278" s="94" t="str">
        <f>IF(H278=0,"",H278/G277)</f>
        <v/>
      </c>
      <c r="P278" s="95"/>
      <c r="Q278" s="96" t="str">
        <f t="shared" si="24"/>
        <v/>
      </c>
      <c r="R278" s="96" t="str">
        <f t="shared" si="25"/>
        <v/>
      </c>
      <c r="S278" s="216"/>
    </row>
    <row r="279" spans="1:19" ht="12.75" customHeight="1">
      <c r="A279" s="82">
        <v>2701</v>
      </c>
      <c r="B279" s="161"/>
      <c r="C279" s="161"/>
      <c r="D279" s="161"/>
      <c r="E279" s="161"/>
      <c r="F279" s="161"/>
      <c r="G279" s="161"/>
      <c r="H279" s="161"/>
      <c r="I279" s="161"/>
      <c r="J279" s="161"/>
      <c r="K279" s="167"/>
      <c r="L279" s="155"/>
      <c r="M279" s="5"/>
      <c r="N279" s="156"/>
      <c r="O279" s="94" t="str">
        <f>IF(I279=0,"",I279/H278)</f>
        <v/>
      </c>
      <c r="P279" s="95"/>
      <c r="Q279" s="96" t="str">
        <f t="shared" si="24"/>
        <v/>
      </c>
      <c r="R279" s="96" t="str">
        <f t="shared" si="25"/>
        <v/>
      </c>
      <c r="S279" s="216"/>
    </row>
    <row r="280" spans="1:19" ht="12.75" customHeight="1">
      <c r="A280" s="82">
        <v>2702</v>
      </c>
      <c r="B280" s="161"/>
      <c r="C280" s="161"/>
      <c r="D280" s="161"/>
      <c r="E280" s="161"/>
      <c r="F280" s="161"/>
      <c r="G280" s="161"/>
      <c r="H280" s="161"/>
      <c r="I280" s="161"/>
      <c r="J280" s="161"/>
      <c r="K280" s="167"/>
      <c r="L280" s="155"/>
      <c r="M280" s="5"/>
      <c r="N280" s="156"/>
      <c r="O280" s="148" t="str">
        <f>IF(J280=0,"",J280/I279)</f>
        <v/>
      </c>
      <c r="P280" s="95"/>
      <c r="Q280" s="149" t="str">
        <f t="shared" si="24"/>
        <v/>
      </c>
      <c r="R280" s="149" t="str">
        <f t="shared" si="25"/>
        <v/>
      </c>
      <c r="S280" s="216"/>
    </row>
    <row r="281" spans="1:19" ht="12.75" customHeight="1">
      <c r="A281" s="82">
        <v>2801</v>
      </c>
      <c r="B281" s="161"/>
      <c r="C281" s="161"/>
      <c r="D281" s="161"/>
      <c r="E281" s="161"/>
      <c r="F281" s="161"/>
      <c r="G281" s="161"/>
      <c r="H281" s="161"/>
      <c r="I281" s="161"/>
      <c r="J281" s="161"/>
      <c r="K281" s="167"/>
      <c r="L281" s="155"/>
      <c r="M281" s="5"/>
      <c r="N281" s="26"/>
      <c r="O281" s="157"/>
      <c r="P281" s="158"/>
      <c r="Q281" s="159"/>
      <c r="R281" s="160"/>
      <c r="S281" s="216"/>
    </row>
    <row r="282" spans="1:19" ht="12.75" customHeight="1">
      <c r="A282" s="82">
        <v>2802</v>
      </c>
      <c r="B282" s="161"/>
      <c r="C282" s="161"/>
      <c r="D282" s="161"/>
      <c r="E282" s="161"/>
      <c r="F282" s="161"/>
      <c r="G282" s="161"/>
      <c r="H282" s="161"/>
      <c r="I282" s="161"/>
      <c r="J282" s="161"/>
      <c r="K282" s="167"/>
      <c r="L282" s="155"/>
      <c r="M282" s="5"/>
      <c r="N282" s="26"/>
      <c r="O282" s="140"/>
      <c r="P282" s="163"/>
      <c r="Q282" s="164"/>
      <c r="R282" s="140"/>
      <c r="S282" s="216"/>
    </row>
    <row r="283" spans="1:19" ht="12.75" customHeight="1">
      <c r="A283" s="82">
        <v>2901</v>
      </c>
      <c r="B283" s="161"/>
      <c r="C283" s="161"/>
      <c r="D283" s="161"/>
      <c r="E283" s="161"/>
      <c r="F283" s="161"/>
      <c r="G283" s="161"/>
      <c r="H283" s="161"/>
      <c r="I283" s="161"/>
      <c r="J283" s="161"/>
      <c r="K283" s="167"/>
      <c r="L283" s="155"/>
      <c r="M283" s="5"/>
      <c r="N283" s="26"/>
      <c r="O283" s="140"/>
      <c r="P283" s="163"/>
      <c r="Q283" s="164"/>
      <c r="R283" s="140"/>
      <c r="S283" s="216"/>
    </row>
    <row r="284" spans="1:19" ht="12.75" customHeight="1">
      <c r="A284" s="82">
        <v>2902</v>
      </c>
      <c r="B284" s="161"/>
      <c r="C284" s="161"/>
      <c r="D284" s="161"/>
      <c r="E284" s="161"/>
      <c r="F284" s="161"/>
      <c r="G284" s="161"/>
      <c r="H284" s="161"/>
      <c r="I284" s="161"/>
      <c r="J284" s="161"/>
      <c r="K284" s="167"/>
      <c r="L284" s="155"/>
      <c r="M284" s="5"/>
      <c r="N284" s="26"/>
      <c r="O284" s="105"/>
      <c r="P284" s="124"/>
      <c r="Q284" s="106"/>
      <c r="R284" s="107"/>
      <c r="S284" s="216"/>
    </row>
    <row r="285" spans="1:19" ht="12.75" customHeight="1">
      <c r="A285" s="82">
        <v>3001</v>
      </c>
      <c r="B285" s="161"/>
      <c r="C285" s="161"/>
      <c r="D285" s="161"/>
      <c r="E285" s="161"/>
      <c r="F285" s="161"/>
      <c r="G285" s="161"/>
      <c r="H285" s="161"/>
      <c r="I285" s="161"/>
      <c r="J285" s="161"/>
      <c r="K285" s="167"/>
      <c r="L285" s="155"/>
      <c r="M285" s="5"/>
      <c r="N285" s="26"/>
      <c r="O285" s="108" t="s">
        <v>80</v>
      </c>
      <c r="P285" s="109"/>
      <c r="Q285" s="110" t="str">
        <f>IF(SUM(K275:K282)=0,"",SUM(K275:K282))</f>
        <v/>
      </c>
      <c r="R285" s="111" t="s">
        <v>10</v>
      </c>
      <c r="S285" s="216"/>
    </row>
    <row r="286" spans="1:19" ht="12.75" customHeight="1">
      <c r="A286" s="82">
        <v>3002</v>
      </c>
      <c r="B286" s="161"/>
      <c r="C286" s="161"/>
      <c r="D286" s="161"/>
      <c r="E286" s="161"/>
      <c r="F286" s="161"/>
      <c r="G286" s="161"/>
      <c r="H286" s="161"/>
      <c r="I286" s="161"/>
      <c r="J286" s="161"/>
      <c r="K286" s="167"/>
      <c r="L286" s="155"/>
      <c r="M286" s="5"/>
      <c r="N286" s="26"/>
      <c r="O286" s="112" t="s">
        <v>81</v>
      </c>
      <c r="P286" s="113" t="str">
        <f>IF(P285/B272=0,"",P285/B272)</f>
        <v/>
      </c>
      <c r="Q286" s="114" t="e">
        <f>IF(P285/Q285=0,"",P285/Q285)</f>
        <v>#VALUE!</v>
      </c>
      <c r="R286" s="115" t="s">
        <v>82</v>
      </c>
      <c r="S286" s="216"/>
    </row>
    <row r="287" spans="1:19" ht="12.75" customHeight="1">
      <c r="A287" s="216"/>
      <c r="B287" s="161"/>
      <c r="C287" s="161"/>
      <c r="D287" s="161"/>
      <c r="E287" s="161"/>
      <c r="F287" s="161"/>
      <c r="G287" s="161"/>
      <c r="H287" s="161"/>
      <c r="I287" s="161"/>
      <c r="J287" s="161"/>
      <c r="K287" s="167"/>
      <c r="L287" s="166"/>
      <c r="M287" s="119"/>
      <c r="N287" s="120"/>
      <c r="O287" s="119"/>
      <c r="P287" s="120"/>
      <c r="Q287" s="120"/>
      <c r="R287" s="121"/>
      <c r="S287" s="216"/>
    </row>
    <row r="288" spans="1:19" ht="12.75" customHeight="1">
      <c r="A288" s="34"/>
      <c r="B288" s="26"/>
      <c r="C288" s="26"/>
      <c r="D288" s="231" t="s">
        <v>108</v>
      </c>
      <c r="E288" s="232"/>
      <c r="F288" s="232"/>
      <c r="G288" s="232"/>
      <c r="H288" s="232"/>
      <c r="I288" s="232"/>
      <c r="J288" s="233"/>
      <c r="K288" s="122">
        <f>SUM(K272:K284)</f>
        <v>0</v>
      </c>
      <c r="L288" s="123" t="str">
        <f>IF(K280=0,"",K280/B272)</f>
        <v/>
      </c>
      <c r="M288" s="123" t="str">
        <f>IF(K288=0,"",K288/B272)</f>
        <v/>
      </c>
      <c r="N288" s="123" t="str">
        <f>IF(K280=0,"",M288-L288)</f>
        <v/>
      </c>
      <c r="O288" s="5"/>
      <c r="P288" s="26"/>
      <c r="Q288" s="25"/>
      <c r="R288" s="5"/>
      <c r="S288" s="216"/>
    </row>
    <row r="289" spans="1:19" ht="12.75" customHeight="1">
      <c r="L289" s="5"/>
      <c r="M289" s="5"/>
      <c r="O289" s="5"/>
      <c r="P289" s="6"/>
      <c r="Q289" s="6"/>
      <c r="R289" s="5"/>
    </row>
    <row r="290" spans="1:19" ht="12.75" customHeight="1">
      <c r="L290" s="5"/>
      <c r="M290" s="5"/>
      <c r="O290" s="5"/>
      <c r="P290" s="6"/>
      <c r="Q290" s="6"/>
      <c r="R290" s="5"/>
    </row>
    <row r="291" spans="1:19" ht="12.75" customHeight="1">
      <c r="A291" s="218"/>
      <c r="B291" s="250" t="s">
        <v>96</v>
      </c>
      <c r="C291" s="242"/>
      <c r="D291" s="242"/>
      <c r="E291" s="242"/>
      <c r="F291" s="242"/>
      <c r="G291" s="242"/>
      <c r="H291" s="242"/>
      <c r="I291" s="242"/>
      <c r="J291" s="242"/>
      <c r="K291" s="145" t="s">
        <v>143</v>
      </c>
      <c r="L291" s="5"/>
      <c r="M291" s="5"/>
      <c r="N291" s="26"/>
      <c r="O291" s="5"/>
      <c r="P291" s="26"/>
      <c r="Q291" s="26"/>
      <c r="R291" s="26"/>
      <c r="S291" s="218"/>
    </row>
    <row r="292" spans="1:19" ht="12.75" customHeight="1">
      <c r="A292" s="234" t="s">
        <v>9</v>
      </c>
      <c r="B292" s="235" t="s">
        <v>97</v>
      </c>
      <c r="C292" s="232"/>
      <c r="D292" s="232"/>
      <c r="E292" s="232"/>
      <c r="F292" s="232"/>
      <c r="G292" s="232"/>
      <c r="H292" s="232"/>
      <c r="I292" s="232"/>
      <c r="J292" s="233"/>
      <c r="K292" s="236" t="s">
        <v>10</v>
      </c>
      <c r="L292" s="229" t="s">
        <v>2</v>
      </c>
      <c r="M292" s="229" t="s">
        <v>3</v>
      </c>
      <c r="N292" s="237" t="s">
        <v>4</v>
      </c>
      <c r="O292" s="229" t="s">
        <v>5</v>
      </c>
      <c r="P292" s="238" t="s">
        <v>6</v>
      </c>
      <c r="Q292" s="238" t="s">
        <v>7</v>
      </c>
      <c r="R292" s="229" t="s">
        <v>8</v>
      </c>
      <c r="S292" s="218"/>
    </row>
    <row r="293" spans="1:19" ht="12.75" customHeight="1">
      <c r="A293" s="230"/>
      <c r="B293" s="82" t="s">
        <v>98</v>
      </c>
      <c r="C293" s="82" t="s">
        <v>99</v>
      </c>
      <c r="D293" s="82" t="s">
        <v>100</v>
      </c>
      <c r="E293" s="82" t="s">
        <v>101</v>
      </c>
      <c r="F293" s="82" t="s">
        <v>102</v>
      </c>
      <c r="G293" s="82" t="s">
        <v>103</v>
      </c>
      <c r="H293" s="82" t="s">
        <v>104</v>
      </c>
      <c r="I293" s="82" t="s">
        <v>105</v>
      </c>
      <c r="J293" s="82" t="s">
        <v>106</v>
      </c>
      <c r="K293" s="230"/>
      <c r="L293" s="230"/>
      <c r="M293" s="230"/>
      <c r="N293" s="230"/>
      <c r="O293" s="230"/>
      <c r="P293" s="230"/>
      <c r="Q293" s="230"/>
      <c r="R293" s="230"/>
      <c r="S293" s="218"/>
    </row>
    <row r="294" spans="1:19" ht="12.75" customHeight="1">
      <c r="A294" s="82">
        <v>2401</v>
      </c>
      <c r="B294" s="83">
        <v>81</v>
      </c>
      <c r="C294" s="161"/>
      <c r="D294" s="161"/>
      <c r="E294" s="161"/>
      <c r="F294" s="161"/>
      <c r="G294" s="161"/>
      <c r="H294" s="161"/>
      <c r="I294" s="161"/>
      <c r="J294" s="161"/>
      <c r="K294" s="167"/>
      <c r="L294" s="154"/>
      <c r="M294" s="55"/>
      <c r="N294" s="56"/>
      <c r="O294" s="146"/>
      <c r="P294" s="89">
        <f>B294</f>
        <v>81</v>
      </c>
      <c r="Q294" s="147"/>
      <c r="R294" s="146"/>
      <c r="S294" s="218"/>
    </row>
    <row r="295" spans="1:19" ht="12.75" customHeight="1">
      <c r="A295" s="82">
        <v>2402</v>
      </c>
      <c r="B295" s="161"/>
      <c r="C295" s="161">
        <v>73</v>
      </c>
      <c r="D295" s="161"/>
      <c r="E295" s="161"/>
      <c r="F295" s="161"/>
      <c r="G295" s="161"/>
      <c r="H295" s="161"/>
      <c r="I295" s="161"/>
      <c r="J295" s="161"/>
      <c r="K295" s="167"/>
      <c r="L295" s="155"/>
      <c r="M295" s="5"/>
      <c r="N295" s="156"/>
      <c r="O295" s="94">
        <f>IF(C295=0,"",C295/B294)</f>
        <v>0.90123456790123457</v>
      </c>
      <c r="P295" s="95">
        <v>77</v>
      </c>
      <c r="Q295" s="96">
        <f t="shared" ref="Q295:Q302" si="26">IF(P295=0,"",P295/P294)</f>
        <v>0.95061728395061729</v>
      </c>
      <c r="R295" s="96">
        <f t="shared" ref="R295:R302" si="27">IF(P295=0,"",100%-Q295)</f>
        <v>4.9382716049382713E-2</v>
      </c>
      <c r="S295" s="218"/>
    </row>
    <row r="296" spans="1:19" ht="12.75" customHeight="1">
      <c r="A296" s="82">
        <v>2501</v>
      </c>
      <c r="B296" s="161"/>
      <c r="C296" s="161"/>
      <c r="D296" s="161"/>
      <c r="E296" s="161"/>
      <c r="F296" s="161"/>
      <c r="G296" s="161"/>
      <c r="H296" s="161"/>
      <c r="I296" s="161"/>
      <c r="J296" s="161"/>
      <c r="K296" s="167"/>
      <c r="L296" s="155"/>
      <c r="M296" s="5"/>
      <c r="N296" s="156"/>
      <c r="O296" s="94" t="str">
        <f>IF(D296=0,"",D296/C295)</f>
        <v/>
      </c>
      <c r="P296" s="95"/>
      <c r="Q296" s="96" t="str">
        <f t="shared" si="26"/>
        <v/>
      </c>
      <c r="R296" s="96" t="str">
        <f t="shared" si="27"/>
        <v/>
      </c>
      <c r="S296" s="97">
        <f>P296/P294</f>
        <v>0</v>
      </c>
    </row>
    <row r="297" spans="1:19" ht="12.75" customHeight="1">
      <c r="A297" s="82">
        <v>2502</v>
      </c>
      <c r="B297" s="161"/>
      <c r="C297" s="161"/>
      <c r="D297" s="161"/>
      <c r="E297" s="161"/>
      <c r="F297" s="161"/>
      <c r="G297" s="161"/>
      <c r="H297" s="161"/>
      <c r="I297" s="161"/>
      <c r="J297" s="161"/>
      <c r="K297" s="167"/>
      <c r="L297" s="155"/>
      <c r="M297" s="5"/>
      <c r="N297" s="156"/>
      <c r="O297" s="94" t="str">
        <f>IF(E297=0,"",E297/D296)</f>
        <v/>
      </c>
      <c r="P297" s="95"/>
      <c r="Q297" s="96" t="str">
        <f t="shared" si="26"/>
        <v/>
      </c>
      <c r="R297" s="96" t="str">
        <f t="shared" si="27"/>
        <v/>
      </c>
      <c r="S297" s="218"/>
    </row>
    <row r="298" spans="1:19" ht="12.75" customHeight="1">
      <c r="A298" s="82">
        <v>2601</v>
      </c>
      <c r="B298" s="161"/>
      <c r="C298" s="161"/>
      <c r="D298" s="161"/>
      <c r="E298" s="161"/>
      <c r="F298" s="161"/>
      <c r="G298" s="161"/>
      <c r="H298" s="161"/>
      <c r="I298" s="161"/>
      <c r="J298" s="161"/>
      <c r="K298" s="167"/>
      <c r="L298" s="155"/>
      <c r="M298" s="5"/>
      <c r="N298" s="156"/>
      <c r="O298" s="94" t="str">
        <f>IF(F298=0,"",F298/E297)</f>
        <v/>
      </c>
      <c r="P298" s="95"/>
      <c r="Q298" s="96" t="str">
        <f t="shared" si="26"/>
        <v/>
      </c>
      <c r="R298" s="96" t="str">
        <f t="shared" si="27"/>
        <v/>
      </c>
      <c r="S298" s="218"/>
    </row>
    <row r="299" spans="1:19" ht="12.75" customHeight="1">
      <c r="A299" s="82">
        <v>2602</v>
      </c>
      <c r="B299" s="161"/>
      <c r="C299" s="161"/>
      <c r="D299" s="161"/>
      <c r="E299" s="161"/>
      <c r="F299" s="161"/>
      <c r="G299" s="161"/>
      <c r="H299" s="161"/>
      <c r="I299" s="161"/>
      <c r="J299" s="161"/>
      <c r="K299" s="167"/>
      <c r="L299" s="155"/>
      <c r="M299" s="5"/>
      <c r="N299" s="156"/>
      <c r="O299" s="94" t="str">
        <f>IF(G299=0,"",G299/F298)</f>
        <v/>
      </c>
      <c r="P299" s="95"/>
      <c r="Q299" s="96" t="str">
        <f t="shared" si="26"/>
        <v/>
      </c>
      <c r="R299" s="96" t="str">
        <f t="shared" si="27"/>
        <v/>
      </c>
      <c r="S299" s="218"/>
    </row>
    <row r="300" spans="1:19" ht="12.75" customHeight="1">
      <c r="A300" s="82">
        <v>2701</v>
      </c>
      <c r="B300" s="161"/>
      <c r="C300" s="161"/>
      <c r="D300" s="161"/>
      <c r="E300" s="161"/>
      <c r="F300" s="161"/>
      <c r="G300" s="161"/>
      <c r="H300" s="161"/>
      <c r="I300" s="161"/>
      <c r="J300" s="161"/>
      <c r="K300" s="167"/>
      <c r="L300" s="155"/>
      <c r="M300" s="5"/>
      <c r="N300" s="156"/>
      <c r="O300" s="94" t="str">
        <f>IF(H300=0,"",H300/G299)</f>
        <v/>
      </c>
      <c r="P300" s="95"/>
      <c r="Q300" s="96" t="str">
        <f t="shared" si="26"/>
        <v/>
      </c>
      <c r="R300" s="96" t="str">
        <f t="shared" si="27"/>
        <v/>
      </c>
      <c r="S300" s="218"/>
    </row>
    <row r="301" spans="1:19" ht="12.75" customHeight="1">
      <c r="A301" s="82">
        <v>2702</v>
      </c>
      <c r="B301" s="161"/>
      <c r="C301" s="161"/>
      <c r="D301" s="161"/>
      <c r="E301" s="161"/>
      <c r="F301" s="161"/>
      <c r="G301" s="161"/>
      <c r="H301" s="161"/>
      <c r="I301" s="161"/>
      <c r="J301" s="161"/>
      <c r="K301" s="167"/>
      <c r="L301" s="155"/>
      <c r="M301" s="5"/>
      <c r="N301" s="156"/>
      <c r="O301" s="94" t="str">
        <f>IF(I301=0,"",I301/H300)</f>
        <v/>
      </c>
      <c r="P301" s="95"/>
      <c r="Q301" s="96" t="str">
        <f t="shared" si="26"/>
        <v/>
      </c>
      <c r="R301" s="96" t="str">
        <f t="shared" si="27"/>
        <v/>
      </c>
      <c r="S301" s="218"/>
    </row>
    <row r="302" spans="1:19" ht="12.75" customHeight="1">
      <c r="A302" s="82">
        <v>2801</v>
      </c>
      <c r="B302" s="161"/>
      <c r="C302" s="161"/>
      <c r="D302" s="161"/>
      <c r="E302" s="161"/>
      <c r="F302" s="161"/>
      <c r="G302" s="161"/>
      <c r="H302" s="161"/>
      <c r="I302" s="161"/>
      <c r="J302" s="161"/>
      <c r="K302" s="167"/>
      <c r="L302" s="155"/>
      <c r="M302" s="5"/>
      <c r="N302" s="156"/>
      <c r="O302" s="148" t="str">
        <f>IF(J302=0,"",J302/I301)</f>
        <v/>
      </c>
      <c r="P302" s="95"/>
      <c r="Q302" s="149" t="str">
        <f t="shared" si="26"/>
        <v/>
      </c>
      <c r="R302" s="149" t="str">
        <f t="shared" si="27"/>
        <v/>
      </c>
      <c r="S302" s="218"/>
    </row>
    <row r="303" spans="1:19" ht="12.75" customHeight="1">
      <c r="A303" s="82">
        <v>2802</v>
      </c>
      <c r="B303" s="161"/>
      <c r="C303" s="161"/>
      <c r="D303" s="161"/>
      <c r="E303" s="161"/>
      <c r="F303" s="161"/>
      <c r="G303" s="161"/>
      <c r="H303" s="161"/>
      <c r="I303" s="161"/>
      <c r="J303" s="161"/>
      <c r="K303" s="167"/>
      <c r="L303" s="155"/>
      <c r="M303" s="5"/>
      <c r="N303" s="26"/>
      <c r="O303" s="157"/>
      <c r="P303" s="158"/>
      <c r="Q303" s="159"/>
      <c r="R303" s="160"/>
      <c r="S303" s="218"/>
    </row>
    <row r="304" spans="1:19" ht="12.75" customHeight="1">
      <c r="A304" s="82">
        <v>2901</v>
      </c>
      <c r="B304" s="161"/>
      <c r="C304" s="161"/>
      <c r="D304" s="161"/>
      <c r="E304" s="161"/>
      <c r="F304" s="161"/>
      <c r="G304" s="161"/>
      <c r="H304" s="161"/>
      <c r="I304" s="161"/>
      <c r="J304" s="161"/>
      <c r="K304" s="167"/>
      <c r="L304" s="155"/>
      <c r="M304" s="5"/>
      <c r="N304" s="26"/>
      <c r="O304" s="140"/>
      <c r="P304" s="163"/>
      <c r="Q304" s="164"/>
      <c r="R304" s="140"/>
      <c r="S304" s="218"/>
    </row>
    <row r="305" spans="1:19" ht="12.75" customHeight="1">
      <c r="A305" s="82">
        <v>2902</v>
      </c>
      <c r="B305" s="161"/>
      <c r="C305" s="161"/>
      <c r="D305" s="161"/>
      <c r="E305" s="161"/>
      <c r="F305" s="161"/>
      <c r="G305" s="161"/>
      <c r="H305" s="161"/>
      <c r="I305" s="161"/>
      <c r="J305" s="161"/>
      <c r="K305" s="167"/>
      <c r="L305" s="155"/>
      <c r="M305" s="5"/>
      <c r="N305" s="26"/>
      <c r="O305" s="140"/>
      <c r="P305" s="163"/>
      <c r="Q305" s="164"/>
      <c r="R305" s="140"/>
      <c r="S305" s="218"/>
    </row>
    <row r="306" spans="1:19" ht="12.75" customHeight="1">
      <c r="A306" s="82">
        <v>3001</v>
      </c>
      <c r="B306" s="161"/>
      <c r="C306" s="161"/>
      <c r="D306" s="161"/>
      <c r="E306" s="161"/>
      <c r="F306" s="161"/>
      <c r="G306" s="161"/>
      <c r="H306" s="161"/>
      <c r="I306" s="161"/>
      <c r="J306" s="161"/>
      <c r="K306" s="167"/>
      <c r="L306" s="155"/>
      <c r="M306" s="5"/>
      <c r="N306" s="26"/>
      <c r="O306" s="105"/>
      <c r="P306" s="124"/>
      <c r="Q306" s="106"/>
      <c r="R306" s="107"/>
      <c r="S306" s="218"/>
    </row>
    <row r="307" spans="1:19" ht="12.75" customHeight="1">
      <c r="A307" s="82">
        <v>3002</v>
      </c>
      <c r="B307" s="161"/>
      <c r="C307" s="161"/>
      <c r="D307" s="161"/>
      <c r="E307" s="161"/>
      <c r="F307" s="161"/>
      <c r="G307" s="161"/>
      <c r="H307" s="161"/>
      <c r="I307" s="161"/>
      <c r="J307" s="161"/>
      <c r="K307" s="167"/>
      <c r="L307" s="155"/>
      <c r="M307" s="5"/>
      <c r="N307" s="26"/>
      <c r="O307" s="108" t="s">
        <v>80</v>
      </c>
      <c r="P307" s="109"/>
      <c r="Q307" s="110" t="str">
        <f>IF(SUM(K297:K304)=0,"",SUM(K297:K304))</f>
        <v/>
      </c>
      <c r="R307" s="111" t="s">
        <v>10</v>
      </c>
      <c r="S307" s="218"/>
    </row>
    <row r="308" spans="1:19" ht="12.75" customHeight="1">
      <c r="A308" s="82">
        <v>3101</v>
      </c>
      <c r="B308" s="161"/>
      <c r="C308" s="161"/>
      <c r="D308" s="161"/>
      <c r="E308" s="161"/>
      <c r="F308" s="161"/>
      <c r="G308" s="161"/>
      <c r="H308" s="161"/>
      <c r="I308" s="161"/>
      <c r="J308" s="161"/>
      <c r="K308" s="167"/>
      <c r="L308" s="155"/>
      <c r="M308" s="5"/>
      <c r="N308" s="26"/>
      <c r="O308" s="112" t="s">
        <v>81</v>
      </c>
      <c r="P308" s="113" t="str">
        <f>IF(P307/B294=0,"",P307/B294)</f>
        <v/>
      </c>
      <c r="Q308" s="114" t="e">
        <f>IF(P307/Q307=0,"",P307/Q307)</f>
        <v>#VALUE!</v>
      </c>
      <c r="R308" s="115" t="s">
        <v>82</v>
      </c>
      <c r="S308" s="218"/>
    </row>
    <row r="309" spans="1:19" ht="12.75" customHeight="1">
      <c r="A309" s="218"/>
      <c r="B309" s="161"/>
      <c r="C309" s="161"/>
      <c r="D309" s="161"/>
      <c r="E309" s="161"/>
      <c r="F309" s="161"/>
      <c r="G309" s="161"/>
      <c r="H309" s="161"/>
      <c r="I309" s="161"/>
      <c r="J309" s="161"/>
      <c r="K309" s="167"/>
      <c r="L309" s="166"/>
      <c r="M309" s="119"/>
      <c r="N309" s="120"/>
      <c r="O309" s="119"/>
      <c r="P309" s="120"/>
      <c r="Q309" s="120"/>
      <c r="R309" s="121"/>
      <c r="S309" s="218"/>
    </row>
    <row r="310" spans="1:19" ht="12.75" customHeight="1">
      <c r="A310" s="34"/>
      <c r="B310" s="26"/>
      <c r="C310" s="26"/>
      <c r="D310" s="231" t="s">
        <v>108</v>
      </c>
      <c r="E310" s="232"/>
      <c r="F310" s="232"/>
      <c r="G310" s="232"/>
      <c r="H310" s="232"/>
      <c r="I310" s="232"/>
      <c r="J310" s="233"/>
      <c r="K310" s="122">
        <f>SUM(K294:K306)</f>
        <v>0</v>
      </c>
      <c r="L310" s="123" t="str">
        <f>IF(K302=0,"",K302/B294)</f>
        <v/>
      </c>
      <c r="M310" s="123" t="str">
        <f>IF(K310=0,"",K310/B294)</f>
        <v/>
      </c>
      <c r="N310" s="123" t="str">
        <f>IF(K302=0,"",M310-L310)</f>
        <v/>
      </c>
      <c r="O310" s="5"/>
      <c r="P310" s="26"/>
      <c r="Q310" s="25"/>
      <c r="R310" s="5"/>
      <c r="S310" s="218"/>
    </row>
    <row r="311" spans="1:19" ht="12.75" customHeight="1">
      <c r="L311" s="5"/>
      <c r="M311" s="5"/>
      <c r="O311" s="5"/>
      <c r="P311" s="6"/>
      <c r="Q311" s="6"/>
      <c r="R311" s="5"/>
    </row>
    <row r="312" spans="1:19" ht="12.75" customHeight="1">
      <c r="L312" s="5"/>
      <c r="M312" s="5"/>
      <c r="O312" s="5"/>
      <c r="P312" s="6"/>
      <c r="Q312" s="6"/>
      <c r="R312" s="5"/>
    </row>
    <row r="313" spans="1:19" ht="12.75" customHeight="1">
      <c r="L313" s="5"/>
      <c r="M313" s="5"/>
      <c r="O313" s="5"/>
      <c r="P313" s="6"/>
      <c r="Q313" s="6"/>
      <c r="R313" s="5"/>
    </row>
    <row r="314" spans="1:19" ht="12.75" customHeight="1">
      <c r="A314" s="223"/>
      <c r="B314" s="250" t="s">
        <v>96</v>
      </c>
      <c r="C314" s="242"/>
      <c r="D314" s="242"/>
      <c r="E314" s="242"/>
      <c r="F314" s="242"/>
      <c r="G314" s="242"/>
      <c r="H314" s="242"/>
      <c r="I314" s="242"/>
      <c r="J314" s="242"/>
      <c r="K314" s="145" t="s">
        <v>143</v>
      </c>
      <c r="L314" s="5"/>
      <c r="M314" s="5"/>
      <c r="N314" s="26"/>
      <c r="O314" s="5"/>
      <c r="P314" s="26"/>
      <c r="Q314" s="26"/>
      <c r="R314" s="26"/>
      <c r="S314" s="223"/>
    </row>
    <row r="315" spans="1:19" ht="12.75" customHeight="1">
      <c r="A315" s="234" t="s">
        <v>9</v>
      </c>
      <c r="B315" s="235" t="s">
        <v>97</v>
      </c>
      <c r="C315" s="232"/>
      <c r="D315" s="232"/>
      <c r="E315" s="232"/>
      <c r="F315" s="232"/>
      <c r="G315" s="232"/>
      <c r="H315" s="232"/>
      <c r="I315" s="232"/>
      <c r="J315" s="233"/>
      <c r="K315" s="236" t="s">
        <v>10</v>
      </c>
      <c r="L315" s="229" t="s">
        <v>2</v>
      </c>
      <c r="M315" s="229" t="s">
        <v>3</v>
      </c>
      <c r="N315" s="237" t="s">
        <v>4</v>
      </c>
      <c r="O315" s="229" t="s">
        <v>5</v>
      </c>
      <c r="P315" s="238" t="s">
        <v>6</v>
      </c>
      <c r="Q315" s="238" t="s">
        <v>7</v>
      </c>
      <c r="R315" s="229" t="s">
        <v>8</v>
      </c>
      <c r="S315" s="223"/>
    </row>
    <row r="316" spans="1:19" ht="12.75" customHeight="1">
      <c r="A316" s="230"/>
      <c r="B316" s="82" t="s">
        <v>98</v>
      </c>
      <c r="C316" s="82" t="s">
        <v>99</v>
      </c>
      <c r="D316" s="82" t="s">
        <v>100</v>
      </c>
      <c r="E316" s="82" t="s">
        <v>101</v>
      </c>
      <c r="F316" s="82" t="s">
        <v>102</v>
      </c>
      <c r="G316" s="82" t="s">
        <v>103</v>
      </c>
      <c r="H316" s="82" t="s">
        <v>104</v>
      </c>
      <c r="I316" s="82" t="s">
        <v>105</v>
      </c>
      <c r="J316" s="82" t="s">
        <v>106</v>
      </c>
      <c r="K316" s="230"/>
      <c r="L316" s="230"/>
      <c r="M316" s="230"/>
      <c r="N316" s="230"/>
      <c r="O316" s="230"/>
      <c r="P316" s="230"/>
      <c r="Q316" s="230"/>
      <c r="R316" s="230"/>
      <c r="S316" s="223"/>
    </row>
    <row r="317" spans="1:19" ht="12.75" customHeight="1">
      <c r="A317" s="82">
        <v>2401</v>
      </c>
      <c r="B317" s="83">
        <v>70</v>
      </c>
      <c r="C317" s="161"/>
      <c r="D317" s="161"/>
      <c r="E317" s="161"/>
      <c r="F317" s="161"/>
      <c r="G317" s="161"/>
      <c r="H317" s="161"/>
      <c r="I317" s="161"/>
      <c r="J317" s="161"/>
      <c r="K317" s="167"/>
      <c r="L317" s="154"/>
      <c r="M317" s="55"/>
      <c r="N317" s="56"/>
      <c r="O317" s="146"/>
      <c r="P317" s="89">
        <f>B317</f>
        <v>70</v>
      </c>
      <c r="Q317" s="147"/>
      <c r="R317" s="146"/>
      <c r="S317" s="223"/>
    </row>
    <row r="318" spans="1:19" ht="12.75" customHeight="1">
      <c r="A318" s="82">
        <v>2402</v>
      </c>
      <c r="B318" s="161"/>
      <c r="C318" s="161"/>
      <c r="D318" s="161"/>
      <c r="E318" s="161"/>
      <c r="F318" s="161"/>
      <c r="G318" s="161"/>
      <c r="H318" s="161"/>
      <c r="I318" s="161"/>
      <c r="J318" s="161"/>
      <c r="K318" s="167"/>
      <c r="L318" s="155"/>
      <c r="M318" s="5"/>
      <c r="N318" s="156"/>
      <c r="O318" s="94" t="str">
        <f>IF(C318=0,"",C318/B317)</f>
        <v/>
      </c>
      <c r="P318" s="95"/>
      <c r="Q318" s="96" t="str">
        <f t="shared" ref="Q318:Q325" si="28">IF(P318=0,"",P318/P317)</f>
        <v/>
      </c>
      <c r="R318" s="96" t="str">
        <f t="shared" ref="R318:R325" si="29">IF(P318=0,"",100%-Q318)</f>
        <v/>
      </c>
      <c r="S318" s="223"/>
    </row>
    <row r="319" spans="1:19" ht="12.75" customHeight="1">
      <c r="A319" s="82">
        <v>2501</v>
      </c>
      <c r="B319" s="161"/>
      <c r="C319" s="161"/>
      <c r="D319" s="161"/>
      <c r="E319" s="161"/>
      <c r="F319" s="161"/>
      <c r="G319" s="161"/>
      <c r="H319" s="161"/>
      <c r="I319" s="161"/>
      <c r="J319" s="161"/>
      <c r="K319" s="167"/>
      <c r="L319" s="155"/>
      <c r="M319" s="5"/>
      <c r="N319" s="156"/>
      <c r="O319" s="94" t="str">
        <f>IF(D319=0,"",D319/C318)</f>
        <v/>
      </c>
      <c r="P319" s="95"/>
      <c r="Q319" s="96" t="str">
        <f t="shared" si="28"/>
        <v/>
      </c>
      <c r="R319" s="96" t="str">
        <f t="shared" si="29"/>
        <v/>
      </c>
      <c r="S319" s="97">
        <f>P319/P317</f>
        <v>0</v>
      </c>
    </row>
    <row r="320" spans="1:19" ht="12.75" customHeight="1">
      <c r="A320" s="82">
        <v>2502</v>
      </c>
      <c r="B320" s="161"/>
      <c r="C320" s="161"/>
      <c r="D320" s="161"/>
      <c r="E320" s="161"/>
      <c r="F320" s="161"/>
      <c r="G320" s="161"/>
      <c r="H320" s="161"/>
      <c r="I320" s="161"/>
      <c r="J320" s="161"/>
      <c r="K320" s="167"/>
      <c r="L320" s="155"/>
      <c r="M320" s="5"/>
      <c r="N320" s="156"/>
      <c r="O320" s="94" t="str">
        <f>IF(E320=0,"",E320/D319)</f>
        <v/>
      </c>
      <c r="P320" s="95"/>
      <c r="Q320" s="96" t="str">
        <f t="shared" si="28"/>
        <v/>
      </c>
      <c r="R320" s="96" t="str">
        <f t="shared" si="29"/>
        <v/>
      </c>
      <c r="S320" s="223"/>
    </row>
    <row r="321" spans="1:19" ht="12.75" customHeight="1">
      <c r="A321" s="82">
        <v>2601</v>
      </c>
      <c r="B321" s="161"/>
      <c r="C321" s="161"/>
      <c r="D321" s="161"/>
      <c r="E321" s="161"/>
      <c r="F321" s="161"/>
      <c r="G321" s="161"/>
      <c r="H321" s="161"/>
      <c r="I321" s="161"/>
      <c r="J321" s="161"/>
      <c r="K321" s="167"/>
      <c r="L321" s="155"/>
      <c r="M321" s="5"/>
      <c r="N321" s="156"/>
      <c r="O321" s="94" t="str">
        <f>IF(F321=0,"",F321/E320)</f>
        <v/>
      </c>
      <c r="P321" s="95"/>
      <c r="Q321" s="96" t="str">
        <f t="shared" si="28"/>
        <v/>
      </c>
      <c r="R321" s="96" t="str">
        <f t="shared" si="29"/>
        <v/>
      </c>
      <c r="S321" s="223"/>
    </row>
    <row r="322" spans="1:19" ht="12.75" customHeight="1">
      <c r="A322" s="82">
        <v>2602</v>
      </c>
      <c r="B322" s="161"/>
      <c r="C322" s="161"/>
      <c r="D322" s="161"/>
      <c r="E322" s="161"/>
      <c r="F322" s="161"/>
      <c r="G322" s="161"/>
      <c r="H322" s="161"/>
      <c r="I322" s="161"/>
      <c r="J322" s="161"/>
      <c r="K322" s="167"/>
      <c r="L322" s="155"/>
      <c r="M322" s="5"/>
      <c r="N322" s="156"/>
      <c r="O322" s="94" t="str">
        <f>IF(G322=0,"",G322/F321)</f>
        <v/>
      </c>
      <c r="P322" s="95"/>
      <c r="Q322" s="96" t="str">
        <f t="shared" si="28"/>
        <v/>
      </c>
      <c r="R322" s="96" t="str">
        <f t="shared" si="29"/>
        <v/>
      </c>
      <c r="S322" s="223"/>
    </row>
    <row r="323" spans="1:19" ht="12.75" customHeight="1">
      <c r="A323" s="82">
        <v>2701</v>
      </c>
      <c r="B323" s="161"/>
      <c r="C323" s="161"/>
      <c r="D323" s="161"/>
      <c r="E323" s="161"/>
      <c r="F323" s="161"/>
      <c r="G323" s="161"/>
      <c r="H323" s="161"/>
      <c r="I323" s="161"/>
      <c r="J323" s="161"/>
      <c r="K323" s="167"/>
      <c r="L323" s="155"/>
      <c r="M323" s="5"/>
      <c r="N323" s="156"/>
      <c r="O323" s="94" t="str">
        <f>IF(H323=0,"",H323/G322)</f>
        <v/>
      </c>
      <c r="P323" s="95"/>
      <c r="Q323" s="96" t="str">
        <f t="shared" si="28"/>
        <v/>
      </c>
      <c r="R323" s="96" t="str">
        <f t="shared" si="29"/>
        <v/>
      </c>
      <c r="S323" s="223"/>
    </row>
    <row r="324" spans="1:19" ht="12.75" customHeight="1">
      <c r="A324" s="82">
        <v>2702</v>
      </c>
      <c r="B324" s="161"/>
      <c r="C324" s="161"/>
      <c r="D324" s="161"/>
      <c r="E324" s="161"/>
      <c r="F324" s="161"/>
      <c r="G324" s="161"/>
      <c r="H324" s="161"/>
      <c r="I324" s="161"/>
      <c r="J324" s="161"/>
      <c r="K324" s="167"/>
      <c r="L324" s="155"/>
      <c r="M324" s="5"/>
      <c r="N324" s="156"/>
      <c r="O324" s="94" t="str">
        <f>IF(I324=0,"",I324/H323)</f>
        <v/>
      </c>
      <c r="P324" s="95"/>
      <c r="Q324" s="96" t="str">
        <f t="shared" si="28"/>
        <v/>
      </c>
      <c r="R324" s="96" t="str">
        <f t="shared" si="29"/>
        <v/>
      </c>
      <c r="S324" s="223"/>
    </row>
    <row r="325" spans="1:19" ht="12.75" customHeight="1">
      <c r="A325" s="82">
        <v>2801</v>
      </c>
      <c r="B325" s="161"/>
      <c r="C325" s="161"/>
      <c r="D325" s="161"/>
      <c r="E325" s="161"/>
      <c r="F325" s="161"/>
      <c r="G325" s="161"/>
      <c r="H325" s="161"/>
      <c r="I325" s="161"/>
      <c r="J325" s="161"/>
      <c r="K325" s="167"/>
      <c r="L325" s="155"/>
      <c r="M325" s="5"/>
      <c r="N325" s="156"/>
      <c r="O325" s="148" t="str">
        <f>IF(J325=0,"",J325/I324)</f>
        <v/>
      </c>
      <c r="P325" s="95"/>
      <c r="Q325" s="149" t="str">
        <f t="shared" si="28"/>
        <v/>
      </c>
      <c r="R325" s="149" t="str">
        <f t="shared" si="29"/>
        <v/>
      </c>
      <c r="S325" s="223"/>
    </row>
    <row r="326" spans="1:19" ht="12.75" customHeight="1">
      <c r="A326" s="82">
        <v>2802</v>
      </c>
      <c r="B326" s="161"/>
      <c r="C326" s="161"/>
      <c r="D326" s="161"/>
      <c r="E326" s="161"/>
      <c r="F326" s="161"/>
      <c r="G326" s="161"/>
      <c r="H326" s="161"/>
      <c r="I326" s="161"/>
      <c r="J326" s="161"/>
      <c r="K326" s="167"/>
      <c r="L326" s="155"/>
      <c r="M326" s="5"/>
      <c r="N326" s="26"/>
      <c r="O326" s="157"/>
      <c r="P326" s="158"/>
      <c r="Q326" s="159"/>
      <c r="R326" s="160"/>
      <c r="S326" s="223"/>
    </row>
    <row r="327" spans="1:19" ht="12.75" customHeight="1">
      <c r="A327" s="82">
        <v>2901</v>
      </c>
      <c r="B327" s="161"/>
      <c r="C327" s="161"/>
      <c r="D327" s="161"/>
      <c r="E327" s="161"/>
      <c r="F327" s="161"/>
      <c r="G327" s="161"/>
      <c r="H327" s="161"/>
      <c r="I327" s="161"/>
      <c r="J327" s="161"/>
      <c r="K327" s="167"/>
      <c r="L327" s="155"/>
      <c r="M327" s="5"/>
      <c r="N327" s="26"/>
      <c r="O327" s="140"/>
      <c r="P327" s="163"/>
      <c r="Q327" s="164"/>
      <c r="R327" s="140"/>
      <c r="S327" s="223"/>
    </row>
    <row r="328" spans="1:19" ht="12.75" customHeight="1">
      <c r="A328" s="82">
        <v>2902</v>
      </c>
      <c r="B328" s="161"/>
      <c r="C328" s="161"/>
      <c r="D328" s="161"/>
      <c r="E328" s="161"/>
      <c r="F328" s="161"/>
      <c r="G328" s="161"/>
      <c r="H328" s="161"/>
      <c r="I328" s="161"/>
      <c r="J328" s="161"/>
      <c r="K328" s="167"/>
      <c r="L328" s="155"/>
      <c r="M328" s="5"/>
      <c r="N328" s="26"/>
      <c r="O328" s="140"/>
      <c r="P328" s="163"/>
      <c r="Q328" s="164"/>
      <c r="R328" s="140"/>
      <c r="S328" s="223"/>
    </row>
    <row r="329" spans="1:19" ht="12.75" customHeight="1">
      <c r="A329" s="82">
        <v>3001</v>
      </c>
      <c r="B329" s="161"/>
      <c r="C329" s="161"/>
      <c r="D329" s="161"/>
      <c r="E329" s="161"/>
      <c r="F329" s="161"/>
      <c r="G329" s="161"/>
      <c r="H329" s="161"/>
      <c r="I329" s="161"/>
      <c r="J329" s="161"/>
      <c r="K329" s="167"/>
      <c r="L329" s="155"/>
      <c r="M329" s="5"/>
      <c r="N329" s="26"/>
      <c r="O329" s="105"/>
      <c r="P329" s="124"/>
      <c r="Q329" s="106"/>
      <c r="R329" s="107"/>
      <c r="S329" s="223"/>
    </row>
    <row r="330" spans="1:19" ht="12.75" customHeight="1">
      <c r="A330" s="82">
        <v>3002</v>
      </c>
      <c r="B330" s="161"/>
      <c r="C330" s="161"/>
      <c r="D330" s="161"/>
      <c r="E330" s="161"/>
      <c r="F330" s="161"/>
      <c r="G330" s="161"/>
      <c r="H330" s="161"/>
      <c r="I330" s="161"/>
      <c r="J330" s="161"/>
      <c r="K330" s="167"/>
      <c r="L330" s="155"/>
      <c r="M330" s="5"/>
      <c r="N330" s="26"/>
      <c r="O330" s="108" t="s">
        <v>80</v>
      </c>
      <c r="P330" s="109"/>
      <c r="Q330" s="110" t="str">
        <f>IF(SUM(K320:K327)=0,"",SUM(K320:K327))</f>
        <v/>
      </c>
      <c r="R330" s="111" t="s">
        <v>10</v>
      </c>
      <c r="S330" s="223"/>
    </row>
    <row r="331" spans="1:19" ht="12.75" customHeight="1">
      <c r="A331" s="82">
        <v>3101</v>
      </c>
      <c r="B331" s="161"/>
      <c r="C331" s="161"/>
      <c r="D331" s="161"/>
      <c r="E331" s="161"/>
      <c r="F331" s="161"/>
      <c r="G331" s="161"/>
      <c r="H331" s="161"/>
      <c r="I331" s="161"/>
      <c r="J331" s="161"/>
      <c r="K331" s="167"/>
      <c r="L331" s="155"/>
      <c r="M331" s="5"/>
      <c r="N331" s="26"/>
      <c r="O331" s="112" t="s">
        <v>81</v>
      </c>
      <c r="P331" s="113" t="str">
        <f>IF(P330/B317=0,"",P330/B317)</f>
        <v/>
      </c>
      <c r="Q331" s="114" t="e">
        <f>IF(P330/Q330=0,"",P330/Q330)</f>
        <v>#VALUE!</v>
      </c>
      <c r="R331" s="115" t="s">
        <v>82</v>
      </c>
      <c r="S331" s="223"/>
    </row>
    <row r="332" spans="1:19" ht="12.75" customHeight="1">
      <c r="A332" s="223"/>
      <c r="B332" s="161"/>
      <c r="C332" s="161"/>
      <c r="D332" s="161"/>
      <c r="E332" s="161"/>
      <c r="F332" s="161"/>
      <c r="G332" s="161"/>
      <c r="H332" s="161"/>
      <c r="I332" s="161"/>
      <c r="J332" s="161"/>
      <c r="K332" s="167"/>
      <c r="L332" s="166"/>
      <c r="M332" s="119"/>
      <c r="N332" s="120"/>
      <c r="O332" s="119"/>
      <c r="P332" s="120"/>
      <c r="Q332" s="120"/>
      <c r="R332" s="121"/>
      <c r="S332" s="223"/>
    </row>
    <row r="333" spans="1:19" ht="12.75" customHeight="1">
      <c r="A333" s="34"/>
      <c r="B333" s="26"/>
      <c r="C333" s="26"/>
      <c r="D333" s="231" t="s">
        <v>108</v>
      </c>
      <c r="E333" s="232"/>
      <c r="F333" s="232"/>
      <c r="G333" s="232"/>
      <c r="H333" s="232"/>
      <c r="I333" s="232"/>
      <c r="J333" s="233"/>
      <c r="K333" s="122">
        <f>SUM(K317:K329)</f>
        <v>0</v>
      </c>
      <c r="L333" s="123" t="str">
        <f>IF(K325=0,"",K325/B317)</f>
        <v/>
      </c>
      <c r="M333" s="123" t="str">
        <f>IF(K333=0,"",K333/B317)</f>
        <v/>
      </c>
      <c r="N333" s="123" t="str">
        <f>IF(K325=0,"",M333-L333)</f>
        <v/>
      </c>
      <c r="O333" s="5"/>
      <c r="P333" s="26"/>
      <c r="Q333" s="25"/>
      <c r="R333" s="5"/>
      <c r="S333" s="223"/>
    </row>
    <row r="334" spans="1:19" ht="12.75" customHeight="1">
      <c r="A334" s="223"/>
      <c r="B334" s="223"/>
      <c r="C334" s="223"/>
      <c r="D334" s="223"/>
      <c r="E334" s="223"/>
      <c r="F334" s="223"/>
      <c r="G334" s="223"/>
      <c r="H334" s="223"/>
      <c r="I334" s="223"/>
      <c r="J334" s="223"/>
      <c r="K334" s="223"/>
      <c r="L334" s="5"/>
      <c r="M334" s="5"/>
      <c r="N334" s="223"/>
      <c r="O334" s="5"/>
      <c r="P334" s="6"/>
      <c r="Q334" s="6"/>
      <c r="R334" s="5"/>
      <c r="S334" s="223"/>
    </row>
    <row r="335" spans="1:19" ht="12.75" customHeight="1">
      <c r="L335" s="5"/>
      <c r="M335" s="5"/>
      <c r="O335" s="5"/>
      <c r="P335" s="6"/>
      <c r="Q335" s="6"/>
      <c r="R335" s="5"/>
    </row>
    <row r="336" spans="1:19" ht="12.75" customHeight="1">
      <c r="L336" s="5"/>
      <c r="M336" s="5"/>
      <c r="O336" s="5"/>
      <c r="P336" s="6"/>
      <c r="Q336" s="6"/>
      <c r="R336" s="5"/>
    </row>
    <row r="337" spans="12:18" ht="12.75" customHeight="1">
      <c r="L337" s="5"/>
      <c r="M337" s="5"/>
      <c r="O337" s="5"/>
      <c r="P337" s="6"/>
      <c r="Q337" s="6"/>
      <c r="R337" s="5"/>
    </row>
    <row r="338" spans="12:18" ht="12.75" customHeight="1">
      <c r="L338" s="5"/>
      <c r="M338" s="5"/>
      <c r="O338" s="5"/>
      <c r="P338" s="6"/>
      <c r="Q338" s="6"/>
      <c r="R338" s="5"/>
    </row>
    <row r="339" spans="12:18" ht="12.75" customHeight="1">
      <c r="L339" s="5"/>
      <c r="M339" s="5"/>
      <c r="O339" s="5"/>
      <c r="P339" s="6"/>
      <c r="Q339" s="6"/>
      <c r="R339" s="5"/>
    </row>
    <row r="340" spans="12:18" ht="12.75" customHeight="1">
      <c r="L340" s="5"/>
      <c r="M340" s="5"/>
      <c r="O340" s="5"/>
      <c r="P340" s="6"/>
      <c r="Q340" s="6"/>
      <c r="R340" s="5"/>
    </row>
    <row r="341" spans="12:18" ht="12.75" customHeight="1">
      <c r="L341" s="5"/>
      <c r="M341" s="5"/>
      <c r="O341" s="5"/>
      <c r="P341" s="6"/>
      <c r="Q341" s="6"/>
      <c r="R341" s="5"/>
    </row>
    <row r="342" spans="12:18" ht="12.75" customHeight="1">
      <c r="L342" s="5"/>
      <c r="M342" s="5"/>
      <c r="O342" s="5"/>
      <c r="P342" s="6"/>
      <c r="Q342" s="6"/>
      <c r="R342" s="5"/>
    </row>
    <row r="343" spans="12:18" ht="12.75" customHeight="1">
      <c r="L343" s="5"/>
      <c r="M343" s="5"/>
      <c r="O343" s="5"/>
      <c r="P343" s="6"/>
      <c r="Q343" s="6"/>
      <c r="R343" s="5"/>
    </row>
    <row r="344" spans="12:18" ht="12.75" customHeight="1">
      <c r="L344" s="5"/>
      <c r="M344" s="5"/>
      <c r="O344" s="5"/>
      <c r="P344" s="6"/>
      <c r="Q344" s="6"/>
      <c r="R344" s="5"/>
    </row>
    <row r="345" spans="12:18" ht="12.75" customHeight="1">
      <c r="L345" s="5"/>
      <c r="M345" s="5"/>
      <c r="O345" s="5"/>
      <c r="P345" s="6"/>
      <c r="Q345" s="6"/>
      <c r="R345" s="5"/>
    </row>
    <row r="346" spans="12:18" ht="12.75" customHeight="1">
      <c r="L346" s="5"/>
      <c r="M346" s="5"/>
      <c r="O346" s="5"/>
      <c r="P346" s="6"/>
      <c r="Q346" s="6"/>
      <c r="R346" s="5"/>
    </row>
    <row r="347" spans="12:18" ht="12.75" customHeight="1">
      <c r="L347" s="5"/>
      <c r="M347" s="5"/>
      <c r="O347" s="5"/>
      <c r="P347" s="6"/>
      <c r="Q347" s="6"/>
      <c r="R347" s="5"/>
    </row>
    <row r="348" spans="12:18" ht="12.75" customHeight="1">
      <c r="L348" s="5"/>
      <c r="M348" s="5"/>
      <c r="O348" s="5"/>
      <c r="P348" s="6"/>
      <c r="Q348" s="6"/>
      <c r="R348" s="5"/>
    </row>
    <row r="349" spans="12:18" ht="12.75" customHeight="1">
      <c r="L349" s="5"/>
      <c r="M349" s="5"/>
      <c r="O349" s="5"/>
      <c r="P349" s="6"/>
      <c r="Q349" s="6"/>
      <c r="R349" s="5"/>
    </row>
    <row r="350" spans="12:18" ht="12.75" customHeight="1">
      <c r="L350" s="5"/>
      <c r="M350" s="5"/>
      <c r="O350" s="5"/>
      <c r="P350" s="6"/>
      <c r="Q350" s="6"/>
      <c r="R350" s="5"/>
    </row>
    <row r="351" spans="12:18" ht="12.75" customHeight="1">
      <c r="L351" s="5"/>
      <c r="M351" s="5"/>
      <c r="O351" s="5"/>
      <c r="P351" s="6"/>
      <c r="Q351" s="6"/>
      <c r="R351" s="5"/>
    </row>
    <row r="352" spans="12:18" ht="12.75" customHeight="1">
      <c r="L352" s="5"/>
      <c r="M352" s="5"/>
      <c r="O352" s="5"/>
      <c r="P352" s="6"/>
      <c r="Q352" s="6"/>
      <c r="R352" s="5"/>
    </row>
    <row r="353" spans="12:18" ht="12.75" customHeight="1">
      <c r="L353" s="5"/>
      <c r="M353" s="5"/>
      <c r="O353" s="5"/>
      <c r="P353" s="6"/>
      <c r="Q353" s="6"/>
      <c r="R353" s="5"/>
    </row>
    <row r="354" spans="12:18" ht="12.75" customHeight="1">
      <c r="L354" s="5"/>
      <c r="M354" s="5"/>
      <c r="O354" s="5"/>
      <c r="P354" s="6"/>
      <c r="Q354" s="6"/>
      <c r="R354" s="5"/>
    </row>
    <row r="355" spans="12:18" ht="12.75" customHeight="1">
      <c r="L355" s="5"/>
      <c r="M355" s="5"/>
      <c r="O355" s="5"/>
      <c r="P355" s="6"/>
      <c r="Q355" s="6"/>
      <c r="R355" s="5"/>
    </row>
    <row r="356" spans="12:18" ht="12.75" customHeight="1">
      <c r="L356" s="5"/>
      <c r="M356" s="5"/>
      <c r="O356" s="5"/>
      <c r="P356" s="6"/>
      <c r="Q356" s="6"/>
      <c r="R356" s="5"/>
    </row>
    <row r="357" spans="12:18" ht="12.75" customHeight="1">
      <c r="L357" s="5"/>
      <c r="M357" s="5"/>
      <c r="O357" s="5"/>
      <c r="P357" s="6"/>
      <c r="Q357" s="6"/>
      <c r="R357" s="5"/>
    </row>
    <row r="358" spans="12:18" ht="12.75" customHeight="1">
      <c r="L358" s="5"/>
      <c r="M358" s="5"/>
      <c r="O358" s="5"/>
      <c r="P358" s="6"/>
      <c r="Q358" s="6"/>
      <c r="R358" s="5"/>
    </row>
    <row r="359" spans="12:18" ht="12.75" customHeight="1">
      <c r="L359" s="5"/>
      <c r="M359" s="5"/>
      <c r="O359" s="5"/>
      <c r="P359" s="6"/>
      <c r="Q359" s="6"/>
      <c r="R359" s="5"/>
    </row>
    <row r="360" spans="12:18" ht="12.75" customHeight="1">
      <c r="L360" s="5"/>
      <c r="M360" s="5"/>
      <c r="O360" s="5"/>
      <c r="P360" s="6"/>
      <c r="Q360" s="6"/>
      <c r="R360" s="5"/>
    </row>
    <row r="361" spans="12:18" ht="12.75" customHeight="1">
      <c r="L361" s="5"/>
      <c r="M361" s="5"/>
      <c r="O361" s="5"/>
      <c r="P361" s="6"/>
      <c r="Q361" s="6"/>
      <c r="R361" s="5"/>
    </row>
    <row r="362" spans="12:18" ht="12.75" customHeight="1">
      <c r="L362" s="5"/>
      <c r="M362" s="5"/>
      <c r="O362" s="5"/>
      <c r="P362" s="6"/>
      <c r="Q362" s="6"/>
      <c r="R362" s="5"/>
    </row>
    <row r="363" spans="12:18" ht="12.75" customHeight="1">
      <c r="L363" s="5"/>
      <c r="M363" s="5"/>
      <c r="O363" s="5"/>
      <c r="P363" s="6"/>
      <c r="Q363" s="6"/>
      <c r="R363" s="5"/>
    </row>
    <row r="364" spans="12:18" ht="12.75" customHeight="1">
      <c r="L364" s="5"/>
      <c r="M364" s="5"/>
      <c r="O364" s="5"/>
      <c r="P364" s="6"/>
      <c r="Q364" s="6"/>
      <c r="R364" s="5"/>
    </row>
    <row r="365" spans="12:18" ht="12.75" customHeight="1">
      <c r="L365" s="5"/>
      <c r="M365" s="5"/>
      <c r="O365" s="5"/>
      <c r="P365" s="6"/>
      <c r="Q365" s="6"/>
      <c r="R365" s="5"/>
    </row>
    <row r="366" spans="12:18" ht="12.75" customHeight="1">
      <c r="L366" s="5"/>
      <c r="M366" s="5"/>
      <c r="O366" s="5"/>
      <c r="P366" s="6"/>
      <c r="Q366" s="6"/>
      <c r="R366" s="5"/>
    </row>
    <row r="367" spans="12:18" ht="12.75" customHeight="1">
      <c r="L367" s="5"/>
      <c r="M367" s="5"/>
      <c r="O367" s="5"/>
      <c r="P367" s="6"/>
      <c r="Q367" s="6"/>
      <c r="R367" s="5"/>
    </row>
    <row r="368" spans="12:18" ht="12.75" customHeight="1">
      <c r="L368" s="5"/>
      <c r="M368" s="5"/>
      <c r="O368" s="5"/>
      <c r="P368" s="6"/>
      <c r="Q368" s="6"/>
      <c r="R368" s="5"/>
    </row>
    <row r="369" spans="12:18" ht="12.75" customHeight="1">
      <c r="L369" s="5"/>
      <c r="M369" s="5"/>
      <c r="O369" s="5"/>
      <c r="P369" s="6"/>
      <c r="Q369" s="6"/>
      <c r="R369" s="5"/>
    </row>
    <row r="370" spans="12:18" ht="12.75" customHeight="1">
      <c r="L370" s="5"/>
      <c r="M370" s="5"/>
      <c r="O370" s="5"/>
      <c r="P370" s="6"/>
      <c r="Q370" s="6"/>
      <c r="R370" s="5"/>
    </row>
    <row r="371" spans="12:18" ht="12.75" customHeight="1">
      <c r="L371" s="5"/>
      <c r="M371" s="5"/>
      <c r="O371" s="5"/>
      <c r="P371" s="6"/>
      <c r="Q371" s="6"/>
      <c r="R371" s="5"/>
    </row>
    <row r="372" spans="12:18" ht="12.75" customHeight="1">
      <c r="L372" s="5"/>
      <c r="M372" s="5"/>
      <c r="O372" s="5"/>
      <c r="P372" s="6"/>
      <c r="Q372" s="6"/>
      <c r="R372" s="5"/>
    </row>
    <row r="373" spans="12:18" ht="12.75" customHeight="1">
      <c r="L373" s="5"/>
      <c r="M373" s="5"/>
      <c r="O373" s="5"/>
      <c r="P373" s="6"/>
      <c r="Q373" s="6"/>
      <c r="R373" s="5"/>
    </row>
    <row r="374" spans="12:18" ht="12.75" customHeight="1">
      <c r="L374" s="5"/>
      <c r="M374" s="5"/>
      <c r="O374" s="5"/>
      <c r="P374" s="6"/>
      <c r="Q374" s="6"/>
      <c r="R374" s="5"/>
    </row>
    <row r="375" spans="12:18" ht="12.75" customHeight="1">
      <c r="L375" s="5"/>
      <c r="M375" s="5"/>
      <c r="O375" s="5"/>
      <c r="P375" s="6"/>
      <c r="Q375" s="6"/>
      <c r="R375" s="5"/>
    </row>
    <row r="376" spans="12:18" ht="12.75" customHeight="1">
      <c r="L376" s="5"/>
      <c r="M376" s="5"/>
      <c r="O376" s="5"/>
      <c r="P376" s="6"/>
      <c r="Q376" s="6"/>
      <c r="R376" s="5"/>
    </row>
    <row r="377" spans="12:18" ht="12.75" customHeight="1">
      <c r="L377" s="5"/>
      <c r="M377" s="5"/>
      <c r="O377" s="5"/>
      <c r="P377" s="6"/>
      <c r="Q377" s="6"/>
      <c r="R377" s="5"/>
    </row>
    <row r="378" spans="12:18" ht="12.75" customHeight="1">
      <c r="L378" s="5"/>
      <c r="M378" s="5"/>
      <c r="O378" s="5"/>
      <c r="P378" s="6"/>
      <c r="Q378" s="6"/>
      <c r="R378" s="5"/>
    </row>
    <row r="379" spans="12:18" ht="12.75" customHeight="1">
      <c r="L379" s="5"/>
      <c r="M379" s="5"/>
      <c r="O379" s="5"/>
      <c r="P379" s="6"/>
      <c r="Q379" s="6"/>
      <c r="R379" s="5"/>
    </row>
    <row r="380" spans="12:18" ht="12.75" customHeight="1">
      <c r="L380" s="5"/>
      <c r="M380" s="5"/>
      <c r="O380" s="5"/>
      <c r="P380" s="6"/>
      <c r="Q380" s="6"/>
      <c r="R380" s="5"/>
    </row>
    <row r="381" spans="12:18" ht="12.75" customHeight="1">
      <c r="L381" s="5"/>
      <c r="M381" s="5"/>
      <c r="O381" s="5"/>
      <c r="P381" s="6"/>
      <c r="Q381" s="6"/>
      <c r="R381" s="5"/>
    </row>
    <row r="382" spans="12:18" ht="12.75" customHeight="1">
      <c r="L382" s="5"/>
      <c r="M382" s="5"/>
      <c r="O382" s="5"/>
      <c r="P382" s="6"/>
      <c r="Q382" s="6"/>
      <c r="R382" s="5"/>
    </row>
    <row r="383" spans="12:18" ht="12.75" customHeight="1">
      <c r="L383" s="5"/>
      <c r="M383" s="5"/>
      <c r="O383" s="5"/>
      <c r="P383" s="6"/>
      <c r="Q383" s="6"/>
      <c r="R383" s="5"/>
    </row>
    <row r="384" spans="12:18" ht="12.75" customHeight="1">
      <c r="L384" s="5"/>
      <c r="M384" s="5"/>
      <c r="O384" s="5"/>
      <c r="P384" s="6"/>
      <c r="Q384" s="6"/>
      <c r="R384" s="5"/>
    </row>
    <row r="385" spans="12:18" ht="12.75" customHeight="1">
      <c r="L385" s="5"/>
      <c r="M385" s="5"/>
      <c r="O385" s="5"/>
      <c r="P385" s="6"/>
      <c r="Q385" s="6"/>
      <c r="R385" s="5"/>
    </row>
    <row r="386" spans="12:18" ht="12.75" customHeight="1">
      <c r="L386" s="5"/>
      <c r="M386" s="5"/>
      <c r="O386" s="5"/>
      <c r="P386" s="6"/>
      <c r="Q386" s="6"/>
      <c r="R386" s="5"/>
    </row>
    <row r="387" spans="12:18" ht="12.75" customHeight="1">
      <c r="L387" s="5"/>
      <c r="M387" s="5"/>
      <c r="O387" s="5"/>
      <c r="P387" s="6"/>
      <c r="Q387" s="6"/>
      <c r="R387" s="5"/>
    </row>
    <row r="388" spans="12:18" ht="12.75" customHeight="1">
      <c r="L388" s="5"/>
      <c r="M388" s="5"/>
      <c r="O388" s="5"/>
      <c r="P388" s="6"/>
      <c r="Q388" s="6"/>
      <c r="R388" s="5"/>
    </row>
    <row r="389" spans="12:18" ht="12.75" customHeight="1">
      <c r="L389" s="5"/>
      <c r="M389" s="5"/>
      <c r="O389" s="5"/>
      <c r="P389" s="6"/>
      <c r="Q389" s="6"/>
      <c r="R389" s="5"/>
    </row>
    <row r="390" spans="12:18" ht="12.75" customHeight="1">
      <c r="L390" s="5"/>
      <c r="M390" s="5"/>
      <c r="O390" s="5"/>
      <c r="P390" s="6"/>
      <c r="Q390" s="6"/>
      <c r="R390" s="5"/>
    </row>
    <row r="391" spans="12:18" ht="12.75" customHeight="1">
      <c r="L391" s="5"/>
      <c r="M391" s="5"/>
      <c r="O391" s="5"/>
      <c r="P391" s="6"/>
      <c r="Q391" s="6"/>
      <c r="R391" s="5"/>
    </row>
    <row r="392" spans="12:18" ht="12.75" customHeight="1">
      <c r="L392" s="5"/>
      <c r="M392" s="5"/>
      <c r="O392" s="5"/>
      <c r="P392" s="6"/>
      <c r="Q392" s="6"/>
      <c r="R392" s="5"/>
    </row>
    <row r="393" spans="12:18" ht="12.75" customHeight="1">
      <c r="L393" s="5"/>
      <c r="M393" s="5"/>
      <c r="O393" s="5"/>
      <c r="P393" s="6"/>
      <c r="Q393" s="6"/>
      <c r="R393" s="5"/>
    </row>
    <row r="394" spans="12:18" ht="12.75" customHeight="1">
      <c r="L394" s="5"/>
      <c r="M394" s="5"/>
      <c r="O394" s="5"/>
      <c r="P394" s="6"/>
      <c r="Q394" s="6"/>
      <c r="R394" s="5"/>
    </row>
    <row r="395" spans="12:18" ht="12.75" customHeight="1">
      <c r="L395" s="5"/>
      <c r="M395" s="5"/>
      <c r="O395" s="5"/>
      <c r="P395" s="6"/>
      <c r="Q395" s="6"/>
      <c r="R395" s="5"/>
    </row>
    <row r="396" spans="12:18" ht="12.75" customHeight="1">
      <c r="L396" s="5"/>
      <c r="M396" s="5"/>
      <c r="O396" s="5"/>
      <c r="P396" s="6"/>
      <c r="Q396" s="6"/>
      <c r="R396" s="5"/>
    </row>
    <row r="397" spans="12:18" ht="12.75" customHeight="1">
      <c r="L397" s="5"/>
      <c r="M397" s="5"/>
      <c r="O397" s="5"/>
      <c r="P397" s="6"/>
      <c r="Q397" s="6"/>
      <c r="R397" s="5"/>
    </row>
    <row r="398" spans="12:18" ht="12.75" customHeight="1">
      <c r="L398" s="5"/>
      <c r="M398" s="5"/>
      <c r="O398" s="5"/>
      <c r="P398" s="6"/>
      <c r="Q398" s="6"/>
      <c r="R398" s="5"/>
    </row>
    <row r="399" spans="12:18" ht="12.75" customHeight="1">
      <c r="L399" s="5"/>
      <c r="M399" s="5"/>
      <c r="O399" s="5"/>
      <c r="P399" s="6"/>
      <c r="Q399" s="6"/>
      <c r="R399" s="5"/>
    </row>
    <row r="400" spans="12:18" ht="12.75" customHeight="1">
      <c r="L400" s="5"/>
      <c r="M400" s="5"/>
      <c r="O400" s="5"/>
      <c r="P400" s="6"/>
      <c r="Q400" s="6"/>
      <c r="R400" s="5"/>
    </row>
    <row r="401" spans="12:18" ht="12.75" customHeight="1">
      <c r="L401" s="5"/>
      <c r="M401" s="5"/>
      <c r="O401" s="5"/>
      <c r="P401" s="6"/>
      <c r="Q401" s="6"/>
      <c r="R401" s="5"/>
    </row>
    <row r="402" spans="12:18" ht="12.75" customHeight="1">
      <c r="L402" s="5"/>
      <c r="M402" s="5"/>
      <c r="O402" s="5"/>
      <c r="P402" s="6"/>
      <c r="Q402" s="6"/>
      <c r="R402" s="5"/>
    </row>
    <row r="403" spans="12:18" ht="12.75" customHeight="1">
      <c r="L403" s="5"/>
      <c r="M403" s="5"/>
      <c r="O403" s="5"/>
      <c r="P403" s="6"/>
      <c r="Q403" s="6"/>
      <c r="R403" s="5"/>
    </row>
    <row r="404" spans="12:18" ht="12.75" customHeight="1">
      <c r="L404" s="5"/>
      <c r="M404" s="5"/>
      <c r="O404" s="5"/>
      <c r="P404" s="6"/>
      <c r="Q404" s="6"/>
      <c r="R404" s="5"/>
    </row>
    <row r="405" spans="12:18" ht="12.75" customHeight="1">
      <c r="L405" s="5"/>
      <c r="M405" s="5"/>
      <c r="O405" s="5"/>
      <c r="P405" s="6"/>
      <c r="Q405" s="6"/>
      <c r="R405" s="5"/>
    </row>
    <row r="406" spans="12:18" ht="12.75" customHeight="1">
      <c r="L406" s="5"/>
      <c r="M406" s="5"/>
      <c r="O406" s="5"/>
      <c r="P406" s="6"/>
      <c r="Q406" s="6"/>
      <c r="R406" s="5"/>
    </row>
    <row r="407" spans="12:18" ht="12.75" customHeight="1">
      <c r="L407" s="5"/>
      <c r="M407" s="5"/>
      <c r="O407" s="5"/>
      <c r="P407" s="6"/>
      <c r="Q407" s="6"/>
      <c r="R407" s="5"/>
    </row>
    <row r="408" spans="12:18" ht="12.75" customHeight="1">
      <c r="L408" s="5"/>
      <c r="M408" s="5"/>
      <c r="O408" s="5"/>
      <c r="P408" s="6"/>
      <c r="Q408" s="6"/>
      <c r="R408" s="5"/>
    </row>
    <row r="409" spans="12:18" ht="12.75" customHeight="1">
      <c r="L409" s="5"/>
      <c r="M409" s="5"/>
      <c r="O409" s="5"/>
      <c r="P409" s="6"/>
      <c r="Q409" s="6"/>
      <c r="R409" s="5"/>
    </row>
    <row r="410" spans="12:18" ht="12.75" customHeight="1">
      <c r="L410" s="5"/>
      <c r="M410" s="5"/>
      <c r="O410" s="5"/>
      <c r="P410" s="6"/>
      <c r="Q410" s="6"/>
      <c r="R410" s="5"/>
    </row>
    <row r="411" spans="12:18" ht="12.75" customHeight="1">
      <c r="L411" s="5"/>
      <c r="M411" s="5"/>
      <c r="O411" s="5"/>
      <c r="P411" s="6"/>
      <c r="Q411" s="6"/>
      <c r="R411" s="5"/>
    </row>
    <row r="412" spans="12:18" ht="12.75" customHeight="1">
      <c r="L412" s="5"/>
      <c r="M412" s="5"/>
      <c r="O412" s="5"/>
      <c r="P412" s="6"/>
      <c r="Q412" s="6"/>
      <c r="R412" s="5"/>
    </row>
    <row r="413" spans="12:18" ht="12.75" customHeight="1">
      <c r="L413" s="5"/>
      <c r="M413" s="5"/>
      <c r="O413" s="5"/>
      <c r="P413" s="6"/>
      <c r="Q413" s="6"/>
      <c r="R413" s="5"/>
    </row>
    <row r="414" spans="12:18" ht="12.75" customHeight="1">
      <c r="L414" s="5"/>
      <c r="M414" s="5"/>
      <c r="O414" s="5"/>
      <c r="P414" s="6"/>
      <c r="Q414" s="6"/>
      <c r="R414" s="5"/>
    </row>
    <row r="415" spans="12:18" ht="12.75" customHeight="1">
      <c r="L415" s="5"/>
      <c r="M415" s="5"/>
      <c r="O415" s="5"/>
      <c r="P415" s="6"/>
      <c r="Q415" s="6"/>
      <c r="R415" s="5"/>
    </row>
    <row r="416" spans="12:18" ht="12.75" customHeight="1">
      <c r="L416" s="5"/>
      <c r="M416" s="5"/>
      <c r="O416" s="5"/>
      <c r="P416" s="6"/>
      <c r="Q416" s="6"/>
      <c r="R416" s="5"/>
    </row>
    <row r="417" spans="12:18" ht="12.75" customHeight="1">
      <c r="L417" s="5"/>
      <c r="M417" s="5"/>
      <c r="O417" s="5"/>
      <c r="P417" s="6"/>
      <c r="Q417" s="6"/>
      <c r="R417" s="5"/>
    </row>
    <row r="418" spans="12:18" ht="12.75" customHeight="1">
      <c r="L418" s="5"/>
      <c r="M418" s="5"/>
      <c r="O418" s="5"/>
      <c r="P418" s="6"/>
      <c r="Q418" s="6"/>
      <c r="R418" s="5"/>
    </row>
    <row r="419" spans="12:18" ht="12.75" customHeight="1">
      <c r="L419" s="5"/>
      <c r="M419" s="5"/>
      <c r="O419" s="5"/>
      <c r="P419" s="6"/>
      <c r="Q419" s="6"/>
      <c r="R419" s="5"/>
    </row>
    <row r="420" spans="12:18" ht="12.75" customHeight="1">
      <c r="L420" s="5"/>
      <c r="M420" s="5"/>
      <c r="O420" s="5"/>
      <c r="P420" s="6"/>
      <c r="Q420" s="6"/>
      <c r="R420" s="5"/>
    </row>
    <row r="421" spans="12:18" ht="12.75" customHeight="1">
      <c r="L421" s="5"/>
      <c r="M421" s="5"/>
      <c r="O421" s="5"/>
      <c r="P421" s="6"/>
      <c r="Q421" s="6"/>
      <c r="R421" s="5"/>
    </row>
    <row r="422" spans="12:18" ht="12.75" customHeight="1">
      <c r="L422" s="5"/>
      <c r="M422" s="5"/>
      <c r="O422" s="5"/>
      <c r="P422" s="6"/>
      <c r="Q422" s="6"/>
      <c r="R422" s="5"/>
    </row>
    <row r="423" spans="12:18" ht="12.75" customHeight="1">
      <c r="L423" s="5"/>
      <c r="M423" s="5"/>
      <c r="O423" s="5"/>
      <c r="P423" s="6"/>
      <c r="Q423" s="6"/>
      <c r="R423" s="5"/>
    </row>
    <row r="424" spans="12:18" ht="12.75" customHeight="1">
      <c r="L424" s="5"/>
      <c r="M424" s="5"/>
      <c r="O424" s="5"/>
      <c r="P424" s="6"/>
      <c r="Q424" s="6"/>
      <c r="R424" s="5"/>
    </row>
    <row r="425" spans="12:18" ht="12.75" customHeight="1">
      <c r="L425" s="5"/>
      <c r="M425" s="5"/>
      <c r="O425" s="5"/>
      <c r="P425" s="6"/>
      <c r="Q425" s="6"/>
      <c r="R425" s="5"/>
    </row>
    <row r="426" spans="12:18" ht="12.75" customHeight="1">
      <c r="L426" s="5"/>
      <c r="M426" s="5"/>
      <c r="O426" s="5"/>
      <c r="P426" s="6"/>
      <c r="Q426" s="6"/>
      <c r="R426" s="5"/>
    </row>
    <row r="427" spans="12:18" ht="12.75" customHeight="1">
      <c r="L427" s="5"/>
      <c r="M427" s="5"/>
      <c r="O427" s="5"/>
      <c r="P427" s="6"/>
      <c r="Q427" s="6"/>
      <c r="R427" s="5"/>
    </row>
    <row r="428" spans="12:18" ht="12.75" customHeight="1">
      <c r="L428" s="5"/>
      <c r="M428" s="5"/>
      <c r="O428" s="5"/>
      <c r="P428" s="6"/>
      <c r="Q428" s="6"/>
      <c r="R428" s="5"/>
    </row>
    <row r="429" spans="12:18" ht="12.75" customHeight="1">
      <c r="L429" s="5"/>
      <c r="M429" s="5"/>
      <c r="O429" s="5"/>
      <c r="P429" s="6"/>
      <c r="Q429" s="6"/>
      <c r="R429" s="5"/>
    </row>
    <row r="430" spans="12:18" ht="12.75" customHeight="1">
      <c r="L430" s="5"/>
      <c r="M430" s="5"/>
      <c r="O430" s="5"/>
      <c r="P430" s="6"/>
      <c r="Q430" s="6"/>
      <c r="R430" s="5"/>
    </row>
    <row r="431" spans="12:18" ht="12.75" customHeight="1">
      <c r="L431" s="5"/>
      <c r="M431" s="5"/>
      <c r="O431" s="5"/>
      <c r="P431" s="6"/>
      <c r="Q431" s="6"/>
      <c r="R431" s="5"/>
    </row>
    <row r="432" spans="12:18" ht="12.75" customHeight="1">
      <c r="L432" s="5"/>
      <c r="M432" s="5"/>
      <c r="O432" s="5"/>
      <c r="P432" s="6"/>
      <c r="Q432" s="6"/>
      <c r="R432" s="5"/>
    </row>
    <row r="433" spans="12:18" ht="12.75" customHeight="1">
      <c r="L433" s="5"/>
      <c r="M433" s="5"/>
      <c r="O433" s="5"/>
      <c r="P433" s="6"/>
      <c r="Q433" s="6"/>
      <c r="R433" s="5"/>
    </row>
    <row r="434" spans="12:18" ht="12.75" customHeight="1">
      <c r="L434" s="5"/>
      <c r="M434" s="5"/>
      <c r="O434" s="5"/>
      <c r="P434" s="6"/>
      <c r="Q434" s="6"/>
      <c r="R434" s="5"/>
    </row>
    <row r="435" spans="12:18" ht="12.75" customHeight="1">
      <c r="L435" s="5"/>
      <c r="M435" s="5"/>
      <c r="O435" s="5"/>
      <c r="P435" s="6"/>
      <c r="Q435" s="6"/>
      <c r="R435" s="5"/>
    </row>
    <row r="436" spans="12:18" ht="12.75" customHeight="1">
      <c r="L436" s="5"/>
      <c r="M436" s="5"/>
      <c r="O436" s="5"/>
      <c r="P436" s="6"/>
      <c r="Q436" s="6"/>
      <c r="R436" s="5"/>
    </row>
    <row r="437" spans="12:18" ht="12.75" customHeight="1">
      <c r="L437" s="5"/>
      <c r="M437" s="5"/>
      <c r="O437" s="5"/>
      <c r="P437" s="6"/>
      <c r="Q437" s="6"/>
      <c r="R437" s="5"/>
    </row>
    <row r="438" spans="12:18" ht="12.75" customHeight="1">
      <c r="L438" s="5"/>
      <c r="M438" s="5"/>
      <c r="O438" s="5"/>
      <c r="P438" s="6"/>
      <c r="Q438" s="6"/>
      <c r="R438" s="5"/>
    </row>
    <row r="439" spans="12:18" ht="12.75" customHeight="1">
      <c r="L439" s="5"/>
      <c r="M439" s="5"/>
      <c r="O439" s="5"/>
      <c r="P439" s="6"/>
      <c r="Q439" s="6"/>
      <c r="R439" s="5"/>
    </row>
    <row r="440" spans="12:18" ht="12.75" customHeight="1">
      <c r="L440" s="5"/>
      <c r="M440" s="5"/>
      <c r="O440" s="5"/>
      <c r="P440" s="6"/>
      <c r="Q440" s="6"/>
      <c r="R440" s="5"/>
    </row>
    <row r="441" spans="12:18" ht="12.75" customHeight="1">
      <c r="L441" s="5"/>
      <c r="M441" s="5"/>
      <c r="O441" s="5"/>
      <c r="P441" s="6"/>
      <c r="Q441" s="6"/>
      <c r="R441" s="5"/>
    </row>
    <row r="442" spans="12:18" ht="12.75" customHeight="1">
      <c r="L442" s="5"/>
      <c r="M442" s="5"/>
      <c r="O442" s="5"/>
      <c r="P442" s="6"/>
      <c r="Q442" s="6"/>
      <c r="R442" s="5"/>
    </row>
    <row r="443" spans="12:18" ht="12.75" customHeight="1">
      <c r="L443" s="5"/>
      <c r="M443" s="5"/>
      <c r="O443" s="5"/>
      <c r="P443" s="6"/>
      <c r="Q443" s="6"/>
      <c r="R443" s="5"/>
    </row>
    <row r="444" spans="12:18" ht="12.75" customHeight="1">
      <c r="L444" s="5"/>
      <c r="M444" s="5"/>
      <c r="O444" s="5"/>
      <c r="P444" s="6"/>
      <c r="Q444" s="6"/>
      <c r="R444" s="5"/>
    </row>
    <row r="445" spans="12:18" ht="12.75" customHeight="1">
      <c r="L445" s="5"/>
      <c r="M445" s="5"/>
      <c r="O445" s="5"/>
      <c r="P445" s="6"/>
      <c r="Q445" s="6"/>
      <c r="R445" s="5"/>
    </row>
    <row r="446" spans="12:18" ht="12.75" customHeight="1">
      <c r="L446" s="5"/>
      <c r="M446" s="5"/>
      <c r="O446" s="5"/>
      <c r="P446" s="6"/>
      <c r="Q446" s="6"/>
      <c r="R446" s="5"/>
    </row>
    <row r="447" spans="12:18" ht="12.75" customHeight="1">
      <c r="L447" s="5"/>
      <c r="M447" s="5"/>
      <c r="O447" s="5"/>
      <c r="P447" s="6"/>
      <c r="Q447" s="6"/>
      <c r="R447" s="5"/>
    </row>
    <row r="448" spans="12:18" ht="12.75" customHeight="1">
      <c r="L448" s="5"/>
      <c r="M448" s="5"/>
      <c r="O448" s="5"/>
      <c r="P448" s="6"/>
      <c r="Q448" s="6"/>
      <c r="R448" s="5"/>
    </row>
    <row r="449" spans="12:18" ht="12.75" customHeight="1">
      <c r="L449" s="5"/>
      <c r="M449" s="5"/>
      <c r="O449" s="5"/>
      <c r="P449" s="6"/>
      <c r="Q449" s="6"/>
      <c r="R449" s="5"/>
    </row>
    <row r="450" spans="12:18" ht="12.75" customHeight="1">
      <c r="L450" s="5"/>
      <c r="M450" s="5"/>
      <c r="O450" s="5"/>
      <c r="P450" s="6"/>
      <c r="Q450" s="6"/>
      <c r="R450" s="5"/>
    </row>
    <row r="451" spans="12:18" ht="12.75" customHeight="1">
      <c r="L451" s="5"/>
      <c r="M451" s="5"/>
      <c r="O451" s="5"/>
      <c r="P451" s="6"/>
      <c r="Q451" s="6"/>
      <c r="R451" s="5"/>
    </row>
    <row r="452" spans="12:18" ht="12.75" customHeight="1">
      <c r="L452" s="5"/>
      <c r="M452" s="5"/>
      <c r="O452" s="5"/>
      <c r="P452" s="6"/>
      <c r="Q452" s="6"/>
      <c r="R452" s="5"/>
    </row>
    <row r="453" spans="12:18" ht="12.75" customHeight="1">
      <c r="L453" s="5"/>
      <c r="M453" s="5"/>
      <c r="O453" s="5"/>
      <c r="P453" s="6"/>
      <c r="Q453" s="6"/>
      <c r="R453" s="5"/>
    </row>
    <row r="454" spans="12:18" ht="12.75" customHeight="1">
      <c r="L454" s="5"/>
      <c r="M454" s="5"/>
      <c r="O454" s="5"/>
      <c r="P454" s="6"/>
      <c r="Q454" s="6"/>
      <c r="R454" s="5"/>
    </row>
    <row r="455" spans="12:18" ht="12.75" customHeight="1">
      <c r="L455" s="5"/>
      <c r="M455" s="5"/>
      <c r="O455" s="5"/>
      <c r="P455" s="6"/>
      <c r="Q455" s="6"/>
      <c r="R455" s="5"/>
    </row>
    <row r="456" spans="12:18" ht="12.75" customHeight="1">
      <c r="L456" s="5"/>
      <c r="M456" s="5"/>
      <c r="O456" s="5"/>
      <c r="P456" s="6"/>
      <c r="Q456" s="6"/>
      <c r="R456" s="5"/>
    </row>
    <row r="457" spans="12:18" ht="12.75" customHeight="1">
      <c r="L457" s="5"/>
      <c r="M457" s="5"/>
      <c r="O457" s="5"/>
      <c r="P457" s="6"/>
      <c r="Q457" s="6"/>
      <c r="R457" s="5"/>
    </row>
    <row r="458" spans="12:18" ht="12.75" customHeight="1">
      <c r="L458" s="5"/>
      <c r="M458" s="5"/>
      <c r="O458" s="5"/>
      <c r="P458" s="6"/>
      <c r="Q458" s="6"/>
      <c r="R458" s="5"/>
    </row>
    <row r="459" spans="12:18" ht="12.75" customHeight="1">
      <c r="L459" s="5"/>
      <c r="M459" s="5"/>
      <c r="O459" s="5"/>
      <c r="P459" s="6"/>
      <c r="Q459" s="6"/>
      <c r="R459" s="5"/>
    </row>
    <row r="460" spans="12:18" ht="12.75" customHeight="1">
      <c r="L460" s="5"/>
      <c r="M460" s="5"/>
      <c r="O460" s="5"/>
      <c r="P460" s="6"/>
      <c r="Q460" s="6"/>
      <c r="R460" s="5"/>
    </row>
    <row r="461" spans="12:18" ht="12.75" customHeight="1">
      <c r="L461" s="5"/>
      <c r="M461" s="5"/>
      <c r="O461" s="5"/>
      <c r="P461" s="6"/>
      <c r="Q461" s="6"/>
      <c r="R461" s="5"/>
    </row>
    <row r="462" spans="12:18" ht="12.75" customHeight="1">
      <c r="L462" s="5"/>
      <c r="M462" s="5"/>
      <c r="O462" s="5"/>
      <c r="P462" s="6"/>
      <c r="Q462" s="6"/>
      <c r="R462" s="5"/>
    </row>
    <row r="463" spans="12:18" ht="12.75" customHeight="1">
      <c r="L463" s="5"/>
      <c r="M463" s="5"/>
      <c r="O463" s="5"/>
      <c r="P463" s="6"/>
      <c r="Q463" s="6"/>
      <c r="R463" s="5"/>
    </row>
    <row r="464" spans="12:18" ht="12.75" customHeight="1">
      <c r="L464" s="5"/>
      <c r="M464" s="5"/>
      <c r="O464" s="5"/>
      <c r="P464" s="6"/>
      <c r="Q464" s="6"/>
      <c r="R464" s="5"/>
    </row>
    <row r="465" spans="12:18" ht="12.75" customHeight="1">
      <c r="L465" s="5"/>
      <c r="M465" s="5"/>
      <c r="O465" s="5"/>
      <c r="P465" s="6"/>
      <c r="Q465" s="6"/>
      <c r="R465" s="5"/>
    </row>
    <row r="466" spans="12:18" ht="12.75" customHeight="1">
      <c r="L466" s="5"/>
      <c r="M466" s="5"/>
      <c r="O466" s="5"/>
      <c r="P466" s="6"/>
      <c r="Q466" s="6"/>
      <c r="R466" s="5"/>
    </row>
    <row r="467" spans="12:18" ht="12.75" customHeight="1">
      <c r="L467" s="5"/>
      <c r="M467" s="5"/>
      <c r="O467" s="5"/>
      <c r="P467" s="6"/>
      <c r="Q467" s="6"/>
      <c r="R467" s="5"/>
    </row>
    <row r="468" spans="12:18" ht="12.75" customHeight="1">
      <c r="L468" s="5"/>
      <c r="M468" s="5"/>
      <c r="O468" s="5"/>
      <c r="P468" s="6"/>
      <c r="Q468" s="6"/>
      <c r="R468" s="5"/>
    </row>
    <row r="469" spans="12:18" ht="12.75" customHeight="1">
      <c r="L469" s="5"/>
      <c r="M469" s="5"/>
      <c r="O469" s="5"/>
      <c r="P469" s="6"/>
      <c r="Q469" s="6"/>
      <c r="R469" s="5"/>
    </row>
    <row r="470" spans="12:18" ht="12.75" customHeight="1">
      <c r="L470" s="5"/>
      <c r="M470" s="5"/>
      <c r="O470" s="5"/>
      <c r="P470" s="6"/>
      <c r="Q470" s="6"/>
      <c r="R470" s="5"/>
    </row>
    <row r="471" spans="12:18" ht="12.75" customHeight="1">
      <c r="L471" s="5"/>
      <c r="M471" s="5"/>
      <c r="O471" s="5"/>
      <c r="P471" s="6"/>
      <c r="Q471" s="6"/>
      <c r="R471" s="5"/>
    </row>
    <row r="472" spans="12:18" ht="12.75" customHeight="1">
      <c r="L472" s="5"/>
      <c r="M472" s="5"/>
      <c r="O472" s="5"/>
      <c r="P472" s="6"/>
      <c r="Q472" s="6"/>
      <c r="R472" s="5"/>
    </row>
    <row r="473" spans="12:18" ht="12.75" customHeight="1">
      <c r="L473" s="5"/>
      <c r="M473" s="5"/>
      <c r="O473" s="5"/>
      <c r="P473" s="6"/>
      <c r="Q473" s="6"/>
      <c r="R473" s="5"/>
    </row>
    <row r="474" spans="12:18" ht="12.75" customHeight="1">
      <c r="L474" s="5"/>
      <c r="M474" s="5"/>
      <c r="O474" s="5"/>
      <c r="P474" s="6"/>
      <c r="Q474" s="6"/>
      <c r="R474" s="5"/>
    </row>
    <row r="475" spans="12:18" ht="12.75" customHeight="1">
      <c r="L475" s="5"/>
      <c r="M475" s="5"/>
      <c r="O475" s="5"/>
      <c r="P475" s="6"/>
      <c r="Q475" s="6"/>
      <c r="R475" s="5"/>
    </row>
    <row r="476" spans="12:18" ht="12.75" customHeight="1">
      <c r="L476" s="5"/>
      <c r="M476" s="5"/>
      <c r="O476" s="5"/>
      <c r="P476" s="6"/>
      <c r="Q476" s="6"/>
      <c r="R476" s="5"/>
    </row>
    <row r="477" spans="12:18" ht="12.75" customHeight="1">
      <c r="L477" s="5"/>
      <c r="M477" s="5"/>
      <c r="O477" s="5"/>
      <c r="P477" s="6"/>
      <c r="Q477" s="6"/>
      <c r="R477" s="5"/>
    </row>
    <row r="478" spans="12:18" ht="12.75" customHeight="1">
      <c r="L478" s="5"/>
      <c r="M478" s="5"/>
      <c r="O478" s="5"/>
      <c r="P478" s="6"/>
      <c r="Q478" s="6"/>
      <c r="R478" s="5"/>
    </row>
    <row r="479" spans="12:18" ht="12.75" customHeight="1">
      <c r="L479" s="5"/>
      <c r="M479" s="5"/>
      <c r="O479" s="5"/>
      <c r="P479" s="6"/>
      <c r="Q479" s="6"/>
      <c r="R479" s="5"/>
    </row>
    <row r="480" spans="12:18" ht="12.75" customHeight="1">
      <c r="L480" s="5"/>
      <c r="M480" s="5"/>
      <c r="O480" s="5"/>
      <c r="P480" s="6"/>
      <c r="Q480" s="6"/>
      <c r="R480" s="5"/>
    </row>
    <row r="481" spans="12:18" ht="12.75" customHeight="1">
      <c r="L481" s="5"/>
      <c r="M481" s="5"/>
      <c r="O481" s="5"/>
      <c r="P481" s="6"/>
      <c r="Q481" s="6"/>
      <c r="R481" s="5"/>
    </row>
    <row r="482" spans="12:18" ht="12.75" customHeight="1">
      <c r="L482" s="5"/>
      <c r="M482" s="5"/>
      <c r="O482" s="5"/>
      <c r="P482" s="6"/>
      <c r="Q482" s="6"/>
      <c r="R482" s="5"/>
    </row>
    <row r="483" spans="12:18" ht="12.75" customHeight="1">
      <c r="L483" s="5"/>
      <c r="M483" s="5"/>
      <c r="O483" s="5"/>
      <c r="P483" s="6"/>
      <c r="Q483" s="6"/>
      <c r="R483" s="5"/>
    </row>
    <row r="484" spans="12:18" ht="12.75" customHeight="1">
      <c r="L484" s="5"/>
      <c r="M484" s="5"/>
      <c r="O484" s="5"/>
      <c r="P484" s="6"/>
      <c r="Q484" s="6"/>
      <c r="R484" s="5"/>
    </row>
    <row r="485" spans="12:18" ht="12.75" customHeight="1">
      <c r="L485" s="5"/>
      <c r="M485" s="5"/>
      <c r="O485" s="5"/>
      <c r="P485" s="6"/>
      <c r="Q485" s="6"/>
      <c r="R485" s="5"/>
    </row>
    <row r="486" spans="12:18" ht="12.75" customHeight="1">
      <c r="L486" s="5"/>
      <c r="M486" s="5"/>
      <c r="O486" s="5"/>
      <c r="P486" s="6"/>
      <c r="Q486" s="6"/>
      <c r="R486" s="5"/>
    </row>
    <row r="487" spans="12:18" ht="12.75" customHeight="1">
      <c r="L487" s="5"/>
      <c r="M487" s="5"/>
      <c r="O487" s="5"/>
      <c r="P487" s="6"/>
      <c r="Q487" s="6"/>
      <c r="R487" s="5"/>
    </row>
    <row r="488" spans="12:18" ht="12.75" customHeight="1">
      <c r="L488" s="5"/>
      <c r="M488" s="5"/>
      <c r="O488" s="5"/>
      <c r="P488" s="6"/>
      <c r="Q488" s="6"/>
      <c r="R488" s="5"/>
    </row>
    <row r="489" spans="12:18" ht="12.75" customHeight="1">
      <c r="L489" s="5"/>
      <c r="M489" s="5"/>
      <c r="O489" s="5"/>
      <c r="P489" s="6"/>
      <c r="Q489" s="6"/>
      <c r="R489" s="5"/>
    </row>
    <row r="490" spans="12:18" ht="12.75" customHeight="1">
      <c r="L490" s="5"/>
      <c r="M490" s="5"/>
      <c r="O490" s="5"/>
      <c r="P490" s="6"/>
      <c r="Q490" s="6"/>
      <c r="R490" s="5"/>
    </row>
    <row r="491" spans="12:18" ht="12.75" customHeight="1">
      <c r="L491" s="5"/>
      <c r="M491" s="5"/>
      <c r="O491" s="5"/>
      <c r="P491" s="6"/>
      <c r="Q491" s="6"/>
      <c r="R491" s="5"/>
    </row>
    <row r="492" spans="12:18" ht="12.75" customHeight="1">
      <c r="L492" s="5"/>
      <c r="M492" s="5"/>
      <c r="O492" s="5"/>
      <c r="P492" s="6"/>
      <c r="Q492" s="6"/>
      <c r="R492" s="5"/>
    </row>
    <row r="493" spans="12:18" ht="12.75" customHeight="1">
      <c r="L493" s="5"/>
      <c r="M493" s="5"/>
      <c r="O493" s="5"/>
      <c r="P493" s="6"/>
      <c r="Q493" s="6"/>
      <c r="R493" s="5"/>
    </row>
    <row r="494" spans="12:18" ht="12.75" customHeight="1">
      <c r="L494" s="5"/>
      <c r="M494" s="5"/>
      <c r="O494" s="5"/>
      <c r="P494" s="6"/>
      <c r="Q494" s="6"/>
      <c r="R494" s="5"/>
    </row>
    <row r="495" spans="12:18" ht="12.75" customHeight="1">
      <c r="L495" s="5"/>
      <c r="M495" s="5"/>
      <c r="O495" s="5"/>
      <c r="P495" s="6"/>
      <c r="Q495" s="6"/>
      <c r="R495" s="5"/>
    </row>
    <row r="496" spans="12:18" ht="12.75" customHeight="1">
      <c r="L496" s="5"/>
      <c r="M496" s="5"/>
      <c r="O496" s="5"/>
      <c r="P496" s="6"/>
      <c r="Q496" s="6"/>
      <c r="R496" s="5"/>
    </row>
    <row r="497" spans="12:18" ht="12.75" customHeight="1">
      <c r="L497" s="5"/>
      <c r="M497" s="5"/>
      <c r="O497" s="5"/>
      <c r="P497" s="6"/>
      <c r="Q497" s="6"/>
      <c r="R497" s="5"/>
    </row>
    <row r="498" spans="12:18" ht="12.75" customHeight="1">
      <c r="L498" s="5"/>
      <c r="M498" s="5"/>
      <c r="O498" s="5"/>
      <c r="P498" s="6"/>
      <c r="Q498" s="6"/>
      <c r="R498" s="5"/>
    </row>
    <row r="499" spans="12:18" ht="12.75" customHeight="1">
      <c r="L499" s="5"/>
      <c r="M499" s="5"/>
      <c r="O499" s="5"/>
      <c r="P499" s="6"/>
      <c r="Q499" s="6"/>
      <c r="R499" s="5"/>
    </row>
    <row r="500" spans="12:18" ht="12.75" customHeight="1">
      <c r="L500" s="5"/>
      <c r="M500" s="5"/>
      <c r="O500" s="5"/>
      <c r="P500" s="6"/>
      <c r="Q500" s="6"/>
      <c r="R500" s="5"/>
    </row>
    <row r="501" spans="12:18" ht="12.75" customHeight="1">
      <c r="L501" s="5"/>
      <c r="M501" s="5"/>
      <c r="O501" s="5"/>
      <c r="P501" s="6"/>
      <c r="Q501" s="6"/>
      <c r="R501" s="5"/>
    </row>
    <row r="502" spans="12:18" ht="12.75" customHeight="1">
      <c r="L502" s="5"/>
      <c r="M502" s="5"/>
      <c r="O502" s="5"/>
      <c r="P502" s="6"/>
      <c r="Q502" s="6"/>
      <c r="R502" s="5"/>
    </row>
    <row r="503" spans="12:18" ht="12.75" customHeight="1">
      <c r="L503" s="5"/>
      <c r="M503" s="5"/>
      <c r="O503" s="5"/>
      <c r="P503" s="6"/>
      <c r="Q503" s="6"/>
      <c r="R503" s="5"/>
    </row>
    <row r="504" spans="12:18" ht="12.75" customHeight="1">
      <c r="L504" s="5"/>
      <c r="M504" s="5"/>
      <c r="O504" s="5"/>
      <c r="P504" s="6"/>
      <c r="Q504" s="6"/>
      <c r="R504" s="5"/>
    </row>
    <row r="505" spans="12:18" ht="12.75" customHeight="1">
      <c r="L505" s="5"/>
      <c r="M505" s="5"/>
      <c r="O505" s="5"/>
      <c r="P505" s="6"/>
      <c r="Q505" s="6"/>
      <c r="R505" s="5"/>
    </row>
    <row r="506" spans="12:18" ht="12.75" customHeight="1">
      <c r="L506" s="5"/>
      <c r="M506" s="5"/>
      <c r="O506" s="5"/>
      <c r="P506" s="6"/>
      <c r="Q506" s="6"/>
      <c r="R506" s="5"/>
    </row>
    <row r="507" spans="12:18" ht="12.75" customHeight="1">
      <c r="L507" s="5"/>
      <c r="M507" s="5"/>
      <c r="O507" s="5"/>
      <c r="P507" s="6"/>
      <c r="Q507" s="6"/>
      <c r="R507" s="5"/>
    </row>
    <row r="508" spans="12:18" ht="12.75" customHeight="1">
      <c r="L508" s="5"/>
      <c r="M508" s="5"/>
      <c r="O508" s="5"/>
      <c r="P508" s="6"/>
      <c r="Q508" s="6"/>
      <c r="R508" s="5"/>
    </row>
    <row r="509" spans="12:18" ht="12.75" customHeight="1">
      <c r="L509" s="5"/>
      <c r="M509" s="5"/>
      <c r="O509" s="5"/>
      <c r="P509" s="6"/>
      <c r="Q509" s="6"/>
      <c r="R509" s="5"/>
    </row>
    <row r="510" spans="12:18" ht="12.75" customHeight="1">
      <c r="L510" s="5"/>
      <c r="M510" s="5"/>
      <c r="O510" s="5"/>
      <c r="P510" s="6"/>
      <c r="Q510" s="6"/>
      <c r="R510" s="5"/>
    </row>
    <row r="511" spans="12:18" ht="12.75" customHeight="1">
      <c r="L511" s="5"/>
      <c r="M511" s="5"/>
      <c r="O511" s="5"/>
      <c r="P511" s="6"/>
      <c r="Q511" s="6"/>
      <c r="R511" s="5"/>
    </row>
    <row r="512" spans="12:18" ht="12.75" customHeight="1">
      <c r="L512" s="5"/>
      <c r="M512" s="5"/>
      <c r="O512" s="5"/>
      <c r="P512" s="6"/>
      <c r="Q512" s="6"/>
      <c r="R512" s="5"/>
    </row>
    <row r="513" spans="12:18" ht="12.75" customHeight="1">
      <c r="L513" s="5"/>
      <c r="M513" s="5"/>
      <c r="O513" s="5"/>
      <c r="P513" s="6"/>
      <c r="Q513" s="6"/>
      <c r="R513" s="5"/>
    </row>
    <row r="514" spans="12:18" ht="12.75" customHeight="1">
      <c r="L514" s="5"/>
      <c r="M514" s="5"/>
      <c r="O514" s="5"/>
      <c r="P514" s="6"/>
      <c r="Q514" s="6"/>
      <c r="R514" s="5"/>
    </row>
    <row r="515" spans="12:18" ht="12.75" customHeight="1">
      <c r="L515" s="5"/>
      <c r="M515" s="5"/>
      <c r="O515" s="5"/>
      <c r="P515" s="6"/>
      <c r="Q515" s="6"/>
      <c r="R515" s="5"/>
    </row>
    <row r="516" spans="12:18" ht="12.75" customHeight="1">
      <c r="L516" s="5"/>
      <c r="M516" s="5"/>
      <c r="O516" s="5"/>
      <c r="P516" s="6"/>
      <c r="Q516" s="6"/>
      <c r="R516" s="5"/>
    </row>
    <row r="517" spans="12:18" ht="12.75" customHeight="1">
      <c r="L517" s="5"/>
      <c r="M517" s="5"/>
      <c r="O517" s="5"/>
      <c r="P517" s="6"/>
      <c r="Q517" s="6"/>
      <c r="R517" s="5"/>
    </row>
    <row r="518" spans="12:18" ht="12.75" customHeight="1">
      <c r="L518" s="5"/>
      <c r="M518" s="5"/>
      <c r="O518" s="5"/>
      <c r="P518" s="6"/>
      <c r="Q518" s="6"/>
      <c r="R518" s="5"/>
    </row>
    <row r="519" spans="12:18" ht="12.75" customHeight="1">
      <c r="L519" s="5"/>
      <c r="M519" s="5"/>
      <c r="O519" s="5"/>
      <c r="P519" s="6"/>
      <c r="Q519" s="6"/>
      <c r="R519" s="5"/>
    </row>
    <row r="520" spans="12:18" ht="12.75" customHeight="1">
      <c r="L520" s="5"/>
      <c r="M520" s="5"/>
      <c r="O520" s="5"/>
      <c r="P520" s="6"/>
      <c r="Q520" s="6"/>
      <c r="R520" s="5"/>
    </row>
    <row r="521" spans="12:18" ht="12.75" customHeight="1">
      <c r="L521" s="5"/>
      <c r="M521" s="5"/>
      <c r="O521" s="5"/>
      <c r="P521" s="6"/>
      <c r="Q521" s="6"/>
      <c r="R521" s="5"/>
    </row>
    <row r="522" spans="12:18" ht="12.75" customHeight="1">
      <c r="L522" s="5"/>
      <c r="M522" s="5"/>
      <c r="O522" s="5"/>
      <c r="P522" s="6"/>
      <c r="Q522" s="6"/>
      <c r="R522" s="5"/>
    </row>
    <row r="523" spans="12:18" ht="12.75" customHeight="1">
      <c r="L523" s="5"/>
      <c r="M523" s="5"/>
      <c r="O523" s="5"/>
      <c r="P523" s="6"/>
      <c r="Q523" s="6"/>
      <c r="R523" s="5"/>
    </row>
    <row r="524" spans="12:18" ht="12.75" customHeight="1">
      <c r="L524" s="5"/>
      <c r="M524" s="5"/>
      <c r="O524" s="5"/>
      <c r="P524" s="6"/>
      <c r="Q524" s="6"/>
      <c r="R524" s="5"/>
    </row>
    <row r="525" spans="12:18" ht="12.75" customHeight="1">
      <c r="L525" s="5"/>
      <c r="M525" s="5"/>
      <c r="O525" s="5"/>
      <c r="P525" s="6"/>
      <c r="Q525" s="6"/>
      <c r="R525" s="5"/>
    </row>
    <row r="526" spans="12:18" ht="12.75" customHeight="1">
      <c r="L526" s="5"/>
      <c r="M526" s="5"/>
      <c r="O526" s="5"/>
      <c r="P526" s="6"/>
      <c r="Q526" s="6"/>
      <c r="R526" s="5"/>
    </row>
    <row r="527" spans="12:18" ht="12.75" customHeight="1">
      <c r="L527" s="5"/>
      <c r="M527" s="5"/>
      <c r="O527" s="5"/>
      <c r="P527" s="6"/>
      <c r="Q527" s="6"/>
      <c r="R527" s="5"/>
    </row>
    <row r="528" spans="12:18" ht="12.75" customHeight="1">
      <c r="L528" s="5"/>
      <c r="M528" s="5"/>
      <c r="O528" s="5"/>
      <c r="P528" s="6"/>
      <c r="Q528" s="6"/>
      <c r="R528" s="5"/>
    </row>
    <row r="529" spans="12:18" ht="12.75" customHeight="1">
      <c r="L529" s="5"/>
      <c r="M529" s="5"/>
      <c r="O529" s="5"/>
      <c r="P529" s="6"/>
      <c r="Q529" s="6"/>
      <c r="R529" s="5"/>
    </row>
    <row r="530" spans="12:18" ht="12.75" customHeight="1">
      <c r="L530" s="5"/>
      <c r="M530" s="5"/>
      <c r="O530" s="5"/>
      <c r="P530" s="6"/>
      <c r="Q530" s="6"/>
      <c r="R530" s="5"/>
    </row>
    <row r="531" spans="12:18" ht="12.75" customHeight="1">
      <c r="L531" s="5"/>
      <c r="M531" s="5"/>
      <c r="O531" s="5"/>
      <c r="P531" s="6"/>
      <c r="Q531" s="6"/>
      <c r="R531" s="5"/>
    </row>
    <row r="532" spans="12:18" ht="12.75" customHeight="1">
      <c r="L532" s="5"/>
      <c r="M532" s="5"/>
      <c r="O532" s="5"/>
      <c r="P532" s="6"/>
      <c r="Q532" s="6"/>
      <c r="R532" s="5"/>
    </row>
    <row r="533" spans="12:18" ht="12.75" customHeight="1">
      <c r="L533" s="5"/>
      <c r="M533" s="5"/>
      <c r="O533" s="5"/>
      <c r="P533" s="6"/>
      <c r="Q533" s="6"/>
      <c r="R533" s="5"/>
    </row>
    <row r="534" spans="12:18" ht="12.75" customHeight="1">
      <c r="L534" s="5"/>
      <c r="M534" s="5"/>
      <c r="O534" s="5"/>
      <c r="P534" s="6"/>
      <c r="Q534" s="6"/>
      <c r="R534" s="5"/>
    </row>
    <row r="535" spans="12:18" ht="12.75" customHeight="1">
      <c r="L535" s="5"/>
      <c r="M535" s="5"/>
      <c r="O535" s="5"/>
      <c r="P535" s="6"/>
      <c r="Q535" s="6"/>
      <c r="R535" s="5"/>
    </row>
    <row r="536" spans="12:18" ht="12.75" customHeight="1">
      <c r="L536" s="5"/>
      <c r="M536" s="5"/>
      <c r="O536" s="5"/>
      <c r="P536" s="6"/>
      <c r="Q536" s="6"/>
      <c r="R536" s="5"/>
    </row>
    <row r="537" spans="12:18" ht="12.75" customHeight="1">
      <c r="L537" s="5"/>
      <c r="M537" s="5"/>
      <c r="O537" s="5"/>
      <c r="P537" s="6"/>
      <c r="Q537" s="6"/>
      <c r="R537" s="5"/>
    </row>
    <row r="538" spans="12:18" ht="12.75" customHeight="1">
      <c r="L538" s="5"/>
      <c r="M538" s="5"/>
      <c r="O538" s="5"/>
      <c r="P538" s="6"/>
      <c r="Q538" s="6"/>
      <c r="R538" s="5"/>
    </row>
    <row r="539" spans="12:18" ht="12.75" customHeight="1">
      <c r="L539" s="5"/>
      <c r="M539" s="5"/>
      <c r="O539" s="5"/>
      <c r="P539" s="6"/>
      <c r="Q539" s="6"/>
      <c r="R539" s="5"/>
    </row>
    <row r="540" spans="12:18" ht="12.75" customHeight="1">
      <c r="L540" s="5"/>
      <c r="M540" s="5"/>
      <c r="O540" s="5"/>
      <c r="P540" s="6"/>
      <c r="Q540" s="6"/>
      <c r="R540" s="5"/>
    </row>
    <row r="541" spans="12:18" ht="12.75" customHeight="1">
      <c r="L541" s="5"/>
      <c r="M541" s="5"/>
      <c r="O541" s="5"/>
      <c r="P541" s="6"/>
      <c r="Q541" s="6"/>
      <c r="R541" s="5"/>
    </row>
    <row r="542" spans="12:18" ht="12.75" customHeight="1">
      <c r="L542" s="5"/>
      <c r="M542" s="5"/>
      <c r="O542" s="5"/>
      <c r="P542" s="6"/>
      <c r="Q542" s="6"/>
      <c r="R542" s="5"/>
    </row>
    <row r="543" spans="12:18" ht="12.75" customHeight="1">
      <c r="L543" s="5"/>
      <c r="M543" s="5"/>
      <c r="O543" s="5"/>
      <c r="P543" s="6"/>
      <c r="Q543" s="6"/>
      <c r="R543" s="5"/>
    </row>
    <row r="544" spans="12:18" ht="12.75" customHeight="1">
      <c r="L544" s="5"/>
      <c r="M544" s="5"/>
      <c r="O544" s="5"/>
      <c r="P544" s="6"/>
      <c r="Q544" s="6"/>
      <c r="R544" s="5"/>
    </row>
    <row r="545" spans="12:18" ht="12.75" customHeight="1">
      <c r="L545" s="5"/>
      <c r="M545" s="5"/>
      <c r="O545" s="5"/>
      <c r="P545" s="6"/>
      <c r="Q545" s="6"/>
      <c r="R545" s="5"/>
    </row>
    <row r="546" spans="12:18" ht="12.75" customHeight="1">
      <c r="L546" s="5"/>
      <c r="M546" s="5"/>
      <c r="O546" s="5"/>
      <c r="P546" s="6"/>
      <c r="Q546" s="6"/>
      <c r="R546" s="5"/>
    </row>
    <row r="547" spans="12:18" ht="12.75" customHeight="1">
      <c r="L547" s="5"/>
      <c r="M547" s="5"/>
      <c r="O547" s="5"/>
      <c r="P547" s="6"/>
      <c r="Q547" s="6"/>
      <c r="R547" s="5"/>
    </row>
    <row r="548" spans="12:18" ht="12.75" customHeight="1">
      <c r="L548" s="5"/>
      <c r="M548" s="5"/>
      <c r="O548" s="5"/>
      <c r="P548" s="6"/>
      <c r="Q548" s="6"/>
      <c r="R548" s="5"/>
    </row>
    <row r="549" spans="12:18" ht="12.75" customHeight="1">
      <c r="L549" s="5"/>
      <c r="M549" s="5"/>
      <c r="O549" s="5"/>
      <c r="P549" s="6"/>
      <c r="Q549" s="6"/>
      <c r="R549" s="5"/>
    </row>
    <row r="550" spans="12:18" ht="12.75" customHeight="1">
      <c r="L550" s="5"/>
      <c r="M550" s="5"/>
      <c r="O550" s="5"/>
      <c r="P550" s="6"/>
      <c r="Q550" s="6"/>
      <c r="R550" s="5"/>
    </row>
    <row r="551" spans="12:18" ht="12.75" customHeight="1">
      <c r="L551" s="5"/>
      <c r="M551" s="5"/>
      <c r="O551" s="5"/>
      <c r="P551" s="6"/>
      <c r="Q551" s="6"/>
      <c r="R551" s="5"/>
    </row>
    <row r="552" spans="12:18" ht="12.75" customHeight="1">
      <c r="L552" s="5"/>
      <c r="M552" s="5"/>
      <c r="O552" s="5"/>
      <c r="P552" s="6"/>
      <c r="Q552" s="6"/>
      <c r="R552" s="5"/>
    </row>
    <row r="553" spans="12:18" ht="12.75" customHeight="1">
      <c r="L553" s="5"/>
      <c r="M553" s="5"/>
      <c r="O553" s="5"/>
      <c r="P553" s="6"/>
      <c r="Q553" s="6"/>
      <c r="R553" s="5"/>
    </row>
    <row r="554" spans="12:18" ht="12.75" customHeight="1">
      <c r="L554" s="5"/>
      <c r="M554" s="5"/>
      <c r="O554" s="5"/>
      <c r="P554" s="6"/>
      <c r="Q554" s="6"/>
      <c r="R554" s="5"/>
    </row>
    <row r="555" spans="12:18" ht="12.75" customHeight="1">
      <c r="L555" s="5"/>
      <c r="M555" s="5"/>
      <c r="O555" s="5"/>
      <c r="P555" s="6"/>
      <c r="Q555" s="6"/>
      <c r="R555" s="5"/>
    </row>
    <row r="556" spans="12:18" ht="12.75" customHeight="1">
      <c r="L556" s="5"/>
      <c r="M556" s="5"/>
      <c r="O556" s="5"/>
      <c r="P556" s="6"/>
      <c r="Q556" s="6"/>
      <c r="R556" s="5"/>
    </row>
    <row r="557" spans="12:18" ht="12.75" customHeight="1">
      <c r="L557" s="5"/>
      <c r="M557" s="5"/>
      <c r="O557" s="5"/>
      <c r="P557" s="6"/>
      <c r="Q557" s="6"/>
      <c r="R557" s="5"/>
    </row>
    <row r="558" spans="12:18" ht="12.75" customHeight="1">
      <c r="L558" s="5"/>
      <c r="M558" s="5"/>
      <c r="O558" s="5"/>
      <c r="P558" s="6"/>
      <c r="Q558" s="6"/>
      <c r="R558" s="5"/>
    </row>
    <row r="559" spans="12:18" ht="12.75" customHeight="1">
      <c r="L559" s="5"/>
      <c r="M559" s="5"/>
      <c r="O559" s="5"/>
      <c r="P559" s="6"/>
      <c r="Q559" s="6"/>
      <c r="R559" s="5"/>
    </row>
    <row r="560" spans="12:18" ht="12.75" customHeight="1">
      <c r="L560" s="5"/>
      <c r="M560" s="5"/>
      <c r="O560" s="5"/>
      <c r="P560" s="6"/>
      <c r="Q560" s="6"/>
      <c r="R560" s="5"/>
    </row>
    <row r="561" spans="12:18" ht="12.75" customHeight="1">
      <c r="L561" s="5"/>
      <c r="M561" s="5"/>
      <c r="O561" s="5"/>
      <c r="P561" s="6"/>
      <c r="Q561" s="6"/>
      <c r="R561" s="5"/>
    </row>
    <row r="562" spans="12:18" ht="12.75" customHeight="1">
      <c r="L562" s="5"/>
      <c r="M562" s="5"/>
      <c r="O562" s="5"/>
      <c r="P562" s="6"/>
      <c r="Q562" s="6"/>
      <c r="R562" s="5"/>
    </row>
    <row r="563" spans="12:18" ht="12.75" customHeight="1">
      <c r="L563" s="5"/>
      <c r="M563" s="5"/>
      <c r="O563" s="5"/>
      <c r="P563" s="6"/>
      <c r="Q563" s="6"/>
      <c r="R563" s="5"/>
    </row>
    <row r="564" spans="12:18" ht="12.75" customHeight="1">
      <c r="L564" s="5"/>
      <c r="M564" s="5"/>
      <c r="O564" s="5"/>
      <c r="P564" s="6"/>
      <c r="Q564" s="6"/>
      <c r="R564" s="5"/>
    </row>
    <row r="565" spans="12:18" ht="12.75" customHeight="1">
      <c r="L565" s="5"/>
      <c r="M565" s="5"/>
      <c r="O565" s="5"/>
      <c r="P565" s="6"/>
      <c r="Q565" s="6"/>
      <c r="R565" s="5"/>
    </row>
    <row r="566" spans="12:18" ht="12.75" customHeight="1">
      <c r="L566" s="5"/>
      <c r="M566" s="5"/>
      <c r="O566" s="5"/>
      <c r="P566" s="6"/>
      <c r="Q566" s="6"/>
      <c r="R566" s="5"/>
    </row>
    <row r="567" spans="12:18" ht="12.75" customHeight="1">
      <c r="L567" s="5"/>
      <c r="M567" s="5"/>
      <c r="O567" s="5"/>
      <c r="P567" s="6"/>
      <c r="Q567" s="6"/>
      <c r="R567" s="5"/>
    </row>
    <row r="568" spans="12:18" ht="12.75" customHeight="1">
      <c r="L568" s="5"/>
      <c r="M568" s="5"/>
      <c r="O568" s="5"/>
      <c r="P568" s="6"/>
      <c r="Q568" s="6"/>
      <c r="R568" s="5"/>
    </row>
    <row r="569" spans="12:18" ht="12.75" customHeight="1">
      <c r="L569" s="5"/>
      <c r="M569" s="5"/>
      <c r="O569" s="5"/>
      <c r="P569" s="6"/>
      <c r="Q569" s="6"/>
      <c r="R569" s="5"/>
    </row>
    <row r="570" spans="12:18" ht="12.75" customHeight="1">
      <c r="L570" s="5"/>
      <c r="M570" s="5"/>
      <c r="O570" s="5"/>
      <c r="P570" s="6"/>
      <c r="Q570" s="6"/>
      <c r="R570" s="5"/>
    </row>
    <row r="571" spans="12:18" ht="12.75" customHeight="1">
      <c r="L571" s="5"/>
      <c r="M571" s="5"/>
      <c r="O571" s="5"/>
      <c r="P571" s="6"/>
      <c r="Q571" s="6"/>
      <c r="R571" s="5"/>
    </row>
    <row r="572" spans="12:18" ht="12.75" customHeight="1">
      <c r="L572" s="5"/>
      <c r="M572" s="5"/>
      <c r="O572" s="5"/>
      <c r="P572" s="6"/>
      <c r="Q572" s="6"/>
      <c r="R572" s="5"/>
    </row>
    <row r="573" spans="12:18" ht="12.75" customHeight="1">
      <c r="L573" s="5"/>
      <c r="M573" s="5"/>
      <c r="O573" s="5"/>
      <c r="P573" s="6"/>
      <c r="Q573" s="6"/>
      <c r="R573" s="5"/>
    </row>
    <row r="574" spans="12:18" ht="12.75" customHeight="1">
      <c r="L574" s="5"/>
      <c r="M574" s="5"/>
      <c r="O574" s="5"/>
      <c r="P574" s="6"/>
      <c r="Q574" s="6"/>
      <c r="R574" s="5"/>
    </row>
    <row r="575" spans="12:18" ht="12.75" customHeight="1">
      <c r="L575" s="5"/>
      <c r="M575" s="5"/>
      <c r="O575" s="5"/>
      <c r="P575" s="6"/>
      <c r="Q575" s="6"/>
      <c r="R575" s="5"/>
    </row>
    <row r="576" spans="12:18" ht="12.75" customHeight="1">
      <c r="L576" s="5"/>
      <c r="M576" s="5"/>
      <c r="O576" s="5"/>
      <c r="P576" s="6"/>
      <c r="Q576" s="6"/>
      <c r="R576" s="5"/>
    </row>
    <row r="577" spans="12:18" ht="12.75" customHeight="1">
      <c r="L577" s="5"/>
      <c r="M577" s="5"/>
      <c r="O577" s="5"/>
      <c r="P577" s="6"/>
      <c r="Q577" s="6"/>
      <c r="R577" s="5"/>
    </row>
    <row r="578" spans="12:18" ht="12.75" customHeight="1">
      <c r="L578" s="5"/>
      <c r="M578" s="5"/>
      <c r="O578" s="5"/>
      <c r="P578" s="6"/>
      <c r="Q578" s="6"/>
      <c r="R578" s="5"/>
    </row>
    <row r="579" spans="12:18" ht="12.75" customHeight="1">
      <c r="L579" s="5"/>
      <c r="M579" s="5"/>
      <c r="O579" s="5"/>
      <c r="P579" s="6"/>
      <c r="Q579" s="6"/>
      <c r="R579" s="5"/>
    </row>
    <row r="580" spans="12:18" ht="12.75" customHeight="1">
      <c r="L580" s="5"/>
      <c r="M580" s="5"/>
      <c r="O580" s="5"/>
      <c r="P580" s="6"/>
      <c r="Q580" s="6"/>
      <c r="R580" s="5"/>
    </row>
    <row r="581" spans="12:18" ht="12.75" customHeight="1">
      <c r="L581" s="5"/>
      <c r="M581" s="5"/>
      <c r="O581" s="5"/>
      <c r="P581" s="6"/>
      <c r="Q581" s="6"/>
      <c r="R581" s="5"/>
    </row>
    <row r="582" spans="12:18" ht="12.75" customHeight="1">
      <c r="L582" s="5"/>
      <c r="M582" s="5"/>
      <c r="O582" s="5"/>
      <c r="P582" s="6"/>
      <c r="Q582" s="6"/>
      <c r="R582" s="5"/>
    </row>
    <row r="583" spans="12:18" ht="12.75" customHeight="1">
      <c r="L583" s="5"/>
      <c r="M583" s="5"/>
      <c r="O583" s="5"/>
      <c r="P583" s="6"/>
      <c r="Q583" s="6"/>
      <c r="R583" s="5"/>
    </row>
    <row r="584" spans="12:18" ht="12.75" customHeight="1">
      <c r="L584" s="5"/>
      <c r="M584" s="5"/>
      <c r="O584" s="5"/>
      <c r="P584" s="6"/>
      <c r="Q584" s="6"/>
      <c r="R584" s="5"/>
    </row>
    <row r="585" spans="12:18" ht="12.75" customHeight="1">
      <c r="L585" s="5"/>
      <c r="M585" s="5"/>
      <c r="O585" s="5"/>
      <c r="P585" s="6"/>
      <c r="Q585" s="6"/>
      <c r="R585" s="5"/>
    </row>
    <row r="586" spans="12:18" ht="12.75" customHeight="1">
      <c r="L586" s="5"/>
      <c r="M586" s="5"/>
      <c r="O586" s="5"/>
      <c r="P586" s="6"/>
      <c r="Q586" s="6"/>
      <c r="R586" s="5"/>
    </row>
    <row r="587" spans="12:18" ht="12.75" customHeight="1">
      <c r="L587" s="5"/>
      <c r="M587" s="5"/>
      <c r="O587" s="5"/>
      <c r="P587" s="6"/>
      <c r="Q587" s="6"/>
      <c r="R587" s="5"/>
    </row>
    <row r="588" spans="12:18" ht="12.75" customHeight="1">
      <c r="L588" s="5"/>
      <c r="M588" s="5"/>
      <c r="O588" s="5"/>
      <c r="P588" s="6"/>
      <c r="Q588" s="6"/>
      <c r="R588" s="5"/>
    </row>
    <row r="589" spans="12:18" ht="12.75" customHeight="1">
      <c r="L589" s="5"/>
      <c r="M589" s="5"/>
      <c r="O589" s="5"/>
      <c r="P589" s="6"/>
      <c r="Q589" s="6"/>
      <c r="R589" s="5"/>
    </row>
    <row r="590" spans="12:18" ht="12.75" customHeight="1">
      <c r="L590" s="5"/>
      <c r="M590" s="5"/>
      <c r="O590" s="5"/>
      <c r="P590" s="6"/>
      <c r="Q590" s="6"/>
      <c r="R590" s="5"/>
    </row>
    <row r="591" spans="12:18" ht="12.75" customHeight="1">
      <c r="L591" s="5"/>
      <c r="M591" s="5"/>
      <c r="O591" s="5"/>
      <c r="P591" s="6"/>
      <c r="Q591" s="6"/>
      <c r="R591" s="5"/>
    </row>
    <row r="592" spans="12:18" ht="12.75" customHeight="1">
      <c r="L592" s="5"/>
      <c r="M592" s="5"/>
      <c r="O592" s="5"/>
      <c r="P592" s="6"/>
      <c r="Q592" s="6"/>
      <c r="R592" s="5"/>
    </row>
    <row r="593" spans="12:18" ht="12.75" customHeight="1">
      <c r="L593" s="5"/>
      <c r="M593" s="5"/>
      <c r="O593" s="5"/>
      <c r="P593" s="6"/>
      <c r="Q593" s="6"/>
      <c r="R593" s="5"/>
    </row>
    <row r="594" spans="12:18" ht="12.75" customHeight="1">
      <c r="L594" s="5"/>
      <c r="M594" s="5"/>
      <c r="O594" s="5"/>
      <c r="P594" s="6"/>
      <c r="Q594" s="6"/>
      <c r="R594" s="5"/>
    </row>
    <row r="595" spans="12:18" ht="12.75" customHeight="1">
      <c r="L595" s="5"/>
      <c r="M595" s="5"/>
      <c r="O595" s="5"/>
      <c r="P595" s="6"/>
      <c r="Q595" s="6"/>
      <c r="R595" s="5"/>
    </row>
    <row r="596" spans="12:18" ht="12.75" customHeight="1">
      <c r="L596" s="5"/>
      <c r="M596" s="5"/>
      <c r="O596" s="5"/>
      <c r="P596" s="6"/>
      <c r="Q596" s="6"/>
      <c r="R596" s="5"/>
    </row>
    <row r="597" spans="12:18" ht="12.75" customHeight="1">
      <c r="L597" s="5"/>
      <c r="M597" s="5"/>
      <c r="O597" s="5"/>
      <c r="P597" s="6"/>
      <c r="Q597" s="6"/>
      <c r="R597" s="5"/>
    </row>
    <row r="598" spans="12:18" ht="12.75" customHeight="1">
      <c r="L598" s="5"/>
      <c r="M598" s="5"/>
      <c r="O598" s="5"/>
      <c r="P598" s="6"/>
      <c r="Q598" s="6"/>
      <c r="R598" s="5"/>
    </row>
    <row r="599" spans="12:18" ht="12.75" customHeight="1">
      <c r="L599" s="5"/>
      <c r="M599" s="5"/>
      <c r="O599" s="5"/>
      <c r="P599" s="6"/>
      <c r="Q599" s="6"/>
      <c r="R599" s="5"/>
    </row>
    <row r="600" spans="12:18" ht="12.75" customHeight="1">
      <c r="L600" s="5"/>
      <c r="M600" s="5"/>
      <c r="O600" s="5"/>
      <c r="P600" s="6"/>
      <c r="Q600" s="6"/>
      <c r="R600" s="5"/>
    </row>
    <row r="601" spans="12:18" ht="12.75" customHeight="1">
      <c r="L601" s="5"/>
      <c r="M601" s="5"/>
      <c r="O601" s="5"/>
      <c r="P601" s="6"/>
      <c r="Q601" s="6"/>
      <c r="R601" s="5"/>
    </row>
    <row r="602" spans="12:18" ht="12.75" customHeight="1">
      <c r="L602" s="5"/>
      <c r="M602" s="5"/>
      <c r="O602" s="5"/>
      <c r="P602" s="6"/>
      <c r="Q602" s="6"/>
      <c r="R602" s="5"/>
    </row>
    <row r="603" spans="12:18" ht="12.75" customHeight="1">
      <c r="L603" s="5"/>
      <c r="M603" s="5"/>
      <c r="O603" s="5"/>
      <c r="P603" s="6"/>
      <c r="Q603" s="6"/>
      <c r="R603" s="5"/>
    </row>
    <row r="604" spans="12:18" ht="12.75" customHeight="1">
      <c r="L604" s="5"/>
      <c r="M604" s="5"/>
      <c r="O604" s="5"/>
      <c r="P604" s="6"/>
      <c r="Q604" s="6"/>
      <c r="R604" s="5"/>
    </row>
    <row r="605" spans="12:18" ht="12.75" customHeight="1">
      <c r="L605" s="5"/>
      <c r="M605" s="5"/>
      <c r="O605" s="5"/>
      <c r="P605" s="6"/>
      <c r="Q605" s="6"/>
      <c r="R605" s="5"/>
    </row>
    <row r="606" spans="12:18" ht="12.75" customHeight="1">
      <c r="L606" s="5"/>
      <c r="M606" s="5"/>
      <c r="O606" s="5"/>
      <c r="P606" s="6"/>
      <c r="Q606" s="6"/>
      <c r="R606" s="5"/>
    </row>
    <row r="607" spans="12:18" ht="12.75" customHeight="1">
      <c r="L607" s="5"/>
      <c r="M607" s="5"/>
      <c r="O607" s="5"/>
      <c r="P607" s="6"/>
      <c r="Q607" s="6"/>
      <c r="R607" s="5"/>
    </row>
    <row r="608" spans="12:18" ht="12.75" customHeight="1">
      <c r="L608" s="5"/>
      <c r="M608" s="5"/>
      <c r="O608" s="5"/>
      <c r="P608" s="6"/>
      <c r="Q608" s="6"/>
      <c r="R608" s="5"/>
    </row>
    <row r="609" spans="12:18" ht="12.75" customHeight="1">
      <c r="L609" s="5"/>
      <c r="M609" s="5"/>
      <c r="O609" s="5"/>
      <c r="P609" s="6"/>
      <c r="Q609" s="6"/>
      <c r="R609" s="5"/>
    </row>
    <row r="610" spans="12:18" ht="12.75" customHeight="1">
      <c r="L610" s="5"/>
      <c r="M610" s="5"/>
      <c r="O610" s="5"/>
      <c r="P610" s="6"/>
      <c r="Q610" s="6"/>
      <c r="R610" s="5"/>
    </row>
    <row r="611" spans="12:18" ht="12.75" customHeight="1">
      <c r="L611" s="5"/>
      <c r="M611" s="5"/>
      <c r="O611" s="5"/>
      <c r="P611" s="6"/>
      <c r="Q611" s="6"/>
      <c r="R611" s="5"/>
    </row>
    <row r="612" spans="12:18" ht="12.75" customHeight="1">
      <c r="L612" s="5"/>
      <c r="M612" s="5"/>
      <c r="O612" s="5"/>
      <c r="P612" s="6"/>
      <c r="Q612" s="6"/>
      <c r="R612" s="5"/>
    </row>
    <row r="613" spans="12:18" ht="12.75" customHeight="1">
      <c r="L613" s="5"/>
      <c r="M613" s="5"/>
      <c r="O613" s="5"/>
      <c r="P613" s="6"/>
      <c r="Q613" s="6"/>
      <c r="R613" s="5"/>
    </row>
    <row r="614" spans="12:18" ht="12.75" customHeight="1">
      <c r="L614" s="5"/>
      <c r="M614" s="5"/>
      <c r="O614" s="5"/>
      <c r="P614" s="6"/>
      <c r="Q614" s="6"/>
      <c r="R614" s="5"/>
    </row>
    <row r="615" spans="12:18" ht="12.75" customHeight="1">
      <c r="L615" s="5"/>
      <c r="M615" s="5"/>
      <c r="O615" s="5"/>
      <c r="P615" s="6"/>
      <c r="Q615" s="6"/>
      <c r="R615" s="5"/>
    </row>
    <row r="616" spans="12:18" ht="12.75" customHeight="1">
      <c r="L616" s="5"/>
      <c r="M616" s="5"/>
      <c r="O616" s="5"/>
      <c r="P616" s="6"/>
      <c r="Q616" s="6"/>
      <c r="R616" s="5"/>
    </row>
    <row r="617" spans="12:18" ht="12.75" customHeight="1">
      <c r="L617" s="5"/>
      <c r="M617" s="5"/>
      <c r="O617" s="5"/>
      <c r="P617" s="6"/>
      <c r="Q617" s="6"/>
      <c r="R617" s="5"/>
    </row>
    <row r="618" spans="12:18" ht="12.75" customHeight="1">
      <c r="L618" s="5"/>
      <c r="M618" s="5"/>
      <c r="O618" s="5"/>
      <c r="P618" s="6"/>
      <c r="Q618" s="6"/>
      <c r="R618" s="5"/>
    </row>
    <row r="619" spans="12:18" ht="12.75" customHeight="1">
      <c r="L619" s="5"/>
      <c r="M619" s="5"/>
      <c r="O619" s="5"/>
      <c r="P619" s="6"/>
      <c r="Q619" s="6"/>
      <c r="R619" s="5"/>
    </row>
    <row r="620" spans="12:18" ht="12.75" customHeight="1">
      <c r="L620" s="5"/>
      <c r="M620" s="5"/>
      <c r="O620" s="5"/>
      <c r="P620" s="6"/>
      <c r="Q620" s="6"/>
      <c r="R620" s="5"/>
    </row>
    <row r="621" spans="12:18" ht="12.75" customHeight="1">
      <c r="L621" s="5"/>
      <c r="M621" s="5"/>
      <c r="O621" s="5"/>
      <c r="P621" s="6"/>
      <c r="Q621" s="6"/>
      <c r="R621" s="5"/>
    </row>
    <row r="622" spans="12:18" ht="12.75" customHeight="1">
      <c r="L622" s="5"/>
      <c r="M622" s="5"/>
      <c r="O622" s="5"/>
      <c r="P622" s="6"/>
      <c r="Q622" s="6"/>
      <c r="R622" s="5"/>
    </row>
    <row r="623" spans="12:18" ht="12.75" customHeight="1">
      <c r="L623" s="5"/>
      <c r="M623" s="5"/>
      <c r="O623" s="5"/>
      <c r="P623" s="6"/>
      <c r="Q623" s="6"/>
      <c r="R623" s="5"/>
    </row>
    <row r="624" spans="12:18" ht="12.75" customHeight="1">
      <c r="L624" s="5"/>
      <c r="M624" s="5"/>
      <c r="O624" s="5"/>
      <c r="P624" s="6"/>
      <c r="Q624" s="6"/>
      <c r="R624" s="5"/>
    </row>
    <row r="625" spans="12:18" ht="12.75" customHeight="1">
      <c r="L625" s="5"/>
      <c r="M625" s="5"/>
      <c r="O625" s="5"/>
      <c r="P625" s="6"/>
      <c r="Q625" s="6"/>
      <c r="R625" s="5"/>
    </row>
    <row r="626" spans="12:18" ht="12.75" customHeight="1">
      <c r="L626" s="5"/>
      <c r="M626" s="5"/>
      <c r="O626" s="5"/>
      <c r="P626" s="6"/>
      <c r="Q626" s="6"/>
      <c r="R626" s="5"/>
    </row>
    <row r="627" spans="12:18" ht="12.75" customHeight="1">
      <c r="L627" s="5"/>
      <c r="M627" s="5"/>
      <c r="O627" s="5"/>
      <c r="P627" s="6"/>
      <c r="Q627" s="6"/>
      <c r="R627" s="5"/>
    </row>
    <row r="628" spans="12:18" ht="12.75" customHeight="1">
      <c r="L628" s="5"/>
      <c r="M628" s="5"/>
      <c r="O628" s="5"/>
      <c r="P628" s="6"/>
      <c r="Q628" s="6"/>
      <c r="R628" s="5"/>
    </row>
    <row r="629" spans="12:18" ht="12.75" customHeight="1">
      <c r="L629" s="5"/>
      <c r="M629" s="5"/>
      <c r="O629" s="5"/>
      <c r="P629" s="6"/>
      <c r="Q629" s="6"/>
      <c r="R629" s="5"/>
    </row>
    <row r="630" spans="12:18" ht="12.75" customHeight="1">
      <c r="L630" s="5"/>
      <c r="M630" s="5"/>
      <c r="O630" s="5"/>
      <c r="P630" s="6"/>
      <c r="Q630" s="6"/>
      <c r="R630" s="5"/>
    </row>
    <row r="631" spans="12:18" ht="12.75" customHeight="1">
      <c r="L631" s="5"/>
      <c r="M631" s="5"/>
      <c r="O631" s="5"/>
      <c r="P631" s="6"/>
      <c r="Q631" s="6"/>
      <c r="R631" s="5"/>
    </row>
    <row r="632" spans="12:18" ht="12.75" customHeight="1">
      <c r="L632" s="5"/>
      <c r="M632" s="5"/>
      <c r="O632" s="5"/>
      <c r="P632" s="6"/>
      <c r="Q632" s="6"/>
      <c r="R632" s="5"/>
    </row>
    <row r="633" spans="12:18" ht="12.75" customHeight="1">
      <c r="L633" s="5"/>
      <c r="M633" s="5"/>
      <c r="O633" s="5"/>
      <c r="P633" s="6"/>
      <c r="Q633" s="6"/>
      <c r="R633" s="5"/>
    </row>
    <row r="634" spans="12:18" ht="12.75" customHeight="1">
      <c r="L634" s="5"/>
      <c r="M634" s="5"/>
      <c r="O634" s="5"/>
      <c r="P634" s="6"/>
      <c r="Q634" s="6"/>
      <c r="R634" s="5"/>
    </row>
    <row r="635" spans="12:18" ht="12.75" customHeight="1">
      <c r="L635" s="5"/>
      <c r="M635" s="5"/>
      <c r="O635" s="5"/>
      <c r="P635" s="6"/>
      <c r="Q635" s="6"/>
      <c r="R635" s="5"/>
    </row>
    <row r="636" spans="12:18" ht="12.75" customHeight="1">
      <c r="L636" s="5"/>
      <c r="M636" s="5"/>
      <c r="O636" s="5"/>
      <c r="P636" s="6"/>
      <c r="Q636" s="6"/>
      <c r="R636" s="5"/>
    </row>
    <row r="637" spans="12:18" ht="12.75" customHeight="1">
      <c r="L637" s="5"/>
      <c r="M637" s="5"/>
      <c r="O637" s="5"/>
      <c r="P637" s="6"/>
      <c r="Q637" s="6"/>
      <c r="R637" s="5"/>
    </row>
    <row r="638" spans="12:18" ht="12.75" customHeight="1">
      <c r="L638" s="5"/>
      <c r="M638" s="5"/>
      <c r="O638" s="5"/>
      <c r="P638" s="6"/>
      <c r="Q638" s="6"/>
      <c r="R638" s="5"/>
    </row>
    <row r="639" spans="12:18" ht="12.75" customHeight="1">
      <c r="L639" s="5"/>
      <c r="M639" s="5"/>
      <c r="O639" s="5"/>
      <c r="P639" s="6"/>
      <c r="Q639" s="6"/>
      <c r="R639" s="5"/>
    </row>
    <row r="640" spans="12:18" ht="12.75" customHeight="1">
      <c r="L640" s="5"/>
      <c r="M640" s="5"/>
      <c r="O640" s="5"/>
      <c r="P640" s="6"/>
      <c r="Q640" s="6"/>
      <c r="R640" s="5"/>
    </row>
    <row r="641" spans="12:18" ht="12.75" customHeight="1">
      <c r="L641" s="5"/>
      <c r="M641" s="5"/>
      <c r="O641" s="5"/>
      <c r="P641" s="6"/>
      <c r="Q641" s="6"/>
      <c r="R641" s="5"/>
    </row>
    <row r="642" spans="12:18" ht="12.75" customHeight="1">
      <c r="L642" s="5"/>
      <c r="M642" s="5"/>
      <c r="O642" s="5"/>
      <c r="P642" s="6"/>
      <c r="Q642" s="6"/>
      <c r="R642" s="5"/>
    </row>
    <row r="643" spans="12:18" ht="12.75" customHeight="1">
      <c r="L643" s="5"/>
      <c r="M643" s="5"/>
      <c r="O643" s="5"/>
      <c r="P643" s="6"/>
      <c r="Q643" s="6"/>
      <c r="R643" s="5"/>
    </row>
    <row r="644" spans="12:18" ht="12.75" customHeight="1">
      <c r="L644" s="5"/>
      <c r="M644" s="5"/>
      <c r="O644" s="5"/>
      <c r="P644" s="6"/>
      <c r="Q644" s="6"/>
      <c r="R644" s="5"/>
    </row>
    <row r="645" spans="12:18" ht="12.75" customHeight="1">
      <c r="L645" s="5"/>
      <c r="M645" s="5"/>
      <c r="O645" s="5"/>
      <c r="P645" s="6"/>
      <c r="Q645" s="6"/>
      <c r="R645" s="5"/>
    </row>
    <row r="646" spans="12:18" ht="12.75" customHeight="1">
      <c r="L646" s="5"/>
      <c r="M646" s="5"/>
      <c r="O646" s="5"/>
      <c r="P646" s="6"/>
      <c r="Q646" s="6"/>
      <c r="R646" s="5"/>
    </row>
    <row r="647" spans="12:18" ht="12.75" customHeight="1">
      <c r="L647" s="5"/>
      <c r="M647" s="5"/>
      <c r="O647" s="5"/>
      <c r="P647" s="6"/>
      <c r="Q647" s="6"/>
      <c r="R647" s="5"/>
    </row>
    <row r="648" spans="12:18" ht="12.75" customHeight="1">
      <c r="L648" s="5"/>
      <c r="M648" s="5"/>
      <c r="O648" s="5"/>
      <c r="P648" s="6"/>
      <c r="Q648" s="6"/>
      <c r="R648" s="5"/>
    </row>
    <row r="649" spans="12:18" ht="12.75" customHeight="1">
      <c r="L649" s="5"/>
      <c r="M649" s="5"/>
      <c r="O649" s="5"/>
      <c r="P649" s="6"/>
      <c r="Q649" s="6"/>
      <c r="R649" s="5"/>
    </row>
    <row r="650" spans="12:18" ht="12.75" customHeight="1">
      <c r="L650" s="5"/>
      <c r="M650" s="5"/>
      <c r="O650" s="5"/>
      <c r="P650" s="6"/>
      <c r="Q650" s="6"/>
      <c r="R650" s="5"/>
    </row>
    <row r="651" spans="12:18" ht="12.75" customHeight="1">
      <c r="L651" s="5"/>
      <c r="M651" s="5"/>
      <c r="O651" s="5"/>
      <c r="P651" s="6"/>
      <c r="Q651" s="6"/>
      <c r="R651" s="5"/>
    </row>
    <row r="652" spans="12:18" ht="12.75" customHeight="1">
      <c r="L652" s="5"/>
      <c r="M652" s="5"/>
      <c r="O652" s="5"/>
      <c r="P652" s="6"/>
      <c r="Q652" s="6"/>
      <c r="R652" s="5"/>
    </row>
    <row r="653" spans="12:18" ht="12.75" customHeight="1">
      <c r="L653" s="5"/>
      <c r="M653" s="5"/>
      <c r="O653" s="5"/>
      <c r="P653" s="6"/>
      <c r="Q653" s="6"/>
      <c r="R653" s="5"/>
    </row>
    <row r="654" spans="12:18" ht="12.75" customHeight="1">
      <c r="L654" s="5"/>
      <c r="M654" s="5"/>
      <c r="O654" s="5"/>
      <c r="P654" s="6"/>
      <c r="Q654" s="6"/>
      <c r="R654" s="5"/>
    </row>
    <row r="655" spans="12:18" ht="12.75" customHeight="1">
      <c r="L655" s="5"/>
      <c r="M655" s="5"/>
      <c r="O655" s="5"/>
      <c r="P655" s="6"/>
      <c r="Q655" s="6"/>
      <c r="R655" s="5"/>
    </row>
    <row r="656" spans="12:18" ht="12.75" customHeight="1">
      <c r="L656" s="5"/>
      <c r="M656" s="5"/>
      <c r="O656" s="5"/>
      <c r="P656" s="6"/>
      <c r="Q656" s="6"/>
      <c r="R656" s="5"/>
    </row>
    <row r="657" spans="12:18" ht="12.75" customHeight="1">
      <c r="L657" s="5"/>
      <c r="M657" s="5"/>
      <c r="O657" s="5"/>
      <c r="P657" s="6"/>
      <c r="Q657" s="6"/>
      <c r="R657" s="5"/>
    </row>
    <row r="658" spans="12:18" ht="12.75" customHeight="1">
      <c r="L658" s="5"/>
      <c r="M658" s="5"/>
      <c r="O658" s="5"/>
      <c r="P658" s="6"/>
      <c r="Q658" s="6"/>
      <c r="R658" s="5"/>
    </row>
    <row r="659" spans="12:18" ht="12.75" customHeight="1">
      <c r="L659" s="5"/>
      <c r="M659" s="5"/>
      <c r="O659" s="5"/>
      <c r="P659" s="6"/>
      <c r="Q659" s="6"/>
      <c r="R659" s="5"/>
    </row>
    <row r="660" spans="12:18" ht="12.75" customHeight="1">
      <c r="L660" s="5"/>
      <c r="M660" s="5"/>
      <c r="O660" s="5"/>
      <c r="P660" s="6"/>
      <c r="Q660" s="6"/>
      <c r="R660" s="5"/>
    </row>
    <row r="661" spans="12:18" ht="12.75" customHeight="1">
      <c r="L661" s="5"/>
      <c r="M661" s="5"/>
      <c r="O661" s="5"/>
      <c r="P661" s="6"/>
      <c r="Q661" s="6"/>
      <c r="R661" s="5"/>
    </row>
    <row r="662" spans="12:18" ht="12.75" customHeight="1">
      <c r="L662" s="5"/>
      <c r="M662" s="5"/>
      <c r="O662" s="5"/>
      <c r="P662" s="6"/>
      <c r="Q662" s="6"/>
      <c r="R662" s="5"/>
    </row>
    <row r="663" spans="12:18" ht="12.75" customHeight="1">
      <c r="L663" s="5"/>
      <c r="M663" s="5"/>
      <c r="O663" s="5"/>
      <c r="P663" s="6"/>
      <c r="Q663" s="6"/>
      <c r="R663" s="5"/>
    </row>
    <row r="664" spans="12:18" ht="12.75" customHeight="1">
      <c r="L664" s="5"/>
      <c r="M664" s="5"/>
      <c r="O664" s="5"/>
      <c r="P664" s="6"/>
      <c r="Q664" s="6"/>
      <c r="R664" s="5"/>
    </row>
    <row r="665" spans="12:18" ht="12.75" customHeight="1">
      <c r="L665" s="5"/>
      <c r="M665" s="5"/>
      <c r="O665" s="5"/>
      <c r="P665" s="6"/>
      <c r="Q665" s="6"/>
      <c r="R665" s="5"/>
    </row>
    <row r="666" spans="12:18" ht="12.75" customHeight="1">
      <c r="L666" s="5"/>
      <c r="M666" s="5"/>
      <c r="O666" s="5"/>
      <c r="P666" s="6"/>
      <c r="Q666" s="6"/>
      <c r="R666" s="5"/>
    </row>
    <row r="667" spans="12:18" ht="12.75" customHeight="1">
      <c r="L667" s="5"/>
      <c r="M667" s="5"/>
      <c r="O667" s="5"/>
      <c r="P667" s="6"/>
      <c r="Q667" s="6"/>
      <c r="R667" s="5"/>
    </row>
    <row r="668" spans="12:18" ht="12.75" customHeight="1">
      <c r="L668" s="5"/>
      <c r="M668" s="5"/>
      <c r="O668" s="5"/>
      <c r="P668" s="6"/>
      <c r="Q668" s="6"/>
      <c r="R668" s="5"/>
    </row>
    <row r="669" spans="12:18" ht="12.75" customHeight="1">
      <c r="L669" s="5"/>
      <c r="M669" s="5"/>
      <c r="O669" s="5"/>
      <c r="P669" s="6"/>
      <c r="Q669" s="6"/>
      <c r="R669" s="5"/>
    </row>
    <row r="670" spans="12:18" ht="12.75" customHeight="1">
      <c r="L670" s="5"/>
      <c r="M670" s="5"/>
      <c r="O670" s="5"/>
      <c r="P670" s="6"/>
      <c r="Q670" s="6"/>
      <c r="R670" s="5"/>
    </row>
    <row r="671" spans="12:18" ht="12.75" customHeight="1">
      <c r="L671" s="5"/>
      <c r="M671" s="5"/>
      <c r="O671" s="5"/>
      <c r="P671" s="6"/>
      <c r="Q671" s="6"/>
      <c r="R671" s="5"/>
    </row>
    <row r="672" spans="12:18" ht="12.75" customHeight="1">
      <c r="L672" s="5"/>
      <c r="M672" s="5"/>
      <c r="O672" s="5"/>
      <c r="P672" s="6"/>
      <c r="Q672" s="6"/>
      <c r="R672" s="5"/>
    </row>
    <row r="673" spans="12:18" ht="12.75" customHeight="1">
      <c r="L673" s="5"/>
      <c r="M673" s="5"/>
      <c r="O673" s="5"/>
      <c r="P673" s="6"/>
      <c r="Q673" s="6"/>
      <c r="R673" s="5"/>
    </row>
    <row r="674" spans="12:18" ht="12.75" customHeight="1">
      <c r="L674" s="5"/>
      <c r="M674" s="5"/>
      <c r="O674" s="5"/>
      <c r="P674" s="6"/>
      <c r="Q674" s="6"/>
      <c r="R674" s="5"/>
    </row>
    <row r="675" spans="12:18" ht="12.75" customHeight="1">
      <c r="L675" s="5"/>
      <c r="M675" s="5"/>
      <c r="O675" s="5"/>
      <c r="P675" s="6"/>
      <c r="Q675" s="6"/>
      <c r="R675" s="5"/>
    </row>
    <row r="676" spans="12:18" ht="12.75" customHeight="1">
      <c r="L676" s="5"/>
      <c r="M676" s="5"/>
      <c r="O676" s="5"/>
      <c r="P676" s="6"/>
      <c r="Q676" s="6"/>
      <c r="R676" s="5"/>
    </row>
    <row r="677" spans="12:18" ht="12.75" customHeight="1">
      <c r="L677" s="5"/>
      <c r="M677" s="5"/>
      <c r="O677" s="5"/>
      <c r="P677" s="6"/>
      <c r="Q677" s="6"/>
      <c r="R677" s="5"/>
    </row>
    <row r="678" spans="12:18" ht="12.75" customHeight="1">
      <c r="L678" s="5"/>
      <c r="M678" s="5"/>
      <c r="O678" s="5"/>
      <c r="P678" s="6"/>
      <c r="Q678" s="6"/>
      <c r="R678" s="5"/>
    </row>
    <row r="679" spans="12:18" ht="12.75" customHeight="1">
      <c r="L679" s="5"/>
      <c r="M679" s="5"/>
      <c r="O679" s="5"/>
      <c r="P679" s="6"/>
      <c r="Q679" s="6"/>
      <c r="R679" s="5"/>
    </row>
    <row r="680" spans="12:18" ht="12.75" customHeight="1">
      <c r="L680" s="5"/>
      <c r="M680" s="5"/>
      <c r="O680" s="5"/>
      <c r="P680" s="6"/>
      <c r="Q680" s="6"/>
      <c r="R680" s="5"/>
    </row>
    <row r="681" spans="12:18" ht="12.75" customHeight="1">
      <c r="L681" s="5"/>
      <c r="M681" s="5"/>
      <c r="O681" s="5"/>
      <c r="P681" s="6"/>
      <c r="Q681" s="6"/>
      <c r="R681" s="5"/>
    </row>
    <row r="682" spans="12:18" ht="12.75" customHeight="1">
      <c r="L682" s="5"/>
      <c r="M682" s="5"/>
      <c r="O682" s="5"/>
      <c r="P682" s="6"/>
      <c r="Q682" s="6"/>
      <c r="R682" s="5"/>
    </row>
    <row r="683" spans="12:18" ht="12.75" customHeight="1">
      <c r="L683" s="5"/>
      <c r="M683" s="5"/>
      <c r="O683" s="5"/>
      <c r="P683" s="6"/>
      <c r="Q683" s="6"/>
      <c r="R683" s="5"/>
    </row>
    <row r="684" spans="12:18" ht="12.75" customHeight="1">
      <c r="L684" s="5"/>
      <c r="M684" s="5"/>
      <c r="O684" s="5"/>
      <c r="P684" s="6"/>
      <c r="Q684" s="6"/>
      <c r="R684" s="5"/>
    </row>
    <row r="685" spans="12:18" ht="12.75" customHeight="1">
      <c r="L685" s="5"/>
      <c r="M685" s="5"/>
      <c r="O685" s="5"/>
      <c r="P685" s="6"/>
      <c r="Q685" s="6"/>
      <c r="R685" s="5"/>
    </row>
    <row r="686" spans="12:18" ht="12.75" customHeight="1">
      <c r="L686" s="5"/>
      <c r="M686" s="5"/>
      <c r="O686" s="5"/>
      <c r="P686" s="6"/>
      <c r="Q686" s="6"/>
      <c r="R686" s="5"/>
    </row>
    <row r="687" spans="12:18" ht="12.75" customHeight="1">
      <c r="L687" s="5"/>
      <c r="M687" s="5"/>
      <c r="O687" s="5"/>
      <c r="P687" s="6"/>
      <c r="Q687" s="6"/>
      <c r="R687" s="5"/>
    </row>
    <row r="688" spans="12:18" ht="12.75" customHeight="1">
      <c r="L688" s="5"/>
      <c r="M688" s="5"/>
      <c r="O688" s="5"/>
      <c r="P688" s="6"/>
      <c r="Q688" s="6"/>
      <c r="R688" s="5"/>
    </row>
    <row r="689" spans="12:18" ht="12.75" customHeight="1">
      <c r="L689" s="5"/>
      <c r="M689" s="5"/>
      <c r="O689" s="5"/>
      <c r="P689" s="6"/>
      <c r="Q689" s="6"/>
      <c r="R689" s="5"/>
    </row>
    <row r="690" spans="12:18" ht="12.75" customHeight="1">
      <c r="L690" s="5"/>
      <c r="M690" s="5"/>
      <c r="O690" s="5"/>
      <c r="P690" s="6"/>
      <c r="Q690" s="6"/>
      <c r="R690" s="5"/>
    </row>
    <row r="691" spans="12:18" ht="12.75" customHeight="1">
      <c r="L691" s="5"/>
      <c r="M691" s="5"/>
      <c r="O691" s="5"/>
      <c r="P691" s="6"/>
      <c r="Q691" s="6"/>
      <c r="R691" s="5"/>
    </row>
    <row r="692" spans="12:18" ht="12.75" customHeight="1">
      <c r="L692" s="5"/>
      <c r="M692" s="5"/>
      <c r="O692" s="5"/>
      <c r="P692" s="6"/>
      <c r="Q692" s="6"/>
      <c r="R692" s="5"/>
    </row>
    <row r="693" spans="12:18" ht="12.75" customHeight="1">
      <c r="L693" s="5"/>
      <c r="M693" s="5"/>
      <c r="O693" s="5"/>
      <c r="P693" s="6"/>
      <c r="Q693" s="6"/>
      <c r="R693" s="5"/>
    </row>
    <row r="694" spans="12:18" ht="12.75" customHeight="1">
      <c r="L694" s="5"/>
      <c r="M694" s="5"/>
      <c r="O694" s="5"/>
      <c r="P694" s="6"/>
      <c r="Q694" s="6"/>
      <c r="R694" s="5"/>
    </row>
    <row r="695" spans="12:18" ht="12.75" customHeight="1">
      <c r="L695" s="5"/>
      <c r="M695" s="5"/>
      <c r="O695" s="5"/>
      <c r="P695" s="6"/>
      <c r="Q695" s="6"/>
      <c r="R695" s="5"/>
    </row>
    <row r="696" spans="12:18" ht="12.75" customHeight="1">
      <c r="L696" s="5"/>
      <c r="M696" s="5"/>
      <c r="O696" s="5"/>
      <c r="P696" s="6"/>
      <c r="Q696" s="6"/>
      <c r="R696" s="5"/>
    </row>
    <row r="697" spans="12:18" ht="12.75" customHeight="1">
      <c r="L697" s="5"/>
      <c r="M697" s="5"/>
      <c r="O697" s="5"/>
      <c r="P697" s="6"/>
      <c r="Q697" s="6"/>
      <c r="R697" s="5"/>
    </row>
    <row r="698" spans="12:18" ht="12.75" customHeight="1">
      <c r="L698" s="5"/>
      <c r="M698" s="5"/>
      <c r="O698" s="5"/>
      <c r="P698" s="6"/>
      <c r="Q698" s="6"/>
      <c r="R698" s="5"/>
    </row>
    <row r="699" spans="12:18" ht="12.75" customHeight="1">
      <c r="L699" s="5"/>
      <c r="M699" s="5"/>
      <c r="O699" s="5"/>
      <c r="P699" s="6"/>
      <c r="Q699" s="6"/>
      <c r="R699" s="5"/>
    </row>
    <row r="700" spans="12:18" ht="12.75" customHeight="1">
      <c r="L700" s="5"/>
      <c r="M700" s="5"/>
      <c r="O700" s="5"/>
      <c r="P700" s="6"/>
      <c r="Q700" s="6"/>
      <c r="R700" s="5"/>
    </row>
    <row r="701" spans="12:18" ht="12.75" customHeight="1">
      <c r="L701" s="5"/>
      <c r="M701" s="5"/>
      <c r="O701" s="5"/>
      <c r="P701" s="6"/>
      <c r="Q701" s="6"/>
      <c r="R701" s="5"/>
    </row>
    <row r="702" spans="12:18" ht="12.75" customHeight="1">
      <c r="L702" s="5"/>
      <c r="M702" s="5"/>
      <c r="O702" s="5"/>
      <c r="P702" s="6"/>
      <c r="Q702" s="6"/>
      <c r="R702" s="5"/>
    </row>
    <row r="703" spans="12:18" ht="12.75" customHeight="1">
      <c r="L703" s="5"/>
      <c r="M703" s="5"/>
      <c r="O703" s="5"/>
      <c r="P703" s="6"/>
      <c r="Q703" s="6"/>
      <c r="R703" s="5"/>
    </row>
    <row r="704" spans="12:18" ht="12.75" customHeight="1">
      <c r="L704" s="5"/>
      <c r="M704" s="5"/>
      <c r="O704" s="5"/>
      <c r="P704" s="6"/>
      <c r="Q704" s="6"/>
      <c r="R704" s="5"/>
    </row>
    <row r="705" spans="12:18" ht="12.75" customHeight="1">
      <c r="L705" s="5"/>
      <c r="M705" s="5"/>
      <c r="O705" s="5"/>
      <c r="P705" s="6"/>
      <c r="Q705" s="6"/>
      <c r="R705" s="5"/>
    </row>
    <row r="706" spans="12:18" ht="12.75" customHeight="1">
      <c r="L706" s="5"/>
      <c r="M706" s="5"/>
      <c r="O706" s="5"/>
      <c r="P706" s="6"/>
      <c r="Q706" s="6"/>
      <c r="R706" s="5"/>
    </row>
    <row r="707" spans="12:18" ht="12.75" customHeight="1">
      <c r="L707" s="5"/>
      <c r="M707" s="5"/>
      <c r="O707" s="5"/>
      <c r="P707" s="6"/>
      <c r="Q707" s="6"/>
      <c r="R707" s="5"/>
    </row>
    <row r="708" spans="12:18" ht="12.75" customHeight="1">
      <c r="L708" s="5"/>
      <c r="M708" s="5"/>
      <c r="O708" s="5"/>
      <c r="P708" s="6"/>
      <c r="Q708" s="6"/>
      <c r="R708" s="5"/>
    </row>
    <row r="709" spans="12:18" ht="12.75" customHeight="1">
      <c r="L709" s="5"/>
      <c r="M709" s="5"/>
      <c r="O709" s="5"/>
      <c r="P709" s="6"/>
      <c r="Q709" s="6"/>
      <c r="R709" s="5"/>
    </row>
    <row r="710" spans="12:18" ht="12.75" customHeight="1">
      <c r="L710" s="5"/>
      <c r="M710" s="5"/>
      <c r="O710" s="5"/>
      <c r="P710" s="6"/>
      <c r="Q710" s="6"/>
      <c r="R710" s="5"/>
    </row>
    <row r="711" spans="12:18" ht="12.75" customHeight="1">
      <c r="L711" s="5"/>
      <c r="M711" s="5"/>
      <c r="O711" s="5"/>
      <c r="P711" s="6"/>
      <c r="Q711" s="6"/>
      <c r="R711" s="5"/>
    </row>
    <row r="712" spans="12:18" ht="12.75" customHeight="1">
      <c r="L712" s="5"/>
      <c r="M712" s="5"/>
      <c r="O712" s="5"/>
      <c r="P712" s="6"/>
      <c r="Q712" s="6"/>
      <c r="R712" s="5"/>
    </row>
    <row r="713" spans="12:18" ht="12.75" customHeight="1">
      <c r="L713" s="5"/>
      <c r="M713" s="5"/>
      <c r="O713" s="5"/>
      <c r="P713" s="6"/>
      <c r="Q713" s="6"/>
      <c r="R713" s="5"/>
    </row>
    <row r="714" spans="12:18" ht="12.75" customHeight="1">
      <c r="L714" s="5"/>
      <c r="M714" s="5"/>
      <c r="O714" s="5"/>
      <c r="P714" s="6"/>
      <c r="Q714" s="6"/>
      <c r="R714" s="5"/>
    </row>
    <row r="715" spans="12:18" ht="12.75" customHeight="1">
      <c r="L715" s="5"/>
      <c r="M715" s="5"/>
      <c r="O715" s="5"/>
      <c r="P715" s="6"/>
      <c r="Q715" s="6"/>
      <c r="R715" s="5"/>
    </row>
    <row r="716" spans="12:18" ht="12.75" customHeight="1">
      <c r="L716" s="5"/>
      <c r="M716" s="5"/>
      <c r="O716" s="5"/>
      <c r="P716" s="6"/>
      <c r="Q716" s="6"/>
      <c r="R716" s="5"/>
    </row>
    <row r="717" spans="12:18" ht="12.75" customHeight="1">
      <c r="L717" s="5"/>
      <c r="M717" s="5"/>
      <c r="O717" s="5"/>
      <c r="P717" s="6"/>
      <c r="Q717" s="6"/>
      <c r="R717" s="5"/>
    </row>
    <row r="718" spans="12:18" ht="12.75" customHeight="1">
      <c r="L718" s="5"/>
      <c r="M718" s="5"/>
      <c r="O718" s="5"/>
      <c r="P718" s="6"/>
      <c r="Q718" s="6"/>
      <c r="R718" s="5"/>
    </row>
    <row r="719" spans="12:18" ht="12.75" customHeight="1">
      <c r="L719" s="5"/>
      <c r="M719" s="5"/>
      <c r="O719" s="5"/>
      <c r="P719" s="6"/>
      <c r="Q719" s="6"/>
      <c r="R719" s="5"/>
    </row>
    <row r="720" spans="12:18" ht="12.75" customHeight="1">
      <c r="L720" s="5"/>
      <c r="M720" s="5"/>
      <c r="O720" s="5"/>
      <c r="P720" s="6"/>
      <c r="Q720" s="6"/>
      <c r="R720" s="5"/>
    </row>
    <row r="721" spans="12:18" ht="12.75" customHeight="1">
      <c r="L721" s="5"/>
      <c r="M721" s="5"/>
      <c r="O721" s="5"/>
      <c r="P721" s="6"/>
      <c r="Q721" s="6"/>
      <c r="R721" s="5"/>
    </row>
    <row r="722" spans="12:18" ht="12.75" customHeight="1">
      <c r="L722" s="5"/>
      <c r="M722" s="5"/>
      <c r="O722" s="5"/>
      <c r="P722" s="6"/>
      <c r="Q722" s="6"/>
      <c r="R722" s="5"/>
    </row>
    <row r="723" spans="12:18" ht="12.75" customHeight="1">
      <c r="L723" s="5"/>
      <c r="M723" s="5"/>
      <c r="O723" s="5"/>
      <c r="P723" s="6"/>
      <c r="Q723" s="6"/>
      <c r="R723" s="5"/>
    </row>
    <row r="724" spans="12:18" ht="12.75" customHeight="1">
      <c r="L724" s="5"/>
      <c r="M724" s="5"/>
      <c r="O724" s="5"/>
      <c r="P724" s="6"/>
      <c r="Q724" s="6"/>
      <c r="R724" s="5"/>
    </row>
    <row r="725" spans="12:18" ht="12.75" customHeight="1">
      <c r="L725" s="5"/>
      <c r="M725" s="5"/>
      <c r="O725" s="5"/>
      <c r="P725" s="6"/>
      <c r="Q725" s="6"/>
      <c r="R725" s="5"/>
    </row>
    <row r="726" spans="12:18" ht="12.75" customHeight="1">
      <c r="L726" s="5"/>
      <c r="M726" s="5"/>
      <c r="O726" s="5"/>
      <c r="P726" s="6"/>
      <c r="Q726" s="6"/>
      <c r="R726" s="5"/>
    </row>
    <row r="727" spans="12:18" ht="12.75" customHeight="1">
      <c r="L727" s="5"/>
      <c r="M727" s="5"/>
      <c r="O727" s="5"/>
      <c r="P727" s="6"/>
      <c r="Q727" s="6"/>
      <c r="R727" s="5"/>
    </row>
    <row r="728" spans="12:18" ht="12.75" customHeight="1">
      <c r="L728" s="5"/>
      <c r="M728" s="5"/>
      <c r="O728" s="5"/>
      <c r="P728" s="6"/>
      <c r="Q728" s="6"/>
      <c r="R728" s="5"/>
    </row>
    <row r="729" spans="12:18" ht="12.75" customHeight="1">
      <c r="L729" s="5"/>
      <c r="M729" s="5"/>
      <c r="O729" s="5"/>
      <c r="P729" s="6"/>
      <c r="Q729" s="6"/>
      <c r="R729" s="5"/>
    </row>
    <row r="730" spans="12:18" ht="12.75" customHeight="1">
      <c r="L730" s="5"/>
      <c r="M730" s="5"/>
      <c r="O730" s="5"/>
      <c r="P730" s="6"/>
      <c r="Q730" s="6"/>
      <c r="R730" s="5"/>
    </row>
    <row r="731" spans="12:18" ht="12.75" customHeight="1">
      <c r="L731" s="5"/>
      <c r="M731" s="5"/>
      <c r="O731" s="5"/>
      <c r="P731" s="6"/>
      <c r="Q731" s="6"/>
      <c r="R731" s="5"/>
    </row>
    <row r="732" spans="12:18" ht="12.75" customHeight="1">
      <c r="L732" s="5"/>
      <c r="M732" s="5"/>
      <c r="O732" s="5"/>
      <c r="P732" s="6"/>
      <c r="Q732" s="6"/>
      <c r="R732" s="5"/>
    </row>
    <row r="733" spans="12:18" ht="12.75" customHeight="1">
      <c r="L733" s="5"/>
      <c r="M733" s="5"/>
      <c r="O733" s="5"/>
      <c r="P733" s="6"/>
      <c r="Q733" s="6"/>
      <c r="R733" s="5"/>
    </row>
    <row r="734" spans="12:18" ht="12.75" customHeight="1">
      <c r="L734" s="5"/>
      <c r="M734" s="5"/>
      <c r="O734" s="5"/>
      <c r="P734" s="6"/>
      <c r="Q734" s="6"/>
      <c r="R734" s="5"/>
    </row>
    <row r="735" spans="12:18" ht="12.75" customHeight="1">
      <c r="L735" s="5"/>
      <c r="M735" s="5"/>
      <c r="O735" s="5"/>
      <c r="P735" s="6"/>
      <c r="Q735" s="6"/>
      <c r="R735" s="5"/>
    </row>
    <row r="736" spans="12:18" ht="12.75" customHeight="1">
      <c r="L736" s="5"/>
      <c r="M736" s="5"/>
      <c r="O736" s="5"/>
      <c r="P736" s="6"/>
      <c r="Q736" s="6"/>
      <c r="R736" s="5"/>
    </row>
    <row r="737" spans="12:18" ht="12.75" customHeight="1">
      <c r="L737" s="5"/>
      <c r="M737" s="5"/>
      <c r="O737" s="5"/>
      <c r="P737" s="6"/>
      <c r="Q737" s="6"/>
      <c r="R737" s="5"/>
    </row>
    <row r="738" spans="12:18" ht="12.75" customHeight="1">
      <c r="L738" s="5"/>
      <c r="M738" s="5"/>
      <c r="O738" s="5"/>
      <c r="P738" s="6"/>
      <c r="Q738" s="6"/>
      <c r="R738" s="5"/>
    </row>
    <row r="739" spans="12:18" ht="12.75" customHeight="1">
      <c r="L739" s="5"/>
      <c r="M739" s="5"/>
      <c r="O739" s="5"/>
      <c r="P739" s="6"/>
      <c r="Q739" s="6"/>
      <c r="R739" s="5"/>
    </row>
    <row r="740" spans="12:18" ht="12.75" customHeight="1">
      <c r="L740" s="5"/>
      <c r="M740" s="5"/>
      <c r="O740" s="5"/>
      <c r="P740" s="6"/>
      <c r="Q740" s="6"/>
      <c r="R740" s="5"/>
    </row>
    <row r="741" spans="12:18" ht="12.75" customHeight="1">
      <c r="L741" s="5"/>
      <c r="M741" s="5"/>
      <c r="O741" s="5"/>
      <c r="P741" s="6"/>
      <c r="Q741" s="6"/>
      <c r="R741" s="5"/>
    </row>
    <row r="742" spans="12:18" ht="12.75" customHeight="1">
      <c r="L742" s="5"/>
      <c r="M742" s="5"/>
      <c r="O742" s="5"/>
      <c r="P742" s="6"/>
      <c r="Q742" s="6"/>
      <c r="R742" s="5"/>
    </row>
    <row r="743" spans="12:18" ht="12.75" customHeight="1">
      <c r="L743" s="5"/>
      <c r="M743" s="5"/>
      <c r="O743" s="5"/>
      <c r="P743" s="6"/>
      <c r="Q743" s="6"/>
      <c r="R743" s="5"/>
    </row>
    <row r="744" spans="12:18" ht="12.75" customHeight="1">
      <c r="L744" s="5"/>
      <c r="M744" s="5"/>
      <c r="O744" s="5"/>
      <c r="P744" s="6"/>
      <c r="Q744" s="6"/>
      <c r="R744" s="5"/>
    </row>
    <row r="745" spans="12:18" ht="12.75" customHeight="1">
      <c r="L745" s="5"/>
      <c r="M745" s="5"/>
      <c r="O745" s="5"/>
      <c r="P745" s="6"/>
      <c r="Q745" s="6"/>
      <c r="R745" s="5"/>
    </row>
    <row r="746" spans="12:18" ht="12.75" customHeight="1">
      <c r="L746" s="5"/>
      <c r="M746" s="5"/>
      <c r="O746" s="5"/>
      <c r="P746" s="6"/>
      <c r="Q746" s="6"/>
      <c r="R746" s="5"/>
    </row>
    <row r="747" spans="12:18" ht="12.75" customHeight="1">
      <c r="L747" s="5"/>
      <c r="M747" s="5"/>
      <c r="O747" s="5"/>
      <c r="P747" s="6"/>
      <c r="Q747" s="6"/>
      <c r="R747" s="5"/>
    </row>
    <row r="748" spans="12:18" ht="12.75" customHeight="1">
      <c r="L748" s="5"/>
      <c r="M748" s="5"/>
      <c r="O748" s="5"/>
      <c r="P748" s="6"/>
      <c r="Q748" s="6"/>
      <c r="R748" s="5"/>
    </row>
    <row r="749" spans="12:18" ht="12.75" customHeight="1">
      <c r="L749" s="5"/>
      <c r="M749" s="5"/>
      <c r="O749" s="5"/>
      <c r="P749" s="6"/>
      <c r="Q749" s="6"/>
      <c r="R749" s="5"/>
    </row>
    <row r="750" spans="12:18" ht="12.75" customHeight="1">
      <c r="L750" s="5"/>
      <c r="M750" s="5"/>
      <c r="O750" s="5"/>
      <c r="P750" s="6"/>
      <c r="Q750" s="6"/>
      <c r="R750" s="5"/>
    </row>
    <row r="751" spans="12:18" ht="12.75" customHeight="1">
      <c r="L751" s="5"/>
      <c r="M751" s="5"/>
      <c r="O751" s="5"/>
      <c r="P751" s="6"/>
      <c r="Q751" s="6"/>
      <c r="R751" s="5"/>
    </row>
    <row r="752" spans="12:18" ht="12.75" customHeight="1">
      <c r="L752" s="5"/>
      <c r="M752" s="5"/>
      <c r="O752" s="5"/>
      <c r="P752" s="6"/>
      <c r="Q752" s="6"/>
      <c r="R752" s="5"/>
    </row>
    <row r="753" spans="12:18" ht="12.75" customHeight="1">
      <c r="L753" s="5"/>
      <c r="M753" s="5"/>
      <c r="O753" s="5"/>
      <c r="P753" s="6"/>
      <c r="Q753" s="6"/>
      <c r="R753" s="5"/>
    </row>
    <row r="754" spans="12:18" ht="12.75" customHeight="1">
      <c r="L754" s="5"/>
      <c r="M754" s="5"/>
      <c r="O754" s="5"/>
      <c r="P754" s="6"/>
      <c r="Q754" s="6"/>
      <c r="R754" s="5"/>
    </row>
    <row r="755" spans="12:18" ht="12.75" customHeight="1">
      <c r="L755" s="5"/>
      <c r="M755" s="5"/>
      <c r="O755" s="5"/>
      <c r="P755" s="6"/>
      <c r="Q755" s="6"/>
      <c r="R755" s="5"/>
    </row>
    <row r="756" spans="12:18" ht="12.75" customHeight="1">
      <c r="L756" s="5"/>
      <c r="M756" s="5"/>
      <c r="O756" s="5"/>
      <c r="P756" s="6"/>
      <c r="Q756" s="6"/>
      <c r="R756" s="5"/>
    </row>
    <row r="757" spans="12:18" ht="12.75" customHeight="1">
      <c r="L757" s="5"/>
      <c r="M757" s="5"/>
      <c r="O757" s="5"/>
      <c r="P757" s="6"/>
      <c r="Q757" s="6"/>
      <c r="R757" s="5"/>
    </row>
    <row r="758" spans="12:18" ht="12.75" customHeight="1">
      <c r="L758" s="5"/>
      <c r="M758" s="5"/>
      <c r="O758" s="5"/>
      <c r="P758" s="6"/>
      <c r="Q758" s="6"/>
      <c r="R758" s="5"/>
    </row>
    <row r="759" spans="12:18" ht="12.75" customHeight="1">
      <c r="L759" s="5"/>
      <c r="M759" s="5"/>
      <c r="O759" s="5"/>
      <c r="P759" s="6"/>
      <c r="Q759" s="6"/>
      <c r="R759" s="5"/>
    </row>
    <row r="760" spans="12:18" ht="12.75" customHeight="1">
      <c r="L760" s="5"/>
      <c r="M760" s="5"/>
      <c r="O760" s="5"/>
      <c r="P760" s="6"/>
      <c r="Q760" s="6"/>
      <c r="R760" s="5"/>
    </row>
    <row r="761" spans="12:18" ht="12.75" customHeight="1">
      <c r="L761" s="5"/>
      <c r="M761" s="5"/>
      <c r="O761" s="5"/>
      <c r="P761" s="6"/>
      <c r="Q761" s="6"/>
      <c r="R761" s="5"/>
    </row>
    <row r="762" spans="12:18" ht="12.75" customHeight="1">
      <c r="L762" s="5"/>
      <c r="M762" s="5"/>
      <c r="O762" s="5"/>
      <c r="P762" s="6"/>
      <c r="Q762" s="6"/>
      <c r="R762" s="5"/>
    </row>
    <row r="763" spans="12:18" ht="12.75" customHeight="1">
      <c r="L763" s="5"/>
      <c r="M763" s="5"/>
      <c r="O763" s="5"/>
      <c r="P763" s="6"/>
      <c r="Q763" s="6"/>
      <c r="R763" s="5"/>
    </row>
    <row r="764" spans="12:18" ht="12.75" customHeight="1">
      <c r="L764" s="5"/>
      <c r="M764" s="5"/>
      <c r="O764" s="5"/>
      <c r="P764" s="6"/>
      <c r="Q764" s="6"/>
      <c r="R764" s="5"/>
    </row>
    <row r="765" spans="12:18" ht="12.75" customHeight="1">
      <c r="L765" s="5"/>
      <c r="M765" s="5"/>
      <c r="O765" s="5"/>
      <c r="P765" s="6"/>
      <c r="Q765" s="6"/>
      <c r="R765" s="5"/>
    </row>
    <row r="766" spans="12:18" ht="12.75" customHeight="1">
      <c r="L766" s="5"/>
      <c r="M766" s="5"/>
      <c r="O766" s="5"/>
      <c r="P766" s="6"/>
      <c r="Q766" s="6"/>
      <c r="R766" s="5"/>
    </row>
    <row r="767" spans="12:18" ht="12.75" customHeight="1">
      <c r="L767" s="5"/>
      <c r="M767" s="5"/>
      <c r="O767" s="5"/>
      <c r="P767" s="6"/>
      <c r="Q767" s="6"/>
      <c r="R767" s="5"/>
    </row>
    <row r="768" spans="12:18" ht="12.75" customHeight="1">
      <c r="L768" s="5"/>
      <c r="M768" s="5"/>
      <c r="O768" s="5"/>
      <c r="P768" s="6"/>
      <c r="Q768" s="6"/>
      <c r="R768" s="5"/>
    </row>
    <row r="769" spans="12:18" ht="12.75" customHeight="1">
      <c r="L769" s="5"/>
      <c r="M769" s="5"/>
      <c r="O769" s="5"/>
      <c r="P769" s="6"/>
      <c r="Q769" s="6"/>
      <c r="R769" s="5"/>
    </row>
    <row r="770" spans="12:18" ht="12.75" customHeight="1">
      <c r="L770" s="5"/>
      <c r="M770" s="5"/>
      <c r="O770" s="5"/>
      <c r="P770" s="6"/>
      <c r="Q770" s="6"/>
      <c r="R770" s="5"/>
    </row>
    <row r="771" spans="12:18" ht="12.75" customHeight="1">
      <c r="L771" s="5"/>
      <c r="M771" s="5"/>
      <c r="O771" s="5"/>
      <c r="P771" s="6"/>
      <c r="Q771" s="6"/>
      <c r="R771" s="5"/>
    </row>
    <row r="772" spans="12:18" ht="12.75" customHeight="1">
      <c r="L772" s="5"/>
      <c r="M772" s="5"/>
      <c r="O772" s="5"/>
      <c r="P772" s="6"/>
      <c r="Q772" s="6"/>
      <c r="R772" s="5"/>
    </row>
    <row r="773" spans="12:18" ht="12.75" customHeight="1">
      <c r="L773" s="5"/>
      <c r="M773" s="5"/>
      <c r="O773" s="5"/>
      <c r="P773" s="6"/>
      <c r="Q773" s="6"/>
      <c r="R773" s="5"/>
    </row>
    <row r="774" spans="12:18" ht="12.75" customHeight="1">
      <c r="L774" s="5"/>
      <c r="M774" s="5"/>
      <c r="O774" s="5"/>
      <c r="P774" s="6"/>
      <c r="Q774" s="6"/>
      <c r="R774" s="5"/>
    </row>
    <row r="775" spans="12:18" ht="12.75" customHeight="1">
      <c r="L775" s="5"/>
      <c r="M775" s="5"/>
      <c r="O775" s="5"/>
      <c r="P775" s="6"/>
      <c r="Q775" s="6"/>
      <c r="R775" s="5"/>
    </row>
    <row r="776" spans="12:18" ht="12.75" customHeight="1">
      <c r="L776" s="5"/>
      <c r="M776" s="5"/>
      <c r="O776" s="5"/>
      <c r="P776" s="6"/>
      <c r="Q776" s="6"/>
      <c r="R776" s="5"/>
    </row>
    <row r="777" spans="12:18" ht="12.75" customHeight="1">
      <c r="L777" s="5"/>
      <c r="M777" s="5"/>
      <c r="O777" s="5"/>
      <c r="P777" s="6"/>
      <c r="Q777" s="6"/>
      <c r="R777" s="5"/>
    </row>
    <row r="778" spans="12:18" ht="12.75" customHeight="1">
      <c r="L778" s="5"/>
      <c r="M778" s="5"/>
      <c r="O778" s="5"/>
      <c r="P778" s="6"/>
      <c r="Q778" s="6"/>
      <c r="R778" s="5"/>
    </row>
    <row r="779" spans="12:18" ht="12.75" customHeight="1">
      <c r="L779" s="5"/>
      <c r="M779" s="5"/>
      <c r="O779" s="5"/>
      <c r="P779" s="6"/>
      <c r="Q779" s="6"/>
      <c r="R779" s="5"/>
    </row>
    <row r="780" spans="12:18" ht="12.75" customHeight="1">
      <c r="L780" s="5"/>
      <c r="M780" s="5"/>
      <c r="O780" s="5"/>
      <c r="P780" s="6"/>
      <c r="Q780" s="6"/>
      <c r="R780" s="5"/>
    </row>
    <row r="781" spans="12:18" ht="12.75" customHeight="1">
      <c r="L781" s="5"/>
      <c r="M781" s="5"/>
      <c r="O781" s="5"/>
      <c r="P781" s="6"/>
      <c r="Q781" s="6"/>
      <c r="R781" s="5"/>
    </row>
    <row r="782" spans="12:18" ht="12.75" customHeight="1">
      <c r="L782" s="5"/>
      <c r="M782" s="5"/>
      <c r="O782" s="5"/>
      <c r="P782" s="6"/>
      <c r="Q782" s="6"/>
      <c r="R782" s="5"/>
    </row>
    <row r="783" spans="12:18" ht="12.75" customHeight="1">
      <c r="L783" s="5"/>
      <c r="M783" s="5"/>
      <c r="O783" s="5"/>
      <c r="P783" s="6"/>
      <c r="Q783" s="6"/>
      <c r="R783" s="5"/>
    </row>
    <row r="784" spans="12:18" ht="12.75" customHeight="1">
      <c r="L784" s="5"/>
      <c r="M784" s="5"/>
      <c r="O784" s="5"/>
      <c r="P784" s="6"/>
      <c r="Q784" s="6"/>
      <c r="R784" s="5"/>
    </row>
    <row r="785" spans="12:18" ht="12.75" customHeight="1">
      <c r="L785" s="5"/>
      <c r="M785" s="5"/>
      <c r="O785" s="5"/>
      <c r="P785" s="6"/>
      <c r="Q785" s="6"/>
      <c r="R785" s="5"/>
    </row>
    <row r="786" spans="12:18" ht="12.75" customHeight="1">
      <c r="L786" s="5"/>
      <c r="M786" s="5"/>
      <c r="O786" s="5"/>
      <c r="P786" s="6"/>
      <c r="Q786" s="6"/>
      <c r="R786" s="5"/>
    </row>
    <row r="787" spans="12:18" ht="12.75" customHeight="1">
      <c r="L787" s="5"/>
      <c r="M787" s="5"/>
      <c r="O787" s="5"/>
      <c r="P787" s="6"/>
      <c r="Q787" s="6"/>
      <c r="R787" s="5"/>
    </row>
    <row r="788" spans="12:18" ht="12.75" customHeight="1">
      <c r="L788" s="5"/>
      <c r="M788" s="5"/>
      <c r="O788" s="5"/>
      <c r="P788" s="6"/>
      <c r="Q788" s="6"/>
      <c r="R788" s="5"/>
    </row>
    <row r="789" spans="12:18" ht="12.75" customHeight="1">
      <c r="L789" s="5"/>
      <c r="M789" s="5"/>
      <c r="O789" s="5"/>
      <c r="P789" s="6"/>
      <c r="Q789" s="6"/>
      <c r="R789" s="5"/>
    </row>
    <row r="790" spans="12:18" ht="12.75" customHeight="1">
      <c r="L790" s="5"/>
      <c r="M790" s="5"/>
      <c r="O790" s="5"/>
      <c r="P790" s="6"/>
      <c r="Q790" s="6"/>
      <c r="R790" s="5"/>
    </row>
    <row r="791" spans="12:18" ht="12.75" customHeight="1">
      <c r="L791" s="5"/>
      <c r="M791" s="5"/>
      <c r="O791" s="5"/>
      <c r="P791" s="6"/>
      <c r="Q791" s="6"/>
      <c r="R791" s="5"/>
    </row>
    <row r="792" spans="12:18" ht="12.75" customHeight="1">
      <c r="L792" s="5"/>
      <c r="M792" s="5"/>
      <c r="O792" s="5"/>
      <c r="P792" s="6"/>
      <c r="Q792" s="6"/>
      <c r="R792" s="5"/>
    </row>
    <row r="793" spans="12:18" ht="12.75" customHeight="1">
      <c r="L793" s="5"/>
      <c r="M793" s="5"/>
      <c r="O793" s="5"/>
      <c r="P793" s="6"/>
      <c r="Q793" s="6"/>
      <c r="R793" s="5"/>
    </row>
    <row r="794" spans="12:18" ht="12.75" customHeight="1">
      <c r="L794" s="5"/>
      <c r="M794" s="5"/>
      <c r="O794" s="5"/>
      <c r="P794" s="6"/>
      <c r="Q794" s="6"/>
      <c r="R794" s="5"/>
    </row>
    <row r="795" spans="12:18" ht="12.75" customHeight="1">
      <c r="L795" s="5"/>
      <c r="M795" s="5"/>
      <c r="O795" s="5"/>
      <c r="P795" s="6"/>
      <c r="Q795" s="6"/>
      <c r="R795" s="5"/>
    </row>
    <row r="796" spans="12:18" ht="12.75" customHeight="1">
      <c r="L796" s="5"/>
      <c r="M796" s="5"/>
      <c r="O796" s="5"/>
      <c r="P796" s="6"/>
      <c r="Q796" s="6"/>
      <c r="R796" s="5"/>
    </row>
    <row r="797" spans="12:18" ht="12.75" customHeight="1">
      <c r="L797" s="5"/>
      <c r="M797" s="5"/>
      <c r="O797" s="5"/>
      <c r="P797" s="6"/>
      <c r="Q797" s="6"/>
      <c r="R797" s="5"/>
    </row>
    <row r="798" spans="12:18" ht="12.75" customHeight="1">
      <c r="L798" s="5"/>
      <c r="M798" s="5"/>
      <c r="O798" s="5"/>
      <c r="P798" s="6"/>
      <c r="Q798" s="6"/>
      <c r="R798" s="5"/>
    </row>
    <row r="799" spans="12:18" ht="12.75" customHeight="1">
      <c r="L799" s="5"/>
      <c r="M799" s="5"/>
      <c r="O799" s="5"/>
      <c r="P799" s="6"/>
      <c r="Q799" s="6"/>
      <c r="R799" s="5"/>
    </row>
    <row r="800" spans="12:18" ht="12.75" customHeight="1">
      <c r="L800" s="5"/>
      <c r="M800" s="5"/>
      <c r="O800" s="5"/>
      <c r="P800" s="6"/>
      <c r="Q800" s="6"/>
      <c r="R800" s="5"/>
    </row>
    <row r="801" spans="12:18" ht="12.75" customHeight="1">
      <c r="L801" s="5"/>
      <c r="M801" s="5"/>
      <c r="O801" s="5"/>
      <c r="P801" s="6"/>
      <c r="Q801" s="6"/>
      <c r="R801" s="5"/>
    </row>
    <row r="802" spans="12:18" ht="12.75" customHeight="1">
      <c r="L802" s="5"/>
      <c r="M802" s="5"/>
      <c r="O802" s="5"/>
      <c r="P802" s="6"/>
      <c r="Q802" s="6"/>
      <c r="R802" s="5"/>
    </row>
    <row r="803" spans="12:18" ht="12.75" customHeight="1">
      <c r="L803" s="5"/>
      <c r="M803" s="5"/>
      <c r="O803" s="5"/>
      <c r="P803" s="6"/>
      <c r="Q803" s="6"/>
      <c r="R803" s="5"/>
    </row>
    <row r="804" spans="12:18" ht="12.75" customHeight="1">
      <c r="L804" s="5"/>
      <c r="M804" s="5"/>
      <c r="O804" s="5"/>
      <c r="P804" s="6"/>
      <c r="Q804" s="6"/>
      <c r="R804" s="5"/>
    </row>
    <row r="805" spans="12:18" ht="12.75" customHeight="1">
      <c r="L805" s="5"/>
      <c r="M805" s="5"/>
      <c r="O805" s="5"/>
      <c r="P805" s="6"/>
      <c r="Q805" s="6"/>
      <c r="R805" s="5"/>
    </row>
    <row r="806" spans="12:18" ht="12.75" customHeight="1">
      <c r="L806" s="5"/>
      <c r="M806" s="5"/>
      <c r="O806" s="5"/>
      <c r="P806" s="6"/>
      <c r="Q806" s="6"/>
      <c r="R806" s="5"/>
    </row>
    <row r="807" spans="12:18" ht="12.75" customHeight="1">
      <c r="L807" s="5"/>
      <c r="M807" s="5"/>
      <c r="O807" s="5"/>
      <c r="P807" s="6"/>
      <c r="Q807" s="6"/>
      <c r="R807" s="5"/>
    </row>
    <row r="808" spans="12:18" ht="12.75" customHeight="1">
      <c r="L808" s="5"/>
      <c r="M808" s="5"/>
      <c r="O808" s="5"/>
      <c r="P808" s="6"/>
      <c r="Q808" s="6"/>
      <c r="R808" s="5"/>
    </row>
    <row r="809" spans="12:18" ht="12.75" customHeight="1">
      <c r="L809" s="5"/>
      <c r="M809" s="5"/>
      <c r="O809" s="5"/>
      <c r="P809" s="6"/>
      <c r="Q809" s="6"/>
      <c r="R809" s="5"/>
    </row>
    <row r="810" spans="12:18" ht="12.75" customHeight="1">
      <c r="L810" s="5"/>
      <c r="M810" s="5"/>
      <c r="O810" s="5"/>
      <c r="P810" s="6"/>
      <c r="Q810" s="6"/>
      <c r="R810" s="5"/>
    </row>
    <row r="811" spans="12:18" ht="12.75" customHeight="1">
      <c r="L811" s="5"/>
      <c r="M811" s="5"/>
      <c r="O811" s="5"/>
      <c r="P811" s="6"/>
      <c r="Q811" s="6"/>
      <c r="R811" s="5"/>
    </row>
    <row r="812" spans="12:18" ht="12.75" customHeight="1">
      <c r="L812" s="5"/>
      <c r="M812" s="5"/>
      <c r="O812" s="5"/>
      <c r="P812" s="6"/>
      <c r="Q812" s="6"/>
      <c r="R812" s="5"/>
    </row>
    <row r="813" spans="12:18" ht="12.75" customHeight="1">
      <c r="L813" s="5"/>
      <c r="M813" s="5"/>
      <c r="O813" s="5"/>
      <c r="P813" s="6"/>
      <c r="Q813" s="6"/>
      <c r="R813" s="5"/>
    </row>
    <row r="814" spans="12:18" ht="12.75" customHeight="1">
      <c r="L814" s="5"/>
      <c r="M814" s="5"/>
      <c r="O814" s="5"/>
      <c r="P814" s="6"/>
      <c r="Q814" s="6"/>
      <c r="R814" s="5"/>
    </row>
    <row r="815" spans="12:18" ht="12.75" customHeight="1">
      <c r="L815" s="5"/>
      <c r="M815" s="5"/>
      <c r="O815" s="5"/>
      <c r="P815" s="6"/>
      <c r="Q815" s="6"/>
      <c r="R815" s="5"/>
    </row>
    <row r="816" spans="12:18" ht="12.75" customHeight="1">
      <c r="L816" s="5"/>
      <c r="M816" s="5"/>
      <c r="O816" s="5"/>
      <c r="P816" s="6"/>
      <c r="Q816" s="6"/>
      <c r="R816" s="5"/>
    </row>
    <row r="817" spans="12:18" ht="12.75" customHeight="1">
      <c r="L817" s="5"/>
      <c r="M817" s="5"/>
      <c r="O817" s="5"/>
      <c r="P817" s="6"/>
      <c r="Q817" s="6"/>
      <c r="R817" s="5"/>
    </row>
    <row r="818" spans="12:18" ht="12.75" customHeight="1">
      <c r="L818" s="5"/>
      <c r="M818" s="5"/>
      <c r="O818" s="5"/>
      <c r="P818" s="6"/>
      <c r="Q818" s="6"/>
      <c r="R818" s="5"/>
    </row>
    <row r="819" spans="12:18" ht="12.75" customHeight="1">
      <c r="L819" s="5"/>
      <c r="M819" s="5"/>
      <c r="O819" s="5"/>
      <c r="P819" s="6"/>
      <c r="Q819" s="6"/>
      <c r="R819" s="5"/>
    </row>
    <row r="820" spans="12:18" ht="12.75" customHeight="1">
      <c r="L820" s="5"/>
      <c r="M820" s="5"/>
      <c r="O820" s="5"/>
      <c r="P820" s="6"/>
      <c r="Q820" s="6"/>
      <c r="R820" s="5"/>
    </row>
    <row r="821" spans="12:18" ht="12.75" customHeight="1">
      <c r="L821" s="5"/>
      <c r="M821" s="5"/>
      <c r="O821" s="5"/>
      <c r="P821" s="6"/>
      <c r="Q821" s="6"/>
      <c r="R821" s="5"/>
    </row>
    <row r="822" spans="12:18" ht="12.75" customHeight="1">
      <c r="L822" s="5"/>
      <c r="M822" s="5"/>
      <c r="O822" s="5"/>
      <c r="P822" s="6"/>
      <c r="Q822" s="6"/>
      <c r="R822" s="5"/>
    </row>
    <row r="823" spans="12:18" ht="12.75" customHeight="1">
      <c r="L823" s="5"/>
      <c r="M823" s="5"/>
      <c r="O823" s="5"/>
      <c r="P823" s="6"/>
      <c r="Q823" s="6"/>
      <c r="R823" s="5"/>
    </row>
    <row r="824" spans="12:18" ht="12.75" customHeight="1">
      <c r="L824" s="5"/>
      <c r="M824" s="5"/>
      <c r="O824" s="5"/>
      <c r="P824" s="6"/>
      <c r="Q824" s="6"/>
      <c r="R824" s="5"/>
    </row>
    <row r="825" spans="12:18" ht="12.75" customHeight="1">
      <c r="L825" s="5"/>
      <c r="M825" s="5"/>
      <c r="O825" s="5"/>
      <c r="P825" s="6"/>
      <c r="Q825" s="6"/>
      <c r="R825" s="5"/>
    </row>
    <row r="826" spans="12:18" ht="12.75" customHeight="1">
      <c r="L826" s="5"/>
      <c r="M826" s="5"/>
      <c r="O826" s="5"/>
      <c r="P826" s="6"/>
      <c r="Q826" s="6"/>
      <c r="R826" s="5"/>
    </row>
    <row r="827" spans="12:18" ht="12.75" customHeight="1">
      <c r="L827" s="5"/>
      <c r="M827" s="5"/>
      <c r="O827" s="5"/>
      <c r="P827" s="6"/>
      <c r="Q827" s="6"/>
      <c r="R827" s="5"/>
    </row>
    <row r="828" spans="12:18" ht="12.75" customHeight="1">
      <c r="L828" s="5"/>
      <c r="M828" s="5"/>
      <c r="O828" s="5"/>
      <c r="P828" s="6"/>
      <c r="Q828" s="6"/>
      <c r="R828" s="5"/>
    </row>
    <row r="829" spans="12:18" ht="12.75" customHeight="1">
      <c r="L829" s="5"/>
      <c r="M829" s="5"/>
      <c r="O829" s="5"/>
      <c r="P829" s="6"/>
      <c r="Q829" s="6"/>
      <c r="R829" s="5"/>
    </row>
    <row r="830" spans="12:18" ht="12.75" customHeight="1">
      <c r="L830" s="5"/>
      <c r="M830" s="5"/>
      <c r="O830" s="5"/>
      <c r="P830" s="6"/>
      <c r="Q830" s="6"/>
      <c r="R830" s="5"/>
    </row>
    <row r="831" spans="12:18" ht="12.75" customHeight="1">
      <c r="L831" s="5"/>
      <c r="M831" s="5"/>
      <c r="O831" s="5"/>
      <c r="P831" s="6"/>
      <c r="Q831" s="6"/>
      <c r="R831" s="5"/>
    </row>
    <row r="832" spans="12:18" ht="12.75" customHeight="1">
      <c r="L832" s="5"/>
      <c r="M832" s="5"/>
      <c r="O832" s="5"/>
      <c r="P832" s="6"/>
      <c r="Q832" s="6"/>
      <c r="R832" s="5"/>
    </row>
    <row r="833" spans="12:18" ht="12.75" customHeight="1">
      <c r="L833" s="5"/>
      <c r="M833" s="5"/>
      <c r="O833" s="5"/>
      <c r="P833" s="6"/>
      <c r="Q833" s="6"/>
      <c r="R833" s="5"/>
    </row>
    <row r="834" spans="12:18" ht="12.75" customHeight="1">
      <c r="L834" s="5"/>
      <c r="M834" s="5"/>
      <c r="O834" s="5"/>
      <c r="P834" s="6"/>
      <c r="Q834" s="6"/>
      <c r="R834" s="5"/>
    </row>
    <row r="835" spans="12:18" ht="12.75" customHeight="1">
      <c r="L835" s="5"/>
      <c r="M835" s="5"/>
      <c r="O835" s="5"/>
      <c r="P835" s="6"/>
      <c r="Q835" s="6"/>
      <c r="R835" s="5"/>
    </row>
    <row r="836" spans="12:18" ht="12.75" customHeight="1">
      <c r="L836" s="5"/>
      <c r="M836" s="5"/>
      <c r="O836" s="5"/>
      <c r="P836" s="6"/>
      <c r="Q836" s="6"/>
      <c r="R836" s="5"/>
    </row>
    <row r="837" spans="12:18" ht="12.75" customHeight="1">
      <c r="L837" s="5"/>
      <c r="M837" s="5"/>
      <c r="O837" s="5"/>
      <c r="P837" s="6"/>
      <c r="Q837" s="6"/>
      <c r="R837" s="5"/>
    </row>
    <row r="838" spans="12:18" ht="12.75" customHeight="1">
      <c r="L838" s="5"/>
      <c r="M838" s="5"/>
      <c r="O838" s="5"/>
      <c r="P838" s="6"/>
      <c r="Q838" s="6"/>
      <c r="R838" s="5"/>
    </row>
    <row r="839" spans="12:18" ht="12.75" customHeight="1">
      <c r="L839" s="5"/>
      <c r="M839" s="5"/>
      <c r="O839" s="5"/>
      <c r="P839" s="6"/>
      <c r="Q839" s="6"/>
      <c r="R839" s="5"/>
    </row>
    <row r="840" spans="12:18" ht="12.75" customHeight="1">
      <c r="L840" s="5"/>
      <c r="M840" s="5"/>
      <c r="O840" s="5"/>
      <c r="P840" s="6"/>
      <c r="Q840" s="6"/>
      <c r="R840" s="5"/>
    </row>
    <row r="841" spans="12:18" ht="12.75" customHeight="1">
      <c r="L841" s="5"/>
      <c r="M841" s="5"/>
      <c r="O841" s="5"/>
      <c r="P841" s="6"/>
      <c r="Q841" s="6"/>
      <c r="R841" s="5"/>
    </row>
    <row r="842" spans="12:18" ht="12.75" customHeight="1">
      <c r="L842" s="5"/>
      <c r="M842" s="5"/>
      <c r="O842" s="5"/>
      <c r="P842" s="6"/>
      <c r="Q842" s="6"/>
      <c r="R842" s="5"/>
    </row>
    <row r="843" spans="12:18" ht="12.75" customHeight="1">
      <c r="L843" s="5"/>
      <c r="M843" s="5"/>
      <c r="O843" s="5"/>
      <c r="P843" s="6"/>
      <c r="Q843" s="6"/>
      <c r="R843" s="5"/>
    </row>
    <row r="844" spans="12:18" ht="12.75" customHeight="1">
      <c r="L844" s="5"/>
      <c r="M844" s="5"/>
      <c r="O844" s="5"/>
      <c r="P844" s="6"/>
      <c r="Q844" s="6"/>
      <c r="R844" s="5"/>
    </row>
    <row r="845" spans="12:18" ht="12.75" customHeight="1">
      <c r="L845" s="5"/>
      <c r="M845" s="5"/>
      <c r="O845" s="5"/>
      <c r="P845" s="6"/>
      <c r="Q845" s="6"/>
      <c r="R845" s="5"/>
    </row>
    <row r="846" spans="12:18" ht="12.75" customHeight="1">
      <c r="L846" s="5"/>
      <c r="M846" s="5"/>
      <c r="O846" s="5"/>
      <c r="P846" s="6"/>
      <c r="Q846" s="6"/>
      <c r="R846" s="5"/>
    </row>
    <row r="847" spans="12:18" ht="12.75" customHeight="1">
      <c r="L847" s="5"/>
      <c r="M847" s="5"/>
      <c r="O847" s="5"/>
      <c r="P847" s="6"/>
      <c r="Q847" s="6"/>
      <c r="R847" s="5"/>
    </row>
    <row r="848" spans="12:18" ht="12.75" customHeight="1">
      <c r="L848" s="5"/>
      <c r="M848" s="5"/>
      <c r="O848" s="5"/>
      <c r="P848" s="6"/>
      <c r="Q848" s="6"/>
      <c r="R848" s="5"/>
    </row>
    <row r="849" spans="12:18" ht="12.75" customHeight="1">
      <c r="L849" s="5"/>
      <c r="M849" s="5"/>
      <c r="O849" s="5"/>
      <c r="P849" s="6"/>
      <c r="Q849" s="6"/>
      <c r="R849" s="5"/>
    </row>
    <row r="850" spans="12:18" ht="12.75" customHeight="1">
      <c r="L850" s="5"/>
      <c r="M850" s="5"/>
      <c r="O850" s="5"/>
      <c r="P850" s="6"/>
      <c r="Q850" s="6"/>
      <c r="R850" s="5"/>
    </row>
    <row r="851" spans="12:18" ht="12.75" customHeight="1">
      <c r="L851" s="5"/>
      <c r="M851" s="5"/>
      <c r="O851" s="5"/>
      <c r="P851" s="6"/>
      <c r="Q851" s="6"/>
      <c r="R851" s="5"/>
    </row>
    <row r="852" spans="12:18" ht="12.75" customHeight="1">
      <c r="L852" s="5"/>
      <c r="M852" s="5"/>
      <c r="O852" s="5"/>
      <c r="P852" s="6"/>
      <c r="Q852" s="6"/>
      <c r="R852" s="5"/>
    </row>
    <row r="853" spans="12:18" ht="12.75" customHeight="1">
      <c r="L853" s="5"/>
      <c r="M853" s="5"/>
      <c r="O853" s="5"/>
      <c r="P853" s="6"/>
      <c r="Q853" s="6"/>
      <c r="R853" s="5"/>
    </row>
    <row r="854" spans="12:18" ht="12.75" customHeight="1">
      <c r="L854" s="5"/>
      <c r="M854" s="5"/>
      <c r="O854" s="5"/>
      <c r="P854" s="6"/>
      <c r="Q854" s="6"/>
      <c r="R854" s="5"/>
    </row>
    <row r="855" spans="12:18" ht="12.75" customHeight="1">
      <c r="L855" s="5"/>
      <c r="M855" s="5"/>
      <c r="O855" s="5"/>
      <c r="P855" s="6"/>
      <c r="Q855" s="6"/>
      <c r="R855" s="5"/>
    </row>
    <row r="856" spans="12:18" ht="12.75" customHeight="1">
      <c r="L856" s="5"/>
      <c r="M856" s="5"/>
      <c r="O856" s="5"/>
      <c r="P856" s="6"/>
      <c r="Q856" s="6"/>
      <c r="R856" s="5"/>
    </row>
    <row r="857" spans="12:18" ht="12.75" customHeight="1">
      <c r="L857" s="5"/>
      <c r="M857" s="5"/>
      <c r="O857" s="5"/>
      <c r="P857" s="6"/>
      <c r="Q857" s="6"/>
      <c r="R857" s="5"/>
    </row>
    <row r="858" spans="12:18" ht="12.75" customHeight="1">
      <c r="L858" s="5"/>
      <c r="M858" s="5"/>
      <c r="O858" s="5"/>
      <c r="P858" s="6"/>
      <c r="Q858" s="6"/>
      <c r="R858" s="5"/>
    </row>
    <row r="859" spans="12:18" ht="12.75" customHeight="1">
      <c r="L859" s="5"/>
      <c r="M859" s="5"/>
      <c r="O859" s="5"/>
      <c r="P859" s="6"/>
      <c r="Q859" s="6"/>
      <c r="R859" s="5"/>
    </row>
    <row r="860" spans="12:18" ht="12.75" customHeight="1">
      <c r="L860" s="5"/>
      <c r="M860" s="5"/>
      <c r="O860" s="5"/>
      <c r="P860" s="6"/>
      <c r="Q860" s="6"/>
      <c r="R860" s="5"/>
    </row>
    <row r="861" spans="12:18" ht="12.75" customHeight="1">
      <c r="L861" s="5"/>
      <c r="M861" s="5"/>
      <c r="O861" s="5"/>
      <c r="P861" s="6"/>
      <c r="Q861" s="6"/>
      <c r="R861" s="5"/>
    </row>
    <row r="862" spans="12:18" ht="12.75" customHeight="1">
      <c r="L862" s="5"/>
      <c r="M862" s="5"/>
      <c r="O862" s="5"/>
      <c r="P862" s="6"/>
      <c r="Q862" s="6"/>
      <c r="R862" s="5"/>
    </row>
    <row r="863" spans="12:18" ht="12.75" customHeight="1">
      <c r="L863" s="5"/>
      <c r="M863" s="5"/>
      <c r="O863" s="5"/>
      <c r="P863" s="6"/>
      <c r="Q863" s="6"/>
      <c r="R863" s="5"/>
    </row>
    <row r="864" spans="12:18" ht="12.75" customHeight="1">
      <c r="L864" s="5"/>
      <c r="M864" s="5"/>
      <c r="O864" s="5"/>
      <c r="P864" s="6"/>
      <c r="Q864" s="6"/>
      <c r="R864" s="5"/>
    </row>
    <row r="865" spans="12:18" ht="12.75" customHeight="1">
      <c r="L865" s="5"/>
      <c r="M865" s="5"/>
      <c r="O865" s="5"/>
      <c r="P865" s="6"/>
      <c r="Q865" s="6"/>
      <c r="R865" s="5"/>
    </row>
    <row r="866" spans="12:18" ht="12.75" customHeight="1">
      <c r="L866" s="5"/>
      <c r="M866" s="5"/>
      <c r="O866" s="5"/>
      <c r="P866" s="6"/>
      <c r="Q866" s="6"/>
      <c r="R866" s="5"/>
    </row>
    <row r="867" spans="12:18" ht="12.75" customHeight="1">
      <c r="L867" s="5"/>
      <c r="M867" s="5"/>
      <c r="O867" s="5"/>
      <c r="P867" s="6"/>
      <c r="Q867" s="6"/>
      <c r="R867" s="5"/>
    </row>
    <row r="868" spans="12:18" ht="12.75" customHeight="1">
      <c r="L868" s="5"/>
      <c r="M868" s="5"/>
      <c r="O868" s="5"/>
      <c r="P868" s="6"/>
      <c r="Q868" s="6"/>
      <c r="R868" s="5"/>
    </row>
    <row r="869" spans="12:18" ht="12.75" customHeight="1">
      <c r="L869" s="5"/>
      <c r="M869" s="5"/>
      <c r="O869" s="5"/>
      <c r="P869" s="6"/>
      <c r="Q869" s="6"/>
      <c r="R869" s="5"/>
    </row>
    <row r="870" spans="12:18" ht="12.75" customHeight="1">
      <c r="L870" s="5"/>
      <c r="M870" s="5"/>
      <c r="O870" s="5"/>
      <c r="P870" s="6"/>
      <c r="Q870" s="6"/>
      <c r="R870" s="5"/>
    </row>
    <row r="871" spans="12:18" ht="12.75" customHeight="1">
      <c r="L871" s="5"/>
      <c r="M871" s="5"/>
      <c r="O871" s="5"/>
      <c r="P871" s="6"/>
      <c r="Q871" s="6"/>
      <c r="R871" s="5"/>
    </row>
    <row r="872" spans="12:18" ht="12.75" customHeight="1">
      <c r="L872" s="5"/>
      <c r="M872" s="5"/>
      <c r="O872" s="5"/>
      <c r="P872" s="6"/>
      <c r="Q872" s="6"/>
      <c r="R872" s="5"/>
    </row>
    <row r="873" spans="12:18" ht="12.75" customHeight="1">
      <c r="L873" s="5"/>
      <c r="M873" s="5"/>
      <c r="O873" s="5"/>
      <c r="P873" s="6"/>
      <c r="Q873" s="6"/>
      <c r="R873" s="5"/>
    </row>
    <row r="874" spans="12:18" ht="12.75" customHeight="1">
      <c r="L874" s="5"/>
      <c r="M874" s="5"/>
      <c r="O874" s="5"/>
      <c r="P874" s="6"/>
      <c r="Q874" s="6"/>
      <c r="R874" s="5"/>
    </row>
    <row r="875" spans="12:18" ht="12.75" customHeight="1">
      <c r="L875" s="5"/>
      <c r="M875" s="5"/>
      <c r="O875" s="5"/>
      <c r="P875" s="6"/>
      <c r="Q875" s="6"/>
      <c r="R875" s="5"/>
    </row>
    <row r="876" spans="12:18" ht="12.75" customHeight="1">
      <c r="L876" s="5"/>
      <c r="M876" s="5"/>
      <c r="O876" s="5"/>
      <c r="P876" s="6"/>
      <c r="Q876" s="6"/>
      <c r="R876" s="5"/>
    </row>
    <row r="877" spans="12:18" ht="12.75" customHeight="1">
      <c r="L877" s="5"/>
      <c r="M877" s="5"/>
      <c r="O877" s="5"/>
      <c r="P877" s="6"/>
      <c r="Q877" s="6"/>
      <c r="R877" s="5"/>
    </row>
    <row r="878" spans="12:18" ht="12.75" customHeight="1">
      <c r="L878" s="5"/>
      <c r="M878" s="5"/>
      <c r="O878" s="5"/>
      <c r="P878" s="6"/>
      <c r="Q878" s="6"/>
      <c r="R878" s="5"/>
    </row>
    <row r="879" spans="12:18" ht="12.75" customHeight="1">
      <c r="L879" s="5"/>
      <c r="M879" s="5"/>
      <c r="O879" s="5"/>
      <c r="P879" s="6"/>
      <c r="Q879" s="6"/>
      <c r="R879" s="5"/>
    </row>
    <row r="880" spans="12:18" ht="12.75" customHeight="1">
      <c r="L880" s="5"/>
      <c r="M880" s="5"/>
      <c r="O880" s="5"/>
      <c r="P880" s="6"/>
      <c r="Q880" s="6"/>
      <c r="R880" s="5"/>
    </row>
    <row r="881" spans="12:18" ht="12.75" customHeight="1">
      <c r="L881" s="5"/>
      <c r="M881" s="5"/>
      <c r="O881" s="5"/>
      <c r="P881" s="6"/>
      <c r="Q881" s="6"/>
      <c r="R881" s="5"/>
    </row>
    <row r="882" spans="12:18" ht="12.75" customHeight="1">
      <c r="L882" s="5"/>
      <c r="M882" s="5"/>
      <c r="O882" s="5"/>
      <c r="P882" s="6"/>
      <c r="Q882" s="6"/>
      <c r="R882" s="5"/>
    </row>
    <row r="883" spans="12:18" ht="12.75" customHeight="1">
      <c r="L883" s="5"/>
      <c r="M883" s="5"/>
      <c r="O883" s="5"/>
      <c r="P883" s="6"/>
      <c r="Q883" s="6"/>
      <c r="R883" s="5"/>
    </row>
    <row r="884" spans="12:18" ht="12.75" customHeight="1">
      <c r="L884" s="5"/>
      <c r="M884" s="5"/>
      <c r="O884" s="5"/>
      <c r="P884" s="6"/>
      <c r="Q884" s="6"/>
      <c r="R884" s="5"/>
    </row>
    <row r="885" spans="12:18" ht="12.75" customHeight="1">
      <c r="L885" s="5"/>
      <c r="M885" s="5"/>
      <c r="O885" s="5"/>
      <c r="P885" s="6"/>
      <c r="Q885" s="6"/>
      <c r="R885" s="5"/>
    </row>
    <row r="886" spans="12:18" ht="12.75" customHeight="1">
      <c r="L886" s="5"/>
      <c r="M886" s="5"/>
      <c r="O886" s="5"/>
      <c r="P886" s="6"/>
      <c r="Q886" s="6"/>
      <c r="R886" s="5"/>
    </row>
    <row r="887" spans="12:18" ht="12.75" customHeight="1">
      <c r="L887" s="5"/>
      <c r="M887" s="5"/>
      <c r="O887" s="5"/>
      <c r="P887" s="6"/>
      <c r="Q887" s="6"/>
      <c r="R887" s="5"/>
    </row>
    <row r="888" spans="12:18" ht="12.75" customHeight="1">
      <c r="L888" s="5"/>
      <c r="M888" s="5"/>
      <c r="O888" s="5"/>
      <c r="P888" s="6"/>
      <c r="Q888" s="6"/>
      <c r="R888" s="5"/>
    </row>
    <row r="889" spans="12:18" ht="12.75" customHeight="1">
      <c r="L889" s="5"/>
      <c r="M889" s="5"/>
      <c r="O889" s="5"/>
      <c r="P889" s="6"/>
      <c r="Q889" s="6"/>
      <c r="R889" s="5"/>
    </row>
    <row r="890" spans="12:18" ht="12.75" customHeight="1">
      <c r="L890" s="5"/>
      <c r="M890" s="5"/>
      <c r="O890" s="5"/>
      <c r="P890" s="6"/>
      <c r="Q890" s="6"/>
      <c r="R890" s="5"/>
    </row>
    <row r="891" spans="12:18" ht="12.75" customHeight="1">
      <c r="L891" s="5"/>
      <c r="M891" s="5"/>
      <c r="O891" s="5"/>
      <c r="P891" s="6"/>
      <c r="Q891" s="6"/>
      <c r="R891" s="5"/>
    </row>
    <row r="892" spans="12:18" ht="12.75" customHeight="1">
      <c r="L892" s="5"/>
      <c r="M892" s="5"/>
      <c r="O892" s="5"/>
      <c r="P892" s="6"/>
      <c r="Q892" s="6"/>
      <c r="R892" s="5"/>
    </row>
    <row r="893" spans="12:18" ht="12.75" customHeight="1">
      <c r="L893" s="5"/>
      <c r="M893" s="5"/>
      <c r="O893" s="5"/>
      <c r="P893" s="6"/>
      <c r="Q893" s="6"/>
      <c r="R893" s="5"/>
    </row>
    <row r="894" spans="12:18" ht="12.75" customHeight="1">
      <c r="L894" s="5"/>
      <c r="M894" s="5"/>
      <c r="O894" s="5"/>
      <c r="P894" s="6"/>
      <c r="Q894" s="6"/>
      <c r="R894" s="5"/>
    </row>
    <row r="895" spans="12:18" ht="12.75" customHeight="1">
      <c r="L895" s="5"/>
      <c r="M895" s="5"/>
      <c r="O895" s="5"/>
      <c r="P895" s="6"/>
      <c r="Q895" s="6"/>
      <c r="R895" s="5"/>
    </row>
    <row r="896" spans="12:18" ht="12.75" customHeight="1">
      <c r="L896" s="5"/>
      <c r="M896" s="5"/>
      <c r="O896" s="5"/>
      <c r="P896" s="6"/>
      <c r="Q896" s="6"/>
      <c r="R896" s="5"/>
    </row>
    <row r="897" spans="12:18" ht="12.75" customHeight="1">
      <c r="L897" s="5"/>
      <c r="M897" s="5"/>
      <c r="O897" s="5"/>
      <c r="P897" s="6"/>
      <c r="Q897" s="6"/>
      <c r="R897" s="5"/>
    </row>
    <row r="898" spans="12:18" ht="12.75" customHeight="1">
      <c r="L898" s="5"/>
      <c r="M898" s="5"/>
      <c r="O898" s="5"/>
      <c r="P898" s="6"/>
      <c r="Q898" s="6"/>
      <c r="R898" s="5"/>
    </row>
    <row r="899" spans="12:18" ht="12.75" customHeight="1">
      <c r="L899" s="5"/>
      <c r="M899" s="5"/>
      <c r="O899" s="5"/>
      <c r="P899" s="6"/>
      <c r="Q899" s="6"/>
      <c r="R899" s="5"/>
    </row>
    <row r="900" spans="12:18" ht="12.75" customHeight="1">
      <c r="L900" s="5"/>
      <c r="M900" s="5"/>
      <c r="O900" s="5"/>
      <c r="P900" s="6"/>
      <c r="Q900" s="6"/>
      <c r="R900" s="5"/>
    </row>
    <row r="901" spans="12:18" ht="12.75" customHeight="1">
      <c r="L901" s="5"/>
      <c r="M901" s="5"/>
      <c r="O901" s="5"/>
      <c r="P901" s="6"/>
      <c r="Q901" s="6"/>
      <c r="R901" s="5"/>
    </row>
    <row r="902" spans="12:18" ht="12.75" customHeight="1">
      <c r="L902" s="5"/>
      <c r="M902" s="5"/>
      <c r="O902" s="5"/>
      <c r="P902" s="6"/>
      <c r="Q902" s="6"/>
      <c r="R902" s="5"/>
    </row>
    <row r="903" spans="12:18" ht="12.75" customHeight="1">
      <c r="L903" s="5"/>
      <c r="M903" s="5"/>
      <c r="O903" s="5"/>
      <c r="P903" s="6"/>
      <c r="Q903" s="6"/>
      <c r="R903" s="5"/>
    </row>
    <row r="904" spans="12:18" ht="12.75" customHeight="1">
      <c r="L904" s="5"/>
      <c r="M904" s="5"/>
      <c r="O904" s="5"/>
      <c r="P904" s="6"/>
      <c r="Q904" s="6"/>
      <c r="R904" s="5"/>
    </row>
    <row r="905" spans="12:18" ht="12.75" customHeight="1">
      <c r="L905" s="5"/>
      <c r="M905" s="5"/>
      <c r="O905" s="5"/>
      <c r="P905" s="6"/>
      <c r="Q905" s="6"/>
      <c r="R905" s="5"/>
    </row>
    <row r="906" spans="12:18" ht="12.75" customHeight="1">
      <c r="L906" s="5"/>
      <c r="M906" s="5"/>
      <c r="O906" s="5"/>
      <c r="P906" s="6"/>
      <c r="Q906" s="6"/>
      <c r="R906" s="5"/>
    </row>
    <row r="907" spans="12:18" ht="12.75" customHeight="1">
      <c r="L907" s="5"/>
      <c r="M907" s="5"/>
      <c r="O907" s="5"/>
      <c r="P907" s="6"/>
      <c r="Q907" s="6"/>
      <c r="R907" s="5"/>
    </row>
    <row r="908" spans="12:18" ht="12.75" customHeight="1">
      <c r="L908" s="5"/>
      <c r="M908" s="5"/>
      <c r="O908" s="5"/>
      <c r="P908" s="6"/>
      <c r="Q908" s="6"/>
      <c r="R908" s="5"/>
    </row>
    <row r="909" spans="12:18" ht="12.75" customHeight="1">
      <c r="L909" s="5"/>
      <c r="M909" s="5"/>
      <c r="O909" s="5"/>
      <c r="P909" s="6"/>
      <c r="Q909" s="6"/>
      <c r="R909" s="5"/>
    </row>
    <row r="910" spans="12:18" ht="12.75" customHeight="1">
      <c r="L910" s="5"/>
      <c r="M910" s="5"/>
      <c r="O910" s="5"/>
      <c r="P910" s="6"/>
      <c r="Q910" s="6"/>
      <c r="R910" s="5"/>
    </row>
    <row r="911" spans="12:18" ht="12.75" customHeight="1">
      <c r="L911" s="5"/>
      <c r="M911" s="5"/>
      <c r="O911" s="5"/>
      <c r="P911" s="6"/>
      <c r="Q911" s="6"/>
      <c r="R911" s="5"/>
    </row>
    <row r="912" spans="12:18" ht="12.75" customHeight="1">
      <c r="L912" s="5"/>
      <c r="M912" s="5"/>
      <c r="O912" s="5"/>
      <c r="P912" s="6"/>
      <c r="Q912" s="6"/>
      <c r="R912" s="5"/>
    </row>
    <row r="913" spans="12:18" ht="12.75" customHeight="1">
      <c r="L913" s="5"/>
      <c r="M913" s="5"/>
      <c r="O913" s="5"/>
      <c r="P913" s="6"/>
      <c r="Q913" s="6"/>
      <c r="R913" s="5"/>
    </row>
    <row r="914" spans="12:18" ht="12.75" customHeight="1">
      <c r="L914" s="5"/>
      <c r="M914" s="5"/>
      <c r="O914" s="5"/>
      <c r="P914" s="6"/>
      <c r="Q914" s="6"/>
      <c r="R914" s="5"/>
    </row>
    <row r="915" spans="12:18" ht="12.75" customHeight="1">
      <c r="L915" s="5"/>
      <c r="M915" s="5"/>
      <c r="O915" s="5"/>
      <c r="P915" s="6"/>
      <c r="Q915" s="6"/>
      <c r="R915" s="5"/>
    </row>
    <row r="916" spans="12:18" ht="12.75" customHeight="1">
      <c r="L916" s="5"/>
      <c r="M916" s="5"/>
      <c r="O916" s="5"/>
      <c r="P916" s="6"/>
      <c r="Q916" s="6"/>
      <c r="R916" s="5"/>
    </row>
    <row r="917" spans="12:18" ht="12.75" customHeight="1">
      <c r="L917" s="5"/>
      <c r="M917" s="5"/>
      <c r="O917" s="5"/>
      <c r="P917" s="6"/>
      <c r="Q917" s="6"/>
      <c r="R917" s="5"/>
    </row>
    <row r="918" spans="12:18" ht="12.75" customHeight="1">
      <c r="L918" s="5"/>
      <c r="M918" s="5"/>
      <c r="O918" s="5"/>
      <c r="P918" s="6"/>
      <c r="Q918" s="6"/>
      <c r="R918" s="5"/>
    </row>
    <row r="919" spans="12:18" ht="12.75" customHeight="1">
      <c r="L919" s="5"/>
      <c r="M919" s="5"/>
      <c r="O919" s="5"/>
      <c r="P919" s="6"/>
      <c r="Q919" s="6"/>
      <c r="R919" s="5"/>
    </row>
    <row r="920" spans="12:18" ht="12.75" customHeight="1">
      <c r="L920" s="5"/>
      <c r="M920" s="5"/>
      <c r="O920" s="5"/>
      <c r="P920" s="6"/>
      <c r="Q920" s="6"/>
      <c r="R920" s="5"/>
    </row>
    <row r="921" spans="12:18" ht="12.75" customHeight="1">
      <c r="L921" s="5"/>
      <c r="M921" s="5"/>
      <c r="O921" s="5"/>
      <c r="P921" s="6"/>
      <c r="Q921" s="6"/>
      <c r="R921" s="5"/>
    </row>
    <row r="922" spans="12:18" ht="12.75" customHeight="1">
      <c r="L922" s="5"/>
      <c r="M922" s="5"/>
      <c r="O922" s="5"/>
      <c r="P922" s="6"/>
      <c r="Q922" s="6"/>
      <c r="R922" s="5"/>
    </row>
    <row r="923" spans="12:18" ht="12.75" customHeight="1">
      <c r="L923" s="5"/>
      <c r="M923" s="5"/>
      <c r="O923" s="5"/>
      <c r="P923" s="6"/>
      <c r="Q923" s="6"/>
      <c r="R923" s="5"/>
    </row>
    <row r="924" spans="12:18" ht="12.75" customHeight="1">
      <c r="L924" s="5"/>
      <c r="M924" s="5"/>
      <c r="O924" s="5"/>
      <c r="P924" s="6"/>
      <c r="Q924" s="6"/>
      <c r="R924" s="5"/>
    </row>
    <row r="925" spans="12:18" ht="12.75" customHeight="1">
      <c r="L925" s="5"/>
      <c r="M925" s="5"/>
      <c r="O925" s="5"/>
      <c r="P925" s="6"/>
      <c r="Q925" s="6"/>
      <c r="R925" s="5"/>
    </row>
    <row r="926" spans="12:18" ht="12.75" customHeight="1">
      <c r="L926" s="5"/>
      <c r="M926" s="5"/>
      <c r="O926" s="5"/>
      <c r="P926" s="6"/>
      <c r="Q926" s="6"/>
      <c r="R926" s="5"/>
    </row>
    <row r="927" spans="12:18" ht="12.75" customHeight="1">
      <c r="L927" s="5"/>
      <c r="M927" s="5"/>
      <c r="O927" s="5"/>
      <c r="P927" s="6"/>
      <c r="Q927" s="6"/>
      <c r="R927" s="5"/>
    </row>
    <row r="928" spans="12:18" ht="12.75" customHeight="1">
      <c r="L928" s="5"/>
      <c r="M928" s="5"/>
      <c r="O928" s="5"/>
      <c r="P928" s="6"/>
      <c r="Q928" s="6"/>
      <c r="R928" s="5"/>
    </row>
    <row r="929" spans="12:18" ht="12.75" customHeight="1">
      <c r="L929" s="5"/>
      <c r="M929" s="5"/>
      <c r="O929" s="5"/>
      <c r="P929" s="6"/>
      <c r="Q929" s="6"/>
      <c r="R929" s="5"/>
    </row>
    <row r="930" spans="12:18" ht="12.75" customHeight="1">
      <c r="L930" s="5"/>
      <c r="M930" s="5"/>
      <c r="O930" s="5"/>
      <c r="P930" s="6"/>
      <c r="Q930" s="6"/>
      <c r="R930" s="5"/>
    </row>
    <row r="931" spans="12:18" ht="12.75" customHeight="1">
      <c r="L931" s="5"/>
      <c r="M931" s="5"/>
      <c r="O931" s="5"/>
      <c r="P931" s="6"/>
      <c r="Q931" s="6"/>
      <c r="R931" s="5"/>
    </row>
    <row r="932" spans="12:18" ht="12.75" customHeight="1">
      <c r="L932" s="5"/>
      <c r="M932" s="5"/>
      <c r="O932" s="5"/>
      <c r="P932" s="6"/>
      <c r="Q932" s="6"/>
      <c r="R932" s="5"/>
    </row>
    <row r="933" spans="12:18" ht="12.75" customHeight="1">
      <c r="L933" s="5"/>
      <c r="M933" s="5"/>
      <c r="O933" s="5"/>
      <c r="P933" s="6"/>
      <c r="Q933" s="6"/>
      <c r="R933" s="5"/>
    </row>
    <row r="934" spans="12:18" ht="12.75" customHeight="1">
      <c r="L934" s="5"/>
      <c r="M934" s="5"/>
      <c r="O934" s="5"/>
      <c r="P934" s="6"/>
      <c r="Q934" s="6"/>
      <c r="R934" s="5"/>
    </row>
    <row r="935" spans="12:18" ht="12.75" customHeight="1">
      <c r="L935" s="5"/>
      <c r="M935" s="5"/>
      <c r="O935" s="5"/>
      <c r="P935" s="6"/>
      <c r="Q935" s="6"/>
      <c r="R935" s="5"/>
    </row>
    <row r="936" spans="12:18" ht="12.75" customHeight="1">
      <c r="L936" s="5"/>
      <c r="M936" s="5"/>
      <c r="O936" s="5"/>
      <c r="P936" s="6"/>
      <c r="Q936" s="6"/>
      <c r="R936" s="5"/>
    </row>
    <row r="937" spans="12:18" ht="12.75" customHeight="1">
      <c r="L937" s="5"/>
      <c r="M937" s="5"/>
      <c r="O937" s="5"/>
      <c r="P937" s="6"/>
      <c r="Q937" s="6"/>
      <c r="R937" s="5"/>
    </row>
    <row r="938" spans="12:18" ht="12.75" customHeight="1">
      <c r="L938" s="5"/>
      <c r="M938" s="5"/>
      <c r="O938" s="5"/>
      <c r="P938" s="6"/>
      <c r="Q938" s="6"/>
      <c r="R938" s="5"/>
    </row>
    <row r="939" spans="12:18" ht="12.75" customHeight="1">
      <c r="L939" s="5"/>
      <c r="M939" s="5"/>
      <c r="O939" s="5"/>
      <c r="P939" s="6"/>
      <c r="Q939" s="6"/>
      <c r="R939" s="5"/>
    </row>
    <row r="940" spans="12:18" ht="12.75" customHeight="1">
      <c r="L940" s="5"/>
      <c r="M940" s="5"/>
      <c r="O940" s="5"/>
      <c r="P940" s="6"/>
      <c r="Q940" s="6"/>
      <c r="R940" s="5"/>
    </row>
    <row r="941" spans="12:18" ht="12.75" customHeight="1">
      <c r="L941" s="5"/>
      <c r="M941" s="5"/>
      <c r="O941" s="5"/>
      <c r="P941" s="6"/>
      <c r="Q941" s="6"/>
      <c r="R941" s="5"/>
    </row>
    <row r="942" spans="12:18" ht="12.75" customHeight="1">
      <c r="L942" s="5"/>
      <c r="M942" s="5"/>
      <c r="O942" s="5"/>
      <c r="P942" s="6"/>
      <c r="Q942" s="6"/>
      <c r="R942" s="5"/>
    </row>
    <row r="943" spans="12:18" ht="12.75" customHeight="1">
      <c r="L943" s="5"/>
      <c r="M943" s="5"/>
      <c r="O943" s="5"/>
      <c r="P943" s="6"/>
      <c r="Q943" s="6"/>
      <c r="R943" s="5"/>
    </row>
    <row r="944" spans="12:18" ht="12.75" customHeight="1">
      <c r="L944" s="5"/>
      <c r="M944" s="5"/>
      <c r="O944" s="5"/>
      <c r="P944" s="6"/>
      <c r="Q944" s="6"/>
      <c r="R944" s="5"/>
    </row>
    <row r="945" spans="12:18" ht="12.75" customHeight="1">
      <c r="L945" s="5"/>
      <c r="M945" s="5"/>
      <c r="O945" s="5"/>
      <c r="P945" s="6"/>
      <c r="Q945" s="6"/>
      <c r="R945" s="5"/>
    </row>
    <row r="946" spans="12:18" ht="12.75" customHeight="1">
      <c r="L946" s="5"/>
      <c r="M946" s="5"/>
      <c r="O946" s="5"/>
      <c r="P946" s="6"/>
      <c r="Q946" s="6"/>
      <c r="R946" s="5"/>
    </row>
    <row r="947" spans="12:18" ht="12.75" customHeight="1">
      <c r="L947" s="5"/>
      <c r="M947" s="5"/>
      <c r="O947" s="5"/>
      <c r="P947" s="6"/>
      <c r="Q947" s="6"/>
      <c r="R947" s="5"/>
    </row>
    <row r="948" spans="12:18" ht="12.75" customHeight="1">
      <c r="L948" s="5"/>
      <c r="M948" s="5"/>
      <c r="O948" s="5"/>
      <c r="P948" s="6"/>
      <c r="Q948" s="6"/>
      <c r="R948" s="5"/>
    </row>
    <row r="949" spans="12:18" ht="12.75" customHeight="1">
      <c r="L949" s="5"/>
      <c r="M949" s="5"/>
      <c r="O949" s="5"/>
      <c r="P949" s="6"/>
      <c r="Q949" s="6"/>
      <c r="R949" s="5"/>
    </row>
    <row r="950" spans="12:18" ht="12.75" customHeight="1">
      <c r="L950" s="5"/>
      <c r="M950" s="5"/>
      <c r="O950" s="5"/>
      <c r="P950" s="6"/>
      <c r="Q950" s="6"/>
      <c r="R950" s="5"/>
    </row>
    <row r="951" spans="12:18" ht="12.75" customHeight="1">
      <c r="L951" s="5"/>
      <c r="M951" s="5"/>
      <c r="O951" s="5"/>
      <c r="P951" s="6"/>
      <c r="Q951" s="6"/>
      <c r="R951" s="5"/>
    </row>
    <row r="952" spans="12:18" ht="12.75" customHeight="1">
      <c r="L952" s="5"/>
      <c r="M952" s="5"/>
      <c r="O952" s="5"/>
      <c r="P952" s="6"/>
      <c r="Q952" s="6"/>
      <c r="R952" s="5"/>
    </row>
    <row r="953" spans="12:18" ht="12.75" customHeight="1">
      <c r="L953" s="5"/>
      <c r="M953" s="5"/>
      <c r="O953" s="5"/>
      <c r="P953" s="6"/>
      <c r="Q953" s="6"/>
      <c r="R953" s="5"/>
    </row>
    <row r="954" spans="12:18" ht="12.75" customHeight="1">
      <c r="L954" s="5"/>
      <c r="M954" s="5"/>
      <c r="O954" s="5"/>
      <c r="P954" s="6"/>
      <c r="Q954" s="6"/>
      <c r="R954" s="5"/>
    </row>
    <row r="955" spans="12:18" ht="12.75" customHeight="1">
      <c r="L955" s="5"/>
      <c r="M955" s="5"/>
      <c r="O955" s="5"/>
      <c r="P955" s="6"/>
      <c r="Q955" s="6"/>
      <c r="R955" s="5"/>
    </row>
    <row r="956" spans="12:18" ht="12.75" customHeight="1">
      <c r="L956" s="5"/>
      <c r="M956" s="5"/>
      <c r="O956" s="5"/>
      <c r="P956" s="6"/>
      <c r="Q956" s="6"/>
      <c r="R956" s="5"/>
    </row>
    <row r="957" spans="12:18" ht="12.75" customHeight="1">
      <c r="L957" s="5"/>
      <c r="M957" s="5"/>
      <c r="O957" s="5"/>
      <c r="P957" s="6"/>
      <c r="Q957" s="6"/>
      <c r="R957" s="5"/>
    </row>
    <row r="958" spans="12:18" ht="12.75" customHeight="1">
      <c r="L958" s="5"/>
      <c r="M958" s="5"/>
      <c r="O958" s="5"/>
      <c r="P958" s="6"/>
      <c r="Q958" s="6"/>
      <c r="R958" s="5"/>
    </row>
    <row r="959" spans="12:18" ht="12.75" customHeight="1">
      <c r="L959" s="5"/>
      <c r="M959" s="5"/>
      <c r="O959" s="5"/>
      <c r="P959" s="6"/>
      <c r="Q959" s="6"/>
      <c r="R959" s="5"/>
    </row>
    <row r="960" spans="12:18" ht="12.75" customHeight="1">
      <c r="L960" s="5"/>
      <c r="M960" s="5"/>
      <c r="O960" s="5"/>
      <c r="P960" s="6"/>
      <c r="Q960" s="6"/>
      <c r="R960" s="5"/>
    </row>
    <row r="961" spans="12:18" ht="12.75" customHeight="1">
      <c r="L961" s="5"/>
      <c r="M961" s="5"/>
      <c r="O961" s="5"/>
      <c r="P961" s="6"/>
      <c r="Q961" s="6"/>
      <c r="R961" s="5"/>
    </row>
    <row r="962" spans="12:18" ht="12.75" customHeight="1">
      <c r="L962" s="5"/>
      <c r="M962" s="5"/>
      <c r="O962" s="5"/>
      <c r="P962" s="6"/>
      <c r="Q962" s="6"/>
      <c r="R962" s="5"/>
    </row>
    <row r="963" spans="12:18" ht="12.75" customHeight="1">
      <c r="L963" s="5"/>
      <c r="M963" s="5"/>
      <c r="O963" s="5"/>
      <c r="P963" s="6"/>
      <c r="Q963" s="6"/>
      <c r="R963" s="5"/>
    </row>
    <row r="964" spans="12:18" ht="12.75" customHeight="1">
      <c r="L964" s="5"/>
      <c r="M964" s="5"/>
      <c r="O964" s="5"/>
      <c r="P964" s="6"/>
      <c r="Q964" s="6"/>
      <c r="R964" s="5"/>
    </row>
    <row r="965" spans="12:18" ht="12.75" customHeight="1">
      <c r="L965" s="5"/>
      <c r="M965" s="5"/>
      <c r="O965" s="5"/>
      <c r="P965" s="6"/>
      <c r="Q965" s="6"/>
      <c r="R965" s="5"/>
    </row>
    <row r="966" spans="12:18" ht="12.75" customHeight="1">
      <c r="L966" s="5"/>
      <c r="M966" s="5"/>
      <c r="O966" s="5"/>
      <c r="P966" s="6"/>
      <c r="Q966" s="6"/>
      <c r="R966" s="5"/>
    </row>
    <row r="967" spans="12:18" ht="12.75" customHeight="1">
      <c r="L967" s="5"/>
      <c r="M967" s="5"/>
      <c r="O967" s="5"/>
      <c r="P967" s="6"/>
      <c r="Q967" s="6"/>
      <c r="R967" s="5"/>
    </row>
    <row r="968" spans="12:18" ht="12.75" customHeight="1">
      <c r="L968" s="5"/>
      <c r="M968" s="5"/>
      <c r="O968" s="5"/>
      <c r="P968" s="6"/>
      <c r="Q968" s="6"/>
      <c r="R968" s="5"/>
    </row>
    <row r="969" spans="12:18" ht="12.75" customHeight="1">
      <c r="L969" s="5"/>
      <c r="M969" s="5"/>
      <c r="O969" s="5"/>
      <c r="P969" s="6"/>
      <c r="Q969" s="6"/>
      <c r="R969" s="5"/>
    </row>
    <row r="970" spans="12:18" ht="12.75" customHeight="1">
      <c r="L970" s="5"/>
      <c r="M970" s="5"/>
      <c r="O970" s="5"/>
      <c r="P970" s="6"/>
      <c r="Q970" s="6"/>
      <c r="R970" s="5"/>
    </row>
    <row r="971" spans="12:18" ht="12.75" customHeight="1">
      <c r="L971" s="5"/>
      <c r="M971" s="5"/>
      <c r="O971" s="5"/>
      <c r="P971" s="6"/>
      <c r="Q971" s="6"/>
      <c r="R971" s="5"/>
    </row>
    <row r="972" spans="12:18" ht="12.75" customHeight="1">
      <c r="L972" s="5"/>
      <c r="M972" s="5"/>
      <c r="O972" s="5"/>
      <c r="P972" s="6"/>
      <c r="Q972" s="6"/>
      <c r="R972" s="5"/>
    </row>
    <row r="973" spans="12:18" ht="12.75" customHeight="1">
      <c r="L973" s="5"/>
      <c r="M973" s="5"/>
      <c r="O973" s="5"/>
      <c r="P973" s="6"/>
      <c r="Q973" s="6"/>
      <c r="R973" s="5"/>
    </row>
    <row r="974" spans="12:18" ht="12.75" customHeight="1">
      <c r="L974" s="5"/>
      <c r="M974" s="5"/>
      <c r="O974" s="5"/>
      <c r="P974" s="6"/>
      <c r="Q974" s="6"/>
      <c r="R974" s="5"/>
    </row>
    <row r="975" spans="12:18" ht="12.75" customHeight="1">
      <c r="L975" s="5"/>
      <c r="M975" s="5"/>
      <c r="O975" s="5"/>
      <c r="P975" s="6"/>
      <c r="Q975" s="6"/>
      <c r="R975" s="5"/>
    </row>
    <row r="976" spans="12:18" ht="12.75" customHeight="1">
      <c r="L976" s="5"/>
      <c r="M976" s="5"/>
      <c r="O976" s="5"/>
      <c r="P976" s="6"/>
      <c r="Q976" s="6"/>
      <c r="R976" s="5"/>
    </row>
    <row r="977" spans="12:18" ht="12.75" customHeight="1">
      <c r="L977" s="5"/>
      <c r="M977" s="5"/>
      <c r="O977" s="5"/>
      <c r="P977" s="6"/>
      <c r="Q977" s="6"/>
      <c r="R977" s="5"/>
    </row>
    <row r="978" spans="12:18" ht="12.75" customHeight="1">
      <c r="L978" s="5"/>
      <c r="M978" s="5"/>
      <c r="O978" s="5"/>
      <c r="P978" s="6"/>
      <c r="Q978" s="6"/>
      <c r="R978" s="5"/>
    </row>
    <row r="979" spans="12:18" ht="12.75" customHeight="1">
      <c r="L979" s="5"/>
      <c r="M979" s="5"/>
      <c r="O979" s="5"/>
      <c r="P979" s="6"/>
      <c r="Q979" s="6"/>
      <c r="R979" s="5"/>
    </row>
    <row r="980" spans="12:18" ht="12.75" customHeight="1">
      <c r="L980" s="5"/>
      <c r="M980" s="5"/>
      <c r="O980" s="5"/>
      <c r="P980" s="6"/>
      <c r="Q980" s="6"/>
      <c r="R980" s="5"/>
    </row>
    <row r="981" spans="12:18" ht="12.75" customHeight="1">
      <c r="L981" s="5"/>
      <c r="M981" s="5"/>
      <c r="O981" s="5"/>
      <c r="P981" s="6"/>
      <c r="Q981" s="6"/>
      <c r="R981" s="5"/>
    </row>
    <row r="982" spans="12:18" ht="12.75" customHeight="1">
      <c r="L982" s="5"/>
      <c r="M982" s="5"/>
      <c r="O982" s="5"/>
      <c r="P982" s="6"/>
      <c r="Q982" s="6"/>
      <c r="R982" s="5"/>
    </row>
    <row r="983" spans="12:18" ht="12.75" customHeight="1">
      <c r="L983" s="5"/>
      <c r="M983" s="5"/>
      <c r="O983" s="5"/>
      <c r="P983" s="6"/>
      <c r="Q983" s="6"/>
      <c r="R983" s="5"/>
    </row>
    <row r="984" spans="12:18" ht="12.75" customHeight="1">
      <c r="L984" s="5"/>
      <c r="M984" s="5"/>
      <c r="O984" s="5"/>
      <c r="P984" s="6"/>
      <c r="Q984" s="6"/>
      <c r="R984" s="5"/>
    </row>
    <row r="985" spans="12:18" ht="12.75" customHeight="1">
      <c r="L985" s="5"/>
      <c r="M985" s="5"/>
      <c r="O985" s="5"/>
      <c r="P985" s="6"/>
      <c r="Q985" s="6"/>
      <c r="R985" s="5"/>
    </row>
    <row r="986" spans="12:18" ht="12.75" customHeight="1">
      <c r="L986" s="5"/>
      <c r="M986" s="5"/>
      <c r="O986" s="5"/>
      <c r="P986" s="6"/>
      <c r="Q986" s="6"/>
      <c r="R986" s="5"/>
    </row>
    <row r="987" spans="12:18" ht="12.75" customHeight="1">
      <c r="L987" s="5"/>
      <c r="M987" s="5"/>
      <c r="O987" s="5"/>
      <c r="P987" s="6"/>
      <c r="Q987" s="6"/>
      <c r="R987" s="5"/>
    </row>
    <row r="988" spans="12:18" ht="12.75" customHeight="1">
      <c r="L988" s="5"/>
      <c r="M988" s="5"/>
      <c r="O988" s="5"/>
      <c r="P988" s="6"/>
      <c r="Q988" s="6"/>
      <c r="R988" s="5"/>
    </row>
    <row r="989" spans="12:18" ht="12.75" customHeight="1">
      <c r="L989" s="5"/>
      <c r="M989" s="5"/>
      <c r="O989" s="5"/>
      <c r="P989" s="6"/>
      <c r="Q989" s="6"/>
      <c r="R989" s="5"/>
    </row>
    <row r="990" spans="12:18" ht="12.75" customHeight="1">
      <c r="L990" s="5"/>
      <c r="M990" s="5"/>
      <c r="O990" s="5"/>
      <c r="P990" s="6"/>
      <c r="Q990" s="6"/>
      <c r="R990" s="5"/>
    </row>
    <row r="991" spans="12:18" ht="12.75" customHeight="1">
      <c r="L991" s="5"/>
      <c r="M991" s="5"/>
      <c r="O991" s="5"/>
      <c r="P991" s="6"/>
      <c r="Q991" s="6"/>
      <c r="R991" s="5"/>
    </row>
    <row r="992" spans="12:18" ht="12.75" customHeight="1">
      <c r="L992" s="5"/>
      <c r="M992" s="5"/>
      <c r="O992" s="5"/>
      <c r="P992" s="6"/>
      <c r="Q992" s="6"/>
      <c r="R992" s="5"/>
    </row>
    <row r="993" spans="12:18" ht="12.75" customHeight="1">
      <c r="L993" s="5"/>
      <c r="M993" s="5"/>
      <c r="O993" s="5"/>
      <c r="P993" s="6"/>
      <c r="Q993" s="6"/>
      <c r="R993" s="5"/>
    </row>
    <row r="994" spans="12:18" ht="12.75" customHeight="1">
      <c r="L994" s="5"/>
      <c r="M994" s="5"/>
      <c r="O994" s="5"/>
      <c r="P994" s="6"/>
      <c r="Q994" s="6"/>
      <c r="R994" s="5"/>
    </row>
    <row r="995" spans="12:18" ht="12.75" customHeight="1">
      <c r="L995" s="5"/>
      <c r="M995" s="5"/>
      <c r="O995" s="5"/>
      <c r="P995" s="6"/>
      <c r="Q995" s="6"/>
      <c r="R995" s="5"/>
    </row>
    <row r="996" spans="12:18" ht="12.75" customHeight="1">
      <c r="L996" s="5"/>
      <c r="M996" s="5"/>
      <c r="O996" s="5"/>
      <c r="P996" s="6"/>
      <c r="Q996" s="6"/>
      <c r="R996" s="5"/>
    </row>
    <row r="997" spans="12:18" ht="12.75" customHeight="1">
      <c r="L997" s="5"/>
      <c r="M997" s="5"/>
      <c r="O997" s="5"/>
      <c r="P997" s="6"/>
      <c r="Q997" s="6"/>
      <c r="R997" s="5"/>
    </row>
    <row r="998" spans="12:18" ht="12.75" customHeight="1">
      <c r="L998" s="5"/>
      <c r="M998" s="5"/>
      <c r="O998" s="5"/>
      <c r="P998" s="6"/>
      <c r="Q998" s="6"/>
      <c r="R998" s="5"/>
    </row>
    <row r="999" spans="12:18" ht="12.75" customHeight="1">
      <c r="L999" s="5"/>
      <c r="M999" s="5"/>
      <c r="O999" s="5"/>
      <c r="P999" s="6"/>
      <c r="Q999" s="6"/>
      <c r="R999" s="5"/>
    </row>
    <row r="1000" spans="12:18" ht="12.75" customHeight="1">
      <c r="L1000" s="5"/>
      <c r="M1000" s="5"/>
      <c r="O1000" s="5"/>
      <c r="P1000" s="6"/>
      <c r="Q1000" s="6"/>
      <c r="R1000" s="5"/>
    </row>
  </sheetData>
  <mergeCells count="180">
    <mergeCell ref="Q315:Q316"/>
    <mergeCell ref="R315:R316"/>
    <mergeCell ref="D333:J333"/>
    <mergeCell ref="B314:J314"/>
    <mergeCell ref="A315:A316"/>
    <mergeCell ref="B315:J315"/>
    <mergeCell ref="K315:K316"/>
    <mergeCell ref="L315:L316"/>
    <mergeCell ref="M315:M316"/>
    <mergeCell ref="N315:N316"/>
    <mergeCell ref="O315:O316"/>
    <mergeCell ref="P315:P316"/>
    <mergeCell ref="Q270:Q271"/>
    <mergeCell ref="R270:R271"/>
    <mergeCell ref="D288:J288"/>
    <mergeCell ref="B269:J269"/>
    <mergeCell ref="A270:A271"/>
    <mergeCell ref="B270:J270"/>
    <mergeCell ref="K270:K271"/>
    <mergeCell ref="L270:L271"/>
    <mergeCell ref="M270:M271"/>
    <mergeCell ref="N270:N271"/>
    <mergeCell ref="O270:O271"/>
    <mergeCell ref="P270:P271"/>
    <mergeCell ref="Q248:Q249"/>
    <mergeCell ref="R248:R249"/>
    <mergeCell ref="D266:J266"/>
    <mergeCell ref="B247:J247"/>
    <mergeCell ref="A248:A249"/>
    <mergeCell ref="B248:J248"/>
    <mergeCell ref="K248:K249"/>
    <mergeCell ref="L248:L249"/>
    <mergeCell ref="M248:M249"/>
    <mergeCell ref="N248:N249"/>
    <mergeCell ref="O248:O249"/>
    <mergeCell ref="P248:P249"/>
    <mergeCell ref="N72:N73"/>
    <mergeCell ref="O72:O73"/>
    <mergeCell ref="P72:P73"/>
    <mergeCell ref="Q72:Q73"/>
    <mergeCell ref="R72:R73"/>
    <mergeCell ref="D68:J68"/>
    <mergeCell ref="B71:J71"/>
    <mergeCell ref="A72:A73"/>
    <mergeCell ref="B72:J72"/>
    <mergeCell ref="K72:K73"/>
    <mergeCell ref="L72:L73"/>
    <mergeCell ref="M72:M73"/>
    <mergeCell ref="N94:N95"/>
    <mergeCell ref="O94:O95"/>
    <mergeCell ref="P94:P95"/>
    <mergeCell ref="Q94:Q95"/>
    <mergeCell ref="R94:R95"/>
    <mergeCell ref="D90:J90"/>
    <mergeCell ref="B93:J93"/>
    <mergeCell ref="A94:A95"/>
    <mergeCell ref="B94:J94"/>
    <mergeCell ref="K94:K95"/>
    <mergeCell ref="L94:L95"/>
    <mergeCell ref="M94:M95"/>
    <mergeCell ref="N116:N117"/>
    <mergeCell ref="O116:O117"/>
    <mergeCell ref="P116:P117"/>
    <mergeCell ref="Q116:Q117"/>
    <mergeCell ref="R116:R117"/>
    <mergeCell ref="D112:J112"/>
    <mergeCell ref="B115:J115"/>
    <mergeCell ref="A116:A117"/>
    <mergeCell ref="B116:J116"/>
    <mergeCell ref="K116:K117"/>
    <mergeCell ref="L116:L117"/>
    <mergeCell ref="M116:M117"/>
    <mergeCell ref="N138:N139"/>
    <mergeCell ref="O138:O139"/>
    <mergeCell ref="P138:P139"/>
    <mergeCell ref="Q138:Q139"/>
    <mergeCell ref="R138:R139"/>
    <mergeCell ref="D134:J134"/>
    <mergeCell ref="B137:J137"/>
    <mergeCell ref="A138:A139"/>
    <mergeCell ref="B138:J138"/>
    <mergeCell ref="K138:K139"/>
    <mergeCell ref="L138:L139"/>
    <mergeCell ref="M138:M139"/>
    <mergeCell ref="N160:N161"/>
    <mergeCell ref="O160:O161"/>
    <mergeCell ref="P160:P161"/>
    <mergeCell ref="Q160:Q161"/>
    <mergeCell ref="R160:R161"/>
    <mergeCell ref="D156:J156"/>
    <mergeCell ref="B159:J159"/>
    <mergeCell ref="A160:A161"/>
    <mergeCell ref="B160:J160"/>
    <mergeCell ref="K160:K161"/>
    <mergeCell ref="L160:L161"/>
    <mergeCell ref="M160:M161"/>
    <mergeCell ref="N182:N183"/>
    <mergeCell ref="O182:O183"/>
    <mergeCell ref="P182:P183"/>
    <mergeCell ref="Q182:Q183"/>
    <mergeCell ref="R182:R183"/>
    <mergeCell ref="D178:J178"/>
    <mergeCell ref="B181:J181"/>
    <mergeCell ref="A182:A183"/>
    <mergeCell ref="B182:J182"/>
    <mergeCell ref="K182:K183"/>
    <mergeCell ref="L182:L183"/>
    <mergeCell ref="M182:M183"/>
    <mergeCell ref="N204:N205"/>
    <mergeCell ref="O204:O205"/>
    <mergeCell ref="P204:P205"/>
    <mergeCell ref="Q204:Q205"/>
    <mergeCell ref="R204:R205"/>
    <mergeCell ref="D200:J200"/>
    <mergeCell ref="B203:J203"/>
    <mergeCell ref="A204:A205"/>
    <mergeCell ref="B204:J204"/>
    <mergeCell ref="K204:K205"/>
    <mergeCell ref="L204:L205"/>
    <mergeCell ref="M204:M205"/>
    <mergeCell ref="O4:O5"/>
    <mergeCell ref="P4:P5"/>
    <mergeCell ref="Q4:Q5"/>
    <mergeCell ref="R4:R5"/>
    <mergeCell ref="B3:J3"/>
    <mergeCell ref="A4:A5"/>
    <mergeCell ref="B4:J4"/>
    <mergeCell ref="K4:K5"/>
    <mergeCell ref="L4:L5"/>
    <mergeCell ref="M4:M5"/>
    <mergeCell ref="N4:N5"/>
    <mergeCell ref="N27:N28"/>
    <mergeCell ref="O27:O28"/>
    <mergeCell ref="P27:P28"/>
    <mergeCell ref="Q27:Q28"/>
    <mergeCell ref="R27:R28"/>
    <mergeCell ref="D23:J23"/>
    <mergeCell ref="B26:J26"/>
    <mergeCell ref="A27:A28"/>
    <mergeCell ref="B27:J27"/>
    <mergeCell ref="K27:K28"/>
    <mergeCell ref="L27:L28"/>
    <mergeCell ref="M27:M28"/>
    <mergeCell ref="N50:N51"/>
    <mergeCell ref="O50:O51"/>
    <mergeCell ref="P50:P51"/>
    <mergeCell ref="Q50:Q51"/>
    <mergeCell ref="R50:R51"/>
    <mergeCell ref="D46:J46"/>
    <mergeCell ref="B49:J49"/>
    <mergeCell ref="A50:A51"/>
    <mergeCell ref="B50:J50"/>
    <mergeCell ref="K50:K51"/>
    <mergeCell ref="L50:L51"/>
    <mergeCell ref="M50:M51"/>
    <mergeCell ref="D244:J244"/>
    <mergeCell ref="N226:N227"/>
    <mergeCell ref="O226:O227"/>
    <mergeCell ref="P226:P227"/>
    <mergeCell ref="Q226:Q227"/>
    <mergeCell ref="R226:R227"/>
    <mergeCell ref="D222:J222"/>
    <mergeCell ref="B225:J225"/>
    <mergeCell ref="A226:A227"/>
    <mergeCell ref="B226:J226"/>
    <mergeCell ref="K226:K227"/>
    <mergeCell ref="L226:L227"/>
    <mergeCell ref="M226:M227"/>
    <mergeCell ref="Q292:Q293"/>
    <mergeCell ref="R292:R293"/>
    <mergeCell ref="D310:J310"/>
    <mergeCell ref="B291:J291"/>
    <mergeCell ref="A292:A293"/>
    <mergeCell ref="B292:J292"/>
    <mergeCell ref="K292:K293"/>
    <mergeCell ref="L292:L293"/>
    <mergeCell ref="M292:M293"/>
    <mergeCell ref="N292:N293"/>
    <mergeCell ref="O292:O293"/>
    <mergeCell ref="P292:P29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8080"/>
  </sheetPr>
  <dimension ref="A1:AQ1000"/>
  <sheetViews>
    <sheetView topLeftCell="A478" workbookViewId="0">
      <selection activeCell="S514" sqref="S514"/>
    </sheetView>
  </sheetViews>
  <sheetFormatPr baseColWidth="10" defaultColWidth="12.5703125" defaultRowHeight="15" customHeight="1"/>
  <cols>
    <col min="1" max="1" width="10" customWidth="1"/>
    <col min="2" max="2" width="4.28515625" customWidth="1"/>
    <col min="3" max="3" width="3.85546875" customWidth="1"/>
    <col min="4" max="4" width="3.7109375" customWidth="1"/>
    <col min="5" max="7" width="4" customWidth="1"/>
    <col min="8" max="8" width="3.85546875" customWidth="1"/>
    <col min="9" max="9" width="5.42578125" customWidth="1"/>
    <col min="10" max="10" width="0.5703125" customWidth="1"/>
    <col min="11" max="11" width="10" customWidth="1"/>
    <col min="12" max="13" width="11.42578125" customWidth="1"/>
    <col min="14" max="14" width="11" customWidth="1"/>
    <col min="15" max="18" width="11.42578125" customWidth="1"/>
    <col min="19" max="19" width="11.7109375" customWidth="1"/>
    <col min="20" max="20" width="10" customWidth="1"/>
    <col min="21" max="21" width="6.7109375" customWidth="1"/>
    <col min="22" max="37" width="10" customWidth="1"/>
    <col min="38" max="39" width="11.42578125" customWidth="1"/>
    <col min="40" max="43" width="10" customWidth="1"/>
  </cols>
  <sheetData>
    <row r="1" spans="1:39" ht="12.75" customHeight="1">
      <c r="L1" s="5"/>
      <c r="M1" s="5"/>
      <c r="O1" s="5"/>
      <c r="P1" s="6"/>
      <c r="Q1" s="6"/>
      <c r="R1" s="5"/>
      <c r="T1" s="26"/>
      <c r="U1" s="3"/>
      <c r="V1" s="3"/>
      <c r="Z1" s="26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12.75" customHeight="1">
      <c r="A2" s="52" t="s">
        <v>67</v>
      </c>
      <c r="L2" s="5"/>
      <c r="M2" s="5"/>
      <c r="O2" s="5"/>
      <c r="P2" s="6"/>
      <c r="Q2" s="6"/>
      <c r="R2" s="5"/>
      <c r="U2" s="11" t="s">
        <v>5</v>
      </c>
      <c r="V2" s="11"/>
      <c r="Z2" s="52"/>
      <c r="AA2" s="53"/>
      <c r="AB2" s="53"/>
      <c r="AC2" s="53"/>
      <c r="AD2" s="53"/>
      <c r="AE2" s="53"/>
      <c r="AF2" s="53"/>
      <c r="AG2" s="53"/>
      <c r="AH2" s="53"/>
      <c r="AI2" s="53"/>
      <c r="AJ2" s="53"/>
      <c r="AK2" s="53"/>
      <c r="AL2" s="3"/>
      <c r="AM2" s="3"/>
    </row>
    <row r="3" spans="1:39" ht="25.5" customHeight="1">
      <c r="B3" s="245" t="s">
        <v>1</v>
      </c>
      <c r="C3" s="240"/>
      <c r="D3" s="240"/>
      <c r="E3" s="240"/>
      <c r="F3" s="240"/>
      <c r="G3" s="240"/>
      <c r="H3" s="240"/>
      <c r="I3" s="240"/>
      <c r="J3" s="240"/>
      <c r="L3" s="7" t="s">
        <v>2</v>
      </c>
      <c r="M3" s="7" t="s">
        <v>3</v>
      </c>
      <c r="N3" s="8" t="s">
        <v>4</v>
      </c>
      <c r="O3" s="7" t="s">
        <v>5</v>
      </c>
      <c r="P3" s="9" t="s">
        <v>6</v>
      </c>
      <c r="Q3" s="9" t="s">
        <v>7</v>
      </c>
      <c r="R3" s="10" t="s">
        <v>8</v>
      </c>
      <c r="U3" s="135" t="s">
        <v>11</v>
      </c>
      <c r="V3" s="11"/>
      <c r="Z3" s="26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</row>
    <row r="4" spans="1:39" ht="12.75" customHeight="1">
      <c r="A4" s="12" t="s">
        <v>9</v>
      </c>
      <c r="B4" s="13">
        <v>1</v>
      </c>
      <c r="C4" s="13">
        <v>2</v>
      </c>
      <c r="D4" s="13">
        <v>3</v>
      </c>
      <c r="E4" s="13">
        <v>4</v>
      </c>
      <c r="F4" s="13">
        <v>5</v>
      </c>
      <c r="G4" s="13">
        <v>6</v>
      </c>
      <c r="H4" s="13">
        <v>7</v>
      </c>
      <c r="I4" s="13">
        <v>8</v>
      </c>
      <c r="J4" s="13">
        <v>9</v>
      </c>
      <c r="K4" s="14" t="s">
        <v>10</v>
      </c>
      <c r="L4" s="48"/>
      <c r="M4" s="15"/>
      <c r="N4" s="16"/>
      <c r="O4" s="17"/>
      <c r="P4" s="6"/>
      <c r="Q4" s="6"/>
      <c r="R4" s="5"/>
      <c r="T4" s="21" t="s">
        <v>12</v>
      </c>
      <c r="U4" s="22" t="s">
        <v>18</v>
      </c>
      <c r="V4" s="22" t="s">
        <v>19</v>
      </c>
      <c r="W4" s="22" t="s">
        <v>20</v>
      </c>
      <c r="X4" s="22" t="s">
        <v>21</v>
      </c>
      <c r="Y4" s="22" t="s">
        <v>22</v>
      </c>
      <c r="Z4" s="4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3"/>
      <c r="AM4" s="3"/>
    </row>
    <row r="5" spans="1:39" ht="12.75" customHeight="1">
      <c r="A5" s="31" t="s">
        <v>18</v>
      </c>
      <c r="B5" s="13">
        <v>17</v>
      </c>
      <c r="C5" s="13"/>
      <c r="D5" s="13"/>
      <c r="E5" s="13"/>
      <c r="F5" s="13"/>
      <c r="G5" s="13"/>
      <c r="H5" s="13"/>
      <c r="I5" s="13"/>
      <c r="J5" s="13"/>
      <c r="K5" s="19"/>
      <c r="L5" s="48"/>
      <c r="M5" s="15"/>
      <c r="N5" s="16"/>
      <c r="O5" s="17"/>
      <c r="P5" s="20">
        <f>B5</f>
        <v>17</v>
      </c>
      <c r="Q5" s="6"/>
      <c r="R5" s="5"/>
      <c r="T5" s="27" t="s">
        <v>24</v>
      </c>
      <c r="U5" s="28">
        <f t="shared" ref="U5:U9" si="0">O6</f>
        <v>0.58823529411764708</v>
      </c>
      <c r="V5" s="28">
        <f t="shared" ref="V5:V8" si="1">O23</f>
        <v>0.5</v>
      </c>
      <c r="W5" s="5">
        <f t="shared" ref="W5:W7" si="2">O39</f>
        <v>0.35294117647058826</v>
      </c>
      <c r="X5" s="3">
        <f t="shared" ref="X5:X6" si="3">O54</f>
        <v>0.66666666666666663</v>
      </c>
      <c r="Y5" s="5">
        <f>O70</f>
        <v>0.8</v>
      </c>
      <c r="Z5" s="34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"/>
      <c r="AM5" s="3"/>
    </row>
    <row r="6" spans="1:39" ht="12.75" customHeight="1">
      <c r="A6" s="31" t="s">
        <v>19</v>
      </c>
      <c r="B6" s="13"/>
      <c r="C6" s="13">
        <v>10</v>
      </c>
      <c r="D6" s="13"/>
      <c r="E6" s="13"/>
      <c r="F6" s="13"/>
      <c r="G6" s="13"/>
      <c r="H6" s="13"/>
      <c r="I6" s="13"/>
      <c r="J6" s="13"/>
      <c r="K6" s="19"/>
      <c r="L6" s="48"/>
      <c r="M6" s="15"/>
      <c r="N6" s="16"/>
      <c r="O6" s="17">
        <f>C6/B5</f>
        <v>0.58823529411764708</v>
      </c>
      <c r="P6" s="20">
        <v>10</v>
      </c>
      <c r="Q6" s="3">
        <f t="shared" ref="Q6:Q12" si="4">P6/P5</f>
        <v>0.58823529411764708</v>
      </c>
      <c r="R6" s="5">
        <f t="shared" ref="R6:R12" si="5">100%-Q6</f>
        <v>0.41176470588235292</v>
      </c>
      <c r="T6" s="27" t="s">
        <v>25</v>
      </c>
      <c r="U6" s="28">
        <f t="shared" si="0"/>
        <v>0.6</v>
      </c>
      <c r="V6" s="28">
        <f t="shared" si="1"/>
        <v>1</v>
      </c>
      <c r="W6" s="5">
        <f t="shared" si="2"/>
        <v>0.75</v>
      </c>
      <c r="X6" s="3">
        <f t="shared" si="3"/>
        <v>1</v>
      </c>
      <c r="Z6" s="34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"/>
      <c r="AM6" s="3"/>
    </row>
    <row r="7" spans="1:39" ht="12.75" customHeight="1">
      <c r="A7" s="31" t="s">
        <v>20</v>
      </c>
      <c r="B7" s="26"/>
      <c r="C7" s="26"/>
      <c r="D7" s="26">
        <v>6</v>
      </c>
      <c r="E7" s="26"/>
      <c r="F7" s="26"/>
      <c r="G7" s="26"/>
      <c r="H7" s="26"/>
      <c r="I7" s="26"/>
      <c r="J7" s="26"/>
      <c r="K7" s="38"/>
      <c r="L7" s="5"/>
      <c r="M7" s="5"/>
      <c r="N7" s="26"/>
      <c r="O7" s="5">
        <f>D7/C6</f>
        <v>0.6</v>
      </c>
      <c r="P7" s="20">
        <v>7</v>
      </c>
      <c r="Q7" s="3">
        <f t="shared" si="4"/>
        <v>0.7</v>
      </c>
      <c r="R7" s="5">
        <f t="shared" si="5"/>
        <v>0.30000000000000004</v>
      </c>
      <c r="T7" s="27" t="s">
        <v>26</v>
      </c>
      <c r="U7" s="28">
        <f t="shared" si="0"/>
        <v>0.83333333333333337</v>
      </c>
      <c r="V7" s="28">
        <f t="shared" si="1"/>
        <v>0.69230769230769229</v>
      </c>
      <c r="W7" s="5">
        <f t="shared" si="2"/>
        <v>1</v>
      </c>
      <c r="Z7" s="34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"/>
      <c r="AM7" s="3"/>
    </row>
    <row r="8" spans="1:39" ht="12.75" customHeight="1">
      <c r="A8" s="34" t="s">
        <v>21</v>
      </c>
      <c r="B8" s="26"/>
      <c r="C8" s="26"/>
      <c r="D8" s="26"/>
      <c r="E8" s="26">
        <v>5</v>
      </c>
      <c r="F8" s="26"/>
      <c r="G8" s="26"/>
      <c r="H8" s="26"/>
      <c r="I8" s="26"/>
      <c r="J8" s="26"/>
      <c r="K8" s="38"/>
      <c r="L8" s="5"/>
      <c r="M8" s="5"/>
      <c r="N8" s="26"/>
      <c r="O8" s="5">
        <f>E8/D7</f>
        <v>0.83333333333333337</v>
      </c>
      <c r="P8" s="20">
        <v>5</v>
      </c>
      <c r="Q8" s="3">
        <f t="shared" si="4"/>
        <v>0.7142857142857143</v>
      </c>
      <c r="R8" s="5">
        <f t="shared" si="5"/>
        <v>0.2857142857142857</v>
      </c>
      <c r="T8" s="27" t="s">
        <v>27</v>
      </c>
      <c r="U8" s="28">
        <f t="shared" si="0"/>
        <v>1</v>
      </c>
      <c r="V8" s="28">
        <f t="shared" si="1"/>
        <v>0.77777777777777779</v>
      </c>
      <c r="Z8" s="34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"/>
      <c r="AM8" s="3"/>
    </row>
    <row r="9" spans="1:39" ht="12.75" customHeight="1">
      <c r="A9" s="34" t="s">
        <v>22</v>
      </c>
      <c r="B9" s="26"/>
      <c r="C9" s="26"/>
      <c r="D9" s="26"/>
      <c r="E9" s="26"/>
      <c r="F9" s="26">
        <v>5</v>
      </c>
      <c r="G9" s="26"/>
      <c r="H9" s="26"/>
      <c r="I9" s="26"/>
      <c r="J9" s="26"/>
      <c r="K9" s="38"/>
      <c r="L9" s="5"/>
      <c r="M9" s="5"/>
      <c r="N9" s="26"/>
      <c r="O9" s="5">
        <f>F9/E8</f>
        <v>1</v>
      </c>
      <c r="P9" s="20">
        <v>5</v>
      </c>
      <c r="Q9" s="3">
        <f t="shared" si="4"/>
        <v>1</v>
      </c>
      <c r="R9" s="5">
        <f t="shared" si="5"/>
        <v>0</v>
      </c>
      <c r="T9" s="27" t="s">
        <v>29</v>
      </c>
      <c r="U9" s="28">
        <f t="shared" si="0"/>
        <v>0.8</v>
      </c>
      <c r="V9" s="28" t="s">
        <v>28</v>
      </c>
      <c r="Z9" s="34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"/>
      <c r="AM9" s="3"/>
    </row>
    <row r="10" spans="1:39" ht="12.75" customHeight="1">
      <c r="A10" s="34" t="s">
        <v>40</v>
      </c>
      <c r="G10" s="26">
        <v>4</v>
      </c>
      <c r="K10" s="38"/>
      <c r="L10" s="5"/>
      <c r="M10" s="5"/>
      <c r="O10" s="5">
        <f>G10/F9</f>
        <v>0.8</v>
      </c>
      <c r="P10" s="20">
        <v>5</v>
      </c>
      <c r="Q10" s="3">
        <f t="shared" si="4"/>
        <v>1</v>
      </c>
      <c r="R10" s="5">
        <f t="shared" si="5"/>
        <v>0</v>
      </c>
      <c r="T10" s="32" t="s">
        <v>30</v>
      </c>
      <c r="U10" s="28" t="s">
        <v>28</v>
      </c>
      <c r="V10" s="28"/>
      <c r="Z10" s="26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</row>
    <row r="11" spans="1:39" ht="12.75" customHeight="1">
      <c r="A11" s="34" t="s">
        <v>41</v>
      </c>
      <c r="H11" s="26">
        <v>3</v>
      </c>
      <c r="K11" s="38"/>
      <c r="L11" s="5"/>
      <c r="M11" s="5"/>
      <c r="O11" s="5">
        <f>H11/G10</f>
        <v>0.75</v>
      </c>
      <c r="P11" s="20">
        <v>6</v>
      </c>
      <c r="Q11" s="3">
        <f t="shared" si="4"/>
        <v>1.2</v>
      </c>
      <c r="R11" s="5">
        <f t="shared" si="5"/>
        <v>-0.19999999999999996</v>
      </c>
      <c r="T11" s="136" t="s">
        <v>31</v>
      </c>
      <c r="U11" s="28" t="s">
        <v>28</v>
      </c>
      <c r="V11" s="28"/>
      <c r="Z11" s="26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</row>
    <row r="12" spans="1:39" ht="12.75" customHeight="1">
      <c r="A12" s="34" t="s">
        <v>42</v>
      </c>
      <c r="I12" s="26">
        <v>3</v>
      </c>
      <c r="K12" s="38">
        <v>3</v>
      </c>
      <c r="L12" s="5"/>
      <c r="M12" s="5"/>
      <c r="O12" s="5">
        <f>I12/H11</f>
        <v>1</v>
      </c>
      <c r="P12" s="20">
        <v>6</v>
      </c>
      <c r="Q12" s="3">
        <f t="shared" si="4"/>
        <v>1</v>
      </c>
      <c r="R12" s="5">
        <f t="shared" si="5"/>
        <v>0</v>
      </c>
      <c r="T12" s="33"/>
      <c r="U12" s="28"/>
      <c r="V12" s="28"/>
      <c r="Z12" s="26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</row>
    <row r="13" spans="1:39" ht="12.75" customHeight="1">
      <c r="A13" s="34" t="s">
        <v>43</v>
      </c>
      <c r="I13" s="26">
        <v>1</v>
      </c>
      <c r="K13" s="38"/>
      <c r="L13" s="5"/>
      <c r="M13" s="5"/>
      <c r="O13" s="5"/>
      <c r="P13" s="20">
        <v>1</v>
      </c>
      <c r="Q13" s="3"/>
      <c r="R13" s="5"/>
      <c r="T13" s="33"/>
      <c r="U13" s="28"/>
      <c r="V13" s="28"/>
      <c r="Z13" s="26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</row>
    <row r="14" spans="1:39" ht="12.75" customHeight="1">
      <c r="A14" s="34" t="s">
        <v>48</v>
      </c>
      <c r="I14" s="26">
        <v>1</v>
      </c>
      <c r="K14" s="38">
        <v>1</v>
      </c>
      <c r="L14" s="5"/>
      <c r="M14" s="5"/>
      <c r="O14" s="5"/>
      <c r="P14" s="20">
        <v>2</v>
      </c>
      <c r="Q14" s="3"/>
      <c r="R14" s="5"/>
      <c r="T14" s="33"/>
      <c r="U14" s="28"/>
      <c r="V14" s="28"/>
      <c r="Z14" s="26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</row>
    <row r="15" spans="1:39" ht="12.75" customHeight="1">
      <c r="A15" s="34" t="s">
        <v>49</v>
      </c>
      <c r="I15" s="26">
        <v>1</v>
      </c>
      <c r="K15" s="38"/>
      <c r="L15" s="5"/>
      <c r="M15" s="5"/>
      <c r="O15" s="5"/>
      <c r="P15" s="20">
        <v>1</v>
      </c>
      <c r="Q15" s="3"/>
      <c r="R15" s="5"/>
      <c r="T15" s="33"/>
      <c r="U15" s="28"/>
      <c r="V15" s="28"/>
      <c r="Z15" s="26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</row>
    <row r="16" spans="1:39" ht="12.75" customHeight="1">
      <c r="A16" s="34" t="s">
        <v>50</v>
      </c>
      <c r="I16" s="26">
        <v>1</v>
      </c>
      <c r="K16" s="38">
        <v>1</v>
      </c>
      <c r="L16" s="5"/>
      <c r="M16" s="5"/>
      <c r="O16" s="5"/>
      <c r="P16" s="20">
        <v>1</v>
      </c>
      <c r="Q16" s="3"/>
      <c r="R16" s="5"/>
      <c r="T16" s="33"/>
      <c r="U16" s="28"/>
      <c r="V16" s="28"/>
      <c r="Z16" s="26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</row>
    <row r="17" spans="1:39" ht="12.75" customHeight="1">
      <c r="A17" s="34" t="s">
        <v>51</v>
      </c>
      <c r="K17" s="38"/>
      <c r="L17" s="5"/>
      <c r="M17" s="5"/>
      <c r="O17" s="5"/>
      <c r="P17" s="20"/>
      <c r="Q17" s="3"/>
      <c r="R17" s="5"/>
      <c r="T17" s="33"/>
      <c r="U17" s="28"/>
      <c r="V17" s="28"/>
      <c r="Z17" s="26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</row>
    <row r="18" spans="1:39" ht="12.75" customHeight="1">
      <c r="K18" s="26">
        <f>SUM(K12:K16)</f>
        <v>5</v>
      </c>
      <c r="L18" s="5">
        <f>K12/B5</f>
        <v>0.17647058823529413</v>
      </c>
      <c r="M18" s="5">
        <f>K18/B5</f>
        <v>0.29411764705882354</v>
      </c>
      <c r="N18" s="5">
        <f>M18-L18</f>
        <v>0.11764705882352941</v>
      </c>
      <c r="O18" s="5"/>
      <c r="P18" s="6"/>
      <c r="Q18" s="6"/>
      <c r="R18" s="5"/>
      <c r="T18" s="32" t="s">
        <v>32</v>
      </c>
      <c r="U18" s="28" t="s">
        <v>28</v>
      </c>
      <c r="V18" s="28"/>
      <c r="Z18" s="26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</row>
    <row r="19" spans="1:39" ht="12.75" customHeight="1">
      <c r="A19" s="52" t="s">
        <v>68</v>
      </c>
      <c r="L19" s="5"/>
      <c r="M19" s="5"/>
      <c r="O19" s="5"/>
      <c r="P19" s="6"/>
      <c r="Q19" s="6"/>
      <c r="R19" s="5"/>
      <c r="U19" s="28"/>
      <c r="V19" s="28"/>
      <c r="Z19" s="52"/>
      <c r="AA19" s="53"/>
      <c r="AB19" s="53"/>
      <c r="AC19" s="53"/>
      <c r="AD19" s="53"/>
      <c r="AE19" s="53"/>
      <c r="AF19" s="53"/>
      <c r="AG19" s="53"/>
      <c r="AH19" s="53"/>
      <c r="AI19" s="53"/>
      <c r="AJ19" s="53"/>
      <c r="AK19" s="53"/>
      <c r="AL19" s="3"/>
      <c r="AM19" s="3"/>
    </row>
    <row r="20" spans="1:39" ht="25.5" customHeight="1">
      <c r="B20" s="245" t="s">
        <v>1</v>
      </c>
      <c r="C20" s="240"/>
      <c r="D20" s="240"/>
      <c r="E20" s="240"/>
      <c r="F20" s="240"/>
      <c r="G20" s="240"/>
      <c r="H20" s="240"/>
      <c r="I20" s="240"/>
      <c r="J20" s="240"/>
      <c r="L20" s="7" t="s">
        <v>2</v>
      </c>
      <c r="M20" s="7" t="s">
        <v>3</v>
      </c>
      <c r="N20" s="8" t="s">
        <v>4</v>
      </c>
      <c r="O20" s="7" t="s">
        <v>5</v>
      </c>
      <c r="P20" s="9" t="s">
        <v>6</v>
      </c>
      <c r="Q20" s="9" t="s">
        <v>7</v>
      </c>
      <c r="R20" s="10" t="s">
        <v>8</v>
      </c>
      <c r="T20" s="33" t="s">
        <v>28</v>
      </c>
      <c r="U20" s="28"/>
      <c r="V20" s="28"/>
      <c r="Z20" s="26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</row>
    <row r="21" spans="1:39" ht="12.75" customHeight="1">
      <c r="A21" s="12" t="s">
        <v>9</v>
      </c>
      <c r="B21" s="13">
        <v>1</v>
      </c>
      <c r="C21" s="13">
        <v>2</v>
      </c>
      <c r="D21" s="13">
        <v>3</v>
      </c>
      <c r="E21" s="13">
        <v>4</v>
      </c>
      <c r="F21" s="13">
        <v>5</v>
      </c>
      <c r="G21" s="13">
        <v>6</v>
      </c>
      <c r="H21" s="13">
        <v>7</v>
      </c>
      <c r="I21" s="13">
        <v>8</v>
      </c>
      <c r="J21" s="13">
        <v>9</v>
      </c>
      <c r="K21" s="14" t="s">
        <v>10</v>
      </c>
      <c r="L21" s="48"/>
      <c r="M21" s="15"/>
      <c r="N21" s="16"/>
      <c r="O21" s="17"/>
      <c r="P21" s="6"/>
      <c r="Q21" s="6"/>
      <c r="R21" s="5"/>
      <c r="T21" s="33"/>
      <c r="U21" s="28"/>
      <c r="V21" s="28"/>
      <c r="Z21" s="4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3"/>
      <c r="AM21" s="3"/>
    </row>
    <row r="22" spans="1:39" ht="12.75" customHeight="1">
      <c r="A22" s="31" t="s">
        <v>19</v>
      </c>
      <c r="B22" s="13">
        <v>26</v>
      </c>
      <c r="C22" s="13"/>
      <c r="D22" s="13"/>
      <c r="E22" s="13"/>
      <c r="F22" s="13"/>
      <c r="G22" s="13"/>
      <c r="H22" s="13"/>
      <c r="I22" s="13"/>
      <c r="J22" s="13"/>
      <c r="K22" s="19"/>
      <c r="L22" s="48"/>
      <c r="M22" s="15"/>
      <c r="N22" s="16"/>
      <c r="O22" s="17"/>
      <c r="P22" s="20">
        <f>B22</f>
        <v>26</v>
      </c>
      <c r="Q22" s="6"/>
      <c r="R22" s="5"/>
      <c r="T22" s="33"/>
      <c r="U22" s="28"/>
      <c r="V22" s="28"/>
      <c r="Z22" s="34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"/>
      <c r="AM22" s="3"/>
    </row>
    <row r="23" spans="1:39" ht="12.75" customHeight="1">
      <c r="A23" s="31" t="s">
        <v>20</v>
      </c>
      <c r="B23" s="26"/>
      <c r="C23" s="26">
        <v>13</v>
      </c>
      <c r="D23" s="26"/>
      <c r="E23" s="26"/>
      <c r="F23" s="26"/>
      <c r="G23" s="26"/>
      <c r="H23" s="26"/>
      <c r="I23" s="26"/>
      <c r="J23" s="26"/>
      <c r="K23" s="38"/>
      <c r="L23" s="5"/>
      <c r="M23" s="5"/>
      <c r="N23" s="26"/>
      <c r="O23" s="5">
        <f>C23/B22</f>
        <v>0.5</v>
      </c>
      <c r="P23" s="20">
        <v>13</v>
      </c>
      <c r="Q23" s="3">
        <f t="shared" ref="Q23:Q29" si="6">P23/P22</f>
        <v>0.5</v>
      </c>
      <c r="R23" s="5">
        <f t="shared" ref="R23:R29" si="7">100%-Q23</f>
        <v>0.5</v>
      </c>
      <c r="T23" s="34"/>
      <c r="U23" s="35"/>
      <c r="V23" s="35"/>
      <c r="Z23" s="34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"/>
      <c r="AM23" s="3"/>
    </row>
    <row r="24" spans="1:39" ht="12.75" customHeight="1">
      <c r="A24" s="34" t="s">
        <v>21</v>
      </c>
      <c r="B24" s="26"/>
      <c r="C24" s="26"/>
      <c r="D24" s="26">
        <v>13</v>
      </c>
      <c r="E24" s="26"/>
      <c r="F24" s="26"/>
      <c r="G24" s="26"/>
      <c r="H24" s="26"/>
      <c r="I24" s="26"/>
      <c r="J24" s="26"/>
      <c r="K24" s="38"/>
      <c r="L24" s="5"/>
      <c r="M24" s="5"/>
      <c r="N24" s="26"/>
      <c r="O24" s="5">
        <f>D24/C23</f>
        <v>1</v>
      </c>
      <c r="P24" s="20">
        <v>14</v>
      </c>
      <c r="Q24" s="3">
        <f t="shared" si="6"/>
        <v>1.0769230769230769</v>
      </c>
      <c r="R24" s="5">
        <f t="shared" si="7"/>
        <v>-7.6923076923076872E-2</v>
      </c>
      <c r="T24" s="34"/>
      <c r="U24" s="35"/>
      <c r="V24" s="35"/>
      <c r="Z24" s="34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"/>
      <c r="AM24" s="3"/>
    </row>
    <row r="25" spans="1:39" ht="12.75" customHeight="1">
      <c r="A25" s="34" t="s">
        <v>22</v>
      </c>
      <c r="B25" s="26"/>
      <c r="C25" s="26"/>
      <c r="D25" s="26"/>
      <c r="E25" s="26">
        <v>9</v>
      </c>
      <c r="F25" s="26"/>
      <c r="G25" s="26"/>
      <c r="H25" s="26"/>
      <c r="I25" s="26"/>
      <c r="J25" s="26"/>
      <c r="K25" s="38"/>
      <c r="L25" s="5"/>
      <c r="M25" s="5"/>
      <c r="N25" s="26"/>
      <c r="O25" s="5">
        <f>E25/D24</f>
        <v>0.69230769230769229</v>
      </c>
      <c r="P25" s="20">
        <v>10</v>
      </c>
      <c r="Q25" s="3">
        <f t="shared" si="6"/>
        <v>0.7142857142857143</v>
      </c>
      <c r="R25" s="5">
        <f t="shared" si="7"/>
        <v>0.2857142857142857</v>
      </c>
      <c r="T25" s="34"/>
      <c r="U25" s="35"/>
      <c r="V25" s="35"/>
      <c r="Z25" s="34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"/>
      <c r="AM25" s="3"/>
    </row>
    <row r="26" spans="1:39" ht="12.75" customHeight="1">
      <c r="A26" s="34" t="s">
        <v>40</v>
      </c>
      <c r="F26" s="26">
        <v>7</v>
      </c>
      <c r="K26" s="38"/>
      <c r="L26" s="5"/>
      <c r="M26" s="5"/>
      <c r="O26" s="5">
        <f>F26/E25</f>
        <v>0.77777777777777779</v>
      </c>
      <c r="P26" s="20">
        <v>8</v>
      </c>
      <c r="Q26" s="3">
        <f t="shared" si="6"/>
        <v>0.8</v>
      </c>
      <c r="R26" s="5">
        <f t="shared" si="7"/>
        <v>0.19999999999999996</v>
      </c>
      <c r="T26" s="34"/>
      <c r="U26" s="35"/>
      <c r="V26" s="35"/>
      <c r="Z26" s="26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</row>
    <row r="27" spans="1:39" ht="12.75" customHeight="1">
      <c r="A27" s="34" t="s">
        <v>41</v>
      </c>
      <c r="G27" s="26">
        <v>4</v>
      </c>
      <c r="K27" s="38"/>
      <c r="L27" s="5"/>
      <c r="M27" s="5"/>
      <c r="O27" s="5">
        <f>G27/F26</f>
        <v>0.5714285714285714</v>
      </c>
      <c r="P27" s="20">
        <v>9</v>
      </c>
      <c r="Q27" s="3">
        <f t="shared" si="6"/>
        <v>1.125</v>
      </c>
      <c r="R27" s="5">
        <f t="shared" si="7"/>
        <v>-0.125</v>
      </c>
      <c r="Z27" s="26"/>
      <c r="AL27" s="3"/>
      <c r="AM27" s="3"/>
    </row>
    <row r="28" spans="1:39" ht="12.75" customHeight="1">
      <c r="A28" s="34" t="s">
        <v>42</v>
      </c>
      <c r="H28" s="26">
        <v>4</v>
      </c>
      <c r="K28" s="38"/>
      <c r="L28" s="5"/>
      <c r="M28" s="5"/>
      <c r="O28" s="5">
        <f>H28/G27</f>
        <v>1</v>
      </c>
      <c r="P28" s="20">
        <v>8</v>
      </c>
      <c r="Q28" s="3">
        <f t="shared" si="6"/>
        <v>0.88888888888888884</v>
      </c>
      <c r="R28" s="5">
        <f t="shared" si="7"/>
        <v>0.11111111111111116</v>
      </c>
      <c r="Z28" s="26"/>
      <c r="AL28" s="3"/>
      <c r="AM28" s="3"/>
    </row>
    <row r="29" spans="1:39" ht="12.75" customHeight="1">
      <c r="A29" s="34" t="s">
        <v>43</v>
      </c>
      <c r="I29" s="26">
        <v>4</v>
      </c>
      <c r="K29" s="38">
        <v>4</v>
      </c>
      <c r="L29" s="5"/>
      <c r="M29" s="5"/>
      <c r="O29" s="5">
        <f>I29/H28</f>
        <v>1</v>
      </c>
      <c r="P29" s="20">
        <v>8</v>
      </c>
      <c r="Q29" s="3">
        <f t="shared" si="6"/>
        <v>1</v>
      </c>
      <c r="R29" s="5">
        <f t="shared" si="7"/>
        <v>0</v>
      </c>
      <c r="Z29" s="26"/>
      <c r="AL29" s="3"/>
      <c r="AM29" s="3"/>
    </row>
    <row r="30" spans="1:39" ht="12.75" customHeight="1">
      <c r="A30" s="34" t="s">
        <v>48</v>
      </c>
      <c r="I30" s="26">
        <v>3</v>
      </c>
      <c r="K30" s="38">
        <v>3</v>
      </c>
      <c r="L30" s="5"/>
      <c r="M30" s="5"/>
      <c r="O30" s="5"/>
      <c r="P30" s="20">
        <v>5</v>
      </c>
      <c r="Q30" s="3"/>
      <c r="R30" s="5"/>
      <c r="Z30" s="26"/>
      <c r="AL30" s="3"/>
      <c r="AM30" s="3"/>
    </row>
    <row r="31" spans="1:39" ht="12.75" customHeight="1">
      <c r="A31" s="34" t="s">
        <v>49</v>
      </c>
      <c r="H31" s="26">
        <v>2</v>
      </c>
      <c r="K31" s="38"/>
      <c r="L31" s="5"/>
      <c r="M31" s="5"/>
      <c r="O31" s="5"/>
      <c r="P31" s="20">
        <v>2</v>
      </c>
      <c r="Q31" s="3"/>
      <c r="R31" s="5"/>
      <c r="Z31" s="26"/>
      <c r="AL31" s="3"/>
      <c r="AM31" s="3"/>
    </row>
    <row r="32" spans="1:39" ht="12.75" customHeight="1">
      <c r="A32" s="34" t="s">
        <v>50</v>
      </c>
      <c r="I32" s="26">
        <v>2</v>
      </c>
      <c r="K32" s="38">
        <v>2</v>
      </c>
      <c r="L32" s="5"/>
      <c r="M32" s="5"/>
      <c r="O32" s="5"/>
      <c r="P32" s="20">
        <v>2</v>
      </c>
      <c r="Q32" s="3"/>
      <c r="R32" s="5"/>
      <c r="Z32" s="26"/>
      <c r="AL32" s="3"/>
      <c r="AM32" s="3"/>
    </row>
    <row r="33" spans="1:40" ht="12.75" customHeight="1">
      <c r="A33" s="34" t="s">
        <v>51</v>
      </c>
      <c r="K33" s="38"/>
      <c r="L33" s="5"/>
      <c r="M33" s="5"/>
      <c r="O33" s="5"/>
      <c r="P33" s="20"/>
      <c r="Q33" s="3"/>
      <c r="R33" s="5"/>
      <c r="Z33" s="26"/>
      <c r="AL33" s="3"/>
      <c r="AM33" s="3"/>
    </row>
    <row r="34" spans="1:40" ht="12.75" customHeight="1">
      <c r="K34" s="26">
        <f>SUM(K29:K32)</f>
        <v>9</v>
      </c>
      <c r="L34" s="5">
        <f>K29/B22</f>
        <v>0.15384615384615385</v>
      </c>
      <c r="M34" s="5">
        <f>K34/B22</f>
        <v>0.34615384615384615</v>
      </c>
      <c r="N34" s="5">
        <f>M34-L34</f>
        <v>0.19230769230769229</v>
      </c>
      <c r="O34" s="5"/>
      <c r="P34" s="6"/>
      <c r="Q34" s="6"/>
      <c r="R34" s="5"/>
      <c r="Z34" s="26"/>
      <c r="AL34" s="3"/>
      <c r="AM34" s="3"/>
    </row>
    <row r="35" spans="1:40" ht="12.75" customHeight="1">
      <c r="A35" s="52" t="s">
        <v>69</v>
      </c>
      <c r="M35" s="5"/>
      <c r="N35" s="5"/>
      <c r="P35" s="5"/>
      <c r="Q35" s="6"/>
      <c r="R35" s="6"/>
      <c r="S35" s="5"/>
      <c r="AA35" s="52"/>
      <c r="AB35" s="53"/>
      <c r="AC35" s="53"/>
      <c r="AD35" s="53"/>
      <c r="AE35" s="53"/>
      <c r="AF35" s="53"/>
      <c r="AG35" s="53"/>
      <c r="AH35" s="53"/>
      <c r="AI35" s="53"/>
      <c r="AJ35" s="53"/>
      <c r="AK35" s="53"/>
      <c r="AL35" s="53"/>
      <c r="AM35" s="3"/>
      <c r="AN35" s="3"/>
    </row>
    <row r="36" spans="1:40" ht="25.5" customHeight="1">
      <c r="B36" s="245" t="s">
        <v>1</v>
      </c>
      <c r="C36" s="240"/>
      <c r="D36" s="240"/>
      <c r="E36" s="240"/>
      <c r="F36" s="240"/>
      <c r="G36" s="240"/>
      <c r="H36" s="240"/>
      <c r="I36" s="240"/>
      <c r="J36" s="240"/>
      <c r="L36" s="7" t="s">
        <v>2</v>
      </c>
      <c r="M36" s="7" t="s">
        <v>3</v>
      </c>
      <c r="N36" s="8" t="s">
        <v>4</v>
      </c>
      <c r="O36" s="7" t="s">
        <v>5</v>
      </c>
      <c r="P36" s="9" t="s">
        <v>6</v>
      </c>
      <c r="Q36" s="9" t="s">
        <v>7</v>
      </c>
      <c r="R36" s="10" t="s">
        <v>8</v>
      </c>
      <c r="AA36" s="26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</row>
    <row r="37" spans="1:40" ht="12.75" customHeight="1">
      <c r="A37" s="12" t="s">
        <v>9</v>
      </c>
      <c r="B37" s="13">
        <v>1</v>
      </c>
      <c r="C37" s="13">
        <v>2</v>
      </c>
      <c r="D37" s="13">
        <v>3</v>
      </c>
      <c r="E37" s="13">
        <v>4</v>
      </c>
      <c r="F37" s="13">
        <v>5</v>
      </c>
      <c r="G37" s="13">
        <v>6</v>
      </c>
      <c r="H37" s="13">
        <v>7</v>
      </c>
      <c r="I37" s="13">
        <v>8</v>
      </c>
      <c r="J37" s="13">
        <v>9</v>
      </c>
      <c r="K37" s="14" t="s">
        <v>10</v>
      </c>
      <c r="L37" s="48"/>
      <c r="M37" s="15"/>
      <c r="N37" s="16"/>
      <c r="O37" s="17"/>
      <c r="P37" s="6"/>
      <c r="Q37" s="6"/>
      <c r="R37" s="5"/>
      <c r="U37" s="252" t="s">
        <v>7</v>
      </c>
      <c r="V37" s="240"/>
      <c r="AA37" s="4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3"/>
      <c r="AN37" s="3"/>
    </row>
    <row r="38" spans="1:40" ht="12.75" customHeight="1">
      <c r="A38" s="31" t="s">
        <v>20</v>
      </c>
      <c r="B38" s="13">
        <v>34</v>
      </c>
      <c r="C38" s="13"/>
      <c r="D38" s="13"/>
      <c r="E38" s="13"/>
      <c r="F38" s="13"/>
      <c r="G38" s="13"/>
      <c r="H38" s="13"/>
      <c r="I38" s="13"/>
      <c r="J38" s="13"/>
      <c r="K38" s="19"/>
      <c r="L38" s="48"/>
      <c r="M38" s="15"/>
      <c r="N38" s="16"/>
      <c r="O38" s="17"/>
      <c r="P38" s="20">
        <f>B38</f>
        <v>34</v>
      </c>
      <c r="Q38" s="6"/>
      <c r="R38" s="6"/>
      <c r="S38" s="5"/>
      <c r="T38" s="31"/>
      <c r="U38" s="28"/>
      <c r="V38" s="28"/>
      <c r="AA38" s="34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"/>
      <c r="AN38" s="3"/>
    </row>
    <row r="39" spans="1:40" ht="12.75" customHeight="1">
      <c r="A39" s="34" t="s">
        <v>21</v>
      </c>
      <c r="C39" s="26">
        <v>12</v>
      </c>
      <c r="K39" s="38"/>
      <c r="M39" s="5"/>
      <c r="N39" s="5"/>
      <c r="O39" s="5">
        <f>C39/B38</f>
        <v>0.35294117647058826</v>
      </c>
      <c r="P39" s="20">
        <v>12</v>
      </c>
      <c r="Q39" s="3">
        <f t="shared" ref="Q39:Q44" si="8">P39/P38</f>
        <v>0.35294117647058826</v>
      </c>
      <c r="R39" s="5">
        <f t="shared" ref="R39:R44" si="9">100%-Q39</f>
        <v>0.64705882352941169</v>
      </c>
      <c r="S39" s="5"/>
      <c r="T39" s="21" t="s">
        <v>12</v>
      </c>
      <c r="U39" s="22" t="s">
        <v>18</v>
      </c>
      <c r="V39" s="22" t="s">
        <v>19</v>
      </c>
      <c r="W39" s="22" t="s">
        <v>20</v>
      </c>
      <c r="X39" s="22" t="s">
        <v>21</v>
      </c>
      <c r="Y39" s="22" t="s">
        <v>22</v>
      </c>
      <c r="AA39" s="26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</row>
    <row r="40" spans="1:40" ht="12.75" customHeight="1">
      <c r="A40" s="34" t="s">
        <v>22</v>
      </c>
      <c r="D40" s="26">
        <v>9</v>
      </c>
      <c r="K40" s="38"/>
      <c r="M40" s="5"/>
      <c r="N40" s="5"/>
      <c r="O40" s="5">
        <f>D40/C39</f>
        <v>0.75</v>
      </c>
      <c r="P40" s="20">
        <v>10</v>
      </c>
      <c r="Q40" s="3">
        <f t="shared" si="8"/>
        <v>0.83333333333333337</v>
      </c>
      <c r="R40" s="5">
        <f t="shared" si="9"/>
        <v>0.16666666666666663</v>
      </c>
      <c r="S40" s="5"/>
      <c r="T40" s="27" t="s">
        <v>24</v>
      </c>
      <c r="U40" s="25">
        <f t="shared" ref="U40:U42" si="10">Q6</f>
        <v>0.58823529411764708</v>
      </c>
      <c r="V40" s="25">
        <f t="shared" ref="V40:V42" si="11">Q23</f>
        <v>0.5</v>
      </c>
      <c r="W40" s="3">
        <f t="shared" ref="W40:W42" si="12">Q39</f>
        <v>0.35294117647058826</v>
      </c>
      <c r="X40" s="3">
        <f t="shared" ref="X40:X41" si="13">Q54</f>
        <v>0.66666666666666663</v>
      </c>
      <c r="Y40" s="25">
        <f>Q70</f>
        <v>0.88</v>
      </c>
      <c r="AA40" s="26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</row>
    <row r="41" spans="1:40" ht="12.75" customHeight="1">
      <c r="A41" s="34" t="s">
        <v>40</v>
      </c>
      <c r="E41" s="26">
        <v>9</v>
      </c>
      <c r="K41" s="38"/>
      <c r="M41" s="5"/>
      <c r="N41" s="5"/>
      <c r="O41" s="5">
        <f>E41/D40</f>
        <v>1</v>
      </c>
      <c r="P41" s="20">
        <v>11</v>
      </c>
      <c r="Q41" s="3">
        <f t="shared" si="8"/>
        <v>1.1000000000000001</v>
      </c>
      <c r="R41" s="5">
        <f t="shared" si="9"/>
        <v>-0.10000000000000009</v>
      </c>
      <c r="S41" s="5"/>
      <c r="T41" s="27" t="s">
        <v>25</v>
      </c>
      <c r="U41" s="25">
        <f t="shared" si="10"/>
        <v>0.7</v>
      </c>
      <c r="V41" s="25">
        <f t="shared" si="11"/>
        <v>1.0769230769230769</v>
      </c>
      <c r="W41" s="3">
        <f t="shared" si="12"/>
        <v>0.83333333333333337</v>
      </c>
      <c r="X41" s="3">
        <f t="shared" si="13"/>
        <v>1</v>
      </c>
      <c r="AA41" s="26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</row>
    <row r="42" spans="1:40" ht="12.75" customHeight="1">
      <c r="A42" s="34" t="s">
        <v>41</v>
      </c>
      <c r="F42" s="26">
        <v>9</v>
      </c>
      <c r="K42" s="38"/>
      <c r="M42" s="5"/>
      <c r="N42" s="5"/>
      <c r="O42" s="5">
        <f>F42/E41</f>
        <v>1</v>
      </c>
      <c r="P42" s="20">
        <v>10</v>
      </c>
      <c r="Q42" s="3">
        <f t="shared" si="8"/>
        <v>0.90909090909090906</v>
      </c>
      <c r="R42" s="5">
        <f t="shared" si="9"/>
        <v>9.0909090909090939E-2</v>
      </c>
      <c r="S42" s="5"/>
      <c r="T42" s="27" t="s">
        <v>26</v>
      </c>
      <c r="U42" s="25">
        <f t="shared" si="10"/>
        <v>0.7142857142857143</v>
      </c>
      <c r="V42" s="25">
        <f t="shared" si="11"/>
        <v>0.7142857142857143</v>
      </c>
      <c r="W42" s="3">
        <f t="shared" si="12"/>
        <v>1.1000000000000001</v>
      </c>
      <c r="AA42" s="26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</row>
    <row r="43" spans="1:40" ht="12.75" customHeight="1">
      <c r="A43" s="34" t="s">
        <v>42</v>
      </c>
      <c r="G43" s="26">
        <v>7</v>
      </c>
      <c r="K43" s="38"/>
      <c r="M43" s="5"/>
      <c r="N43" s="5"/>
      <c r="O43" s="5">
        <f>G43/F42</f>
        <v>0.77777777777777779</v>
      </c>
      <c r="P43" s="20">
        <v>10</v>
      </c>
      <c r="Q43" s="3">
        <f t="shared" si="8"/>
        <v>1</v>
      </c>
      <c r="R43" s="5">
        <f t="shared" si="9"/>
        <v>0</v>
      </c>
      <c r="S43" s="5"/>
      <c r="T43" s="27"/>
      <c r="U43" s="25"/>
      <c r="V43" s="25"/>
      <c r="W43" s="3"/>
      <c r="AA43" s="26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</row>
    <row r="44" spans="1:40" ht="12.75" customHeight="1">
      <c r="A44" s="34" t="s">
        <v>43</v>
      </c>
      <c r="H44" s="26">
        <v>7</v>
      </c>
      <c r="K44" s="38"/>
      <c r="M44" s="5"/>
      <c r="N44" s="5"/>
      <c r="O44" s="5">
        <f>H44/G43</f>
        <v>1</v>
      </c>
      <c r="P44" s="20">
        <v>11</v>
      </c>
      <c r="Q44" s="3">
        <f t="shared" si="8"/>
        <v>1.1000000000000001</v>
      </c>
      <c r="R44" s="5">
        <f t="shared" si="9"/>
        <v>-0.10000000000000009</v>
      </c>
      <c r="S44" s="5"/>
      <c r="T44" s="27"/>
      <c r="U44" s="25"/>
      <c r="V44" s="25"/>
      <c r="W44" s="3"/>
      <c r="AA44" s="26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</row>
    <row r="45" spans="1:40" ht="12.75" customHeight="1">
      <c r="A45" s="34" t="s">
        <v>48</v>
      </c>
      <c r="I45" s="26">
        <v>7</v>
      </c>
      <c r="K45" s="38">
        <v>7</v>
      </c>
      <c r="M45" s="5"/>
      <c r="N45" s="5"/>
      <c r="O45" s="5"/>
      <c r="P45" s="20">
        <v>10</v>
      </c>
      <c r="Q45" s="3"/>
      <c r="R45" s="5"/>
      <c r="S45" s="5"/>
      <c r="T45" s="27"/>
      <c r="U45" s="25"/>
      <c r="V45" s="25"/>
      <c r="W45" s="3"/>
      <c r="AA45" s="26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</row>
    <row r="46" spans="1:40" ht="12.75" customHeight="1">
      <c r="A46" s="34" t="s">
        <v>49</v>
      </c>
      <c r="I46" s="26">
        <v>1</v>
      </c>
      <c r="K46" s="38">
        <v>1</v>
      </c>
      <c r="M46" s="5"/>
      <c r="N46" s="5"/>
      <c r="O46" s="5"/>
      <c r="P46" s="20">
        <v>4</v>
      </c>
      <c r="Q46" s="3"/>
      <c r="R46" s="5"/>
      <c r="S46" s="5"/>
      <c r="T46" s="27"/>
      <c r="U46" s="25"/>
      <c r="V46" s="25"/>
      <c r="W46" s="3"/>
      <c r="AA46" s="26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</row>
    <row r="47" spans="1:40" ht="12.75" customHeight="1">
      <c r="A47" s="34" t="s">
        <v>50</v>
      </c>
      <c r="I47" s="26">
        <v>3</v>
      </c>
      <c r="K47" s="38"/>
      <c r="M47" s="5"/>
      <c r="N47" s="5"/>
      <c r="O47" s="5"/>
      <c r="P47" s="20">
        <v>3</v>
      </c>
      <c r="Q47" s="3"/>
      <c r="R47" s="5"/>
      <c r="S47" s="5"/>
      <c r="T47" s="27"/>
      <c r="U47" s="25"/>
      <c r="V47" s="25"/>
      <c r="W47" s="3"/>
      <c r="AA47" s="26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</row>
    <row r="48" spans="1:40" ht="12.75" customHeight="1">
      <c r="A48" s="34" t="s">
        <v>51</v>
      </c>
      <c r="I48" s="26">
        <v>2</v>
      </c>
      <c r="K48" s="38">
        <v>2</v>
      </c>
      <c r="M48" s="5"/>
      <c r="N48" s="5"/>
      <c r="O48" s="5"/>
      <c r="P48" s="20">
        <v>2</v>
      </c>
      <c r="Q48" s="3"/>
      <c r="R48" s="5"/>
      <c r="S48" s="5"/>
      <c r="T48" s="27"/>
      <c r="U48" s="25"/>
      <c r="V48" s="25"/>
      <c r="W48" s="3"/>
      <c r="AA48" s="26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</row>
    <row r="49" spans="1:43" ht="12.75" customHeight="1">
      <c r="K49" s="26">
        <f>SUM(K45:K48)</f>
        <v>10</v>
      </c>
      <c r="L49" s="5">
        <f>K45/B38</f>
        <v>0.20588235294117646</v>
      </c>
      <c r="M49" s="5">
        <f>K49/B38</f>
        <v>0.29411764705882354</v>
      </c>
      <c r="N49" s="5">
        <f>M49-L49</f>
        <v>8.8235294117647078E-2</v>
      </c>
      <c r="O49" s="5"/>
      <c r="P49" s="6"/>
      <c r="Q49" s="6"/>
      <c r="R49" s="5"/>
      <c r="T49" s="27" t="s">
        <v>27</v>
      </c>
      <c r="U49" s="25">
        <f t="shared" ref="U49:U50" si="14">Q9</f>
        <v>1</v>
      </c>
      <c r="V49" s="25">
        <f>Q26</f>
        <v>0.8</v>
      </c>
      <c r="W49" s="3" t="s">
        <v>28</v>
      </c>
      <c r="AD49" s="26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</row>
    <row r="50" spans="1:43" ht="12.75" customHeight="1">
      <c r="A50" s="4" t="s">
        <v>70</v>
      </c>
      <c r="B50" s="4"/>
      <c r="C50" s="4"/>
      <c r="D50" s="4"/>
      <c r="E50" s="4"/>
      <c r="M50" s="5"/>
      <c r="N50" s="5"/>
      <c r="P50" s="5"/>
      <c r="Q50" s="6"/>
      <c r="R50" s="6"/>
      <c r="T50" s="27" t="s">
        <v>29</v>
      </c>
      <c r="U50" s="25">
        <f t="shared" si="14"/>
        <v>1</v>
      </c>
      <c r="V50" s="25" t="s">
        <v>28</v>
      </c>
      <c r="Z50" s="26"/>
      <c r="AL50" s="3"/>
      <c r="AM50" s="3"/>
    </row>
    <row r="51" spans="1:43" ht="25.5" customHeight="1">
      <c r="B51" s="245" t="s">
        <v>1</v>
      </c>
      <c r="C51" s="240"/>
      <c r="D51" s="240"/>
      <c r="E51" s="240"/>
      <c r="F51" s="240"/>
      <c r="G51" s="240"/>
      <c r="H51" s="240"/>
      <c r="I51" s="240"/>
      <c r="J51" s="240"/>
      <c r="L51" s="7" t="s">
        <v>2</v>
      </c>
      <c r="M51" s="7" t="s">
        <v>3</v>
      </c>
      <c r="N51" s="8" t="s">
        <v>4</v>
      </c>
      <c r="O51" s="7" t="s">
        <v>5</v>
      </c>
      <c r="P51" s="9" t="s">
        <v>6</v>
      </c>
      <c r="Q51" s="9" t="s">
        <v>7</v>
      </c>
      <c r="R51" s="10" t="s">
        <v>8</v>
      </c>
      <c r="T51" s="32" t="s">
        <v>30</v>
      </c>
      <c r="U51" s="25" t="s">
        <v>28</v>
      </c>
      <c r="V51" s="25" t="s">
        <v>28</v>
      </c>
      <c r="Z51" s="26"/>
      <c r="AL51" s="3"/>
      <c r="AM51" s="3"/>
    </row>
    <row r="52" spans="1:43" ht="12.75" customHeight="1">
      <c r="A52" s="12" t="s">
        <v>9</v>
      </c>
      <c r="B52" s="13">
        <v>1</v>
      </c>
      <c r="C52" s="13">
        <v>2</v>
      </c>
      <c r="D52" s="13">
        <v>3</v>
      </c>
      <c r="E52" s="13">
        <v>4</v>
      </c>
      <c r="F52" s="13">
        <v>5</v>
      </c>
      <c r="G52" s="13">
        <v>6</v>
      </c>
      <c r="H52" s="13">
        <v>7</v>
      </c>
      <c r="I52" s="13">
        <v>8</v>
      </c>
      <c r="J52" s="13">
        <v>9</v>
      </c>
      <c r="K52" s="14" t="s">
        <v>10</v>
      </c>
      <c r="L52" s="48"/>
      <c r="M52" s="15"/>
      <c r="N52" s="16"/>
      <c r="O52" s="17"/>
      <c r="P52" s="6"/>
      <c r="Q52" s="6"/>
      <c r="R52" s="5"/>
      <c r="T52" s="136" t="s">
        <v>31</v>
      </c>
      <c r="U52" s="25"/>
      <c r="V52" s="25"/>
      <c r="Z52" s="26"/>
      <c r="AL52" s="3"/>
      <c r="AM52" s="3"/>
    </row>
    <row r="53" spans="1:43" ht="12.75" customHeight="1">
      <c r="A53" s="34" t="s">
        <v>21</v>
      </c>
      <c r="B53" s="26">
        <v>24</v>
      </c>
      <c r="K53" s="38"/>
      <c r="M53" s="5"/>
      <c r="N53" s="5"/>
      <c r="O53" s="3"/>
      <c r="P53" s="20">
        <f>B53</f>
        <v>24</v>
      </c>
      <c r="Q53" s="3"/>
      <c r="R53" s="5"/>
      <c r="T53" s="32" t="s">
        <v>32</v>
      </c>
      <c r="U53" s="25"/>
      <c r="V53" s="25"/>
      <c r="Z53" s="26"/>
      <c r="AL53" s="3"/>
      <c r="AM53" s="3"/>
    </row>
    <row r="54" spans="1:43" ht="12.75" customHeight="1">
      <c r="A54" s="34" t="s">
        <v>22</v>
      </c>
      <c r="C54" s="26">
        <v>16</v>
      </c>
      <c r="K54" s="38"/>
      <c r="M54" s="5"/>
      <c r="N54" s="5"/>
      <c r="O54" s="3">
        <f>C54/B53</f>
        <v>0.66666666666666663</v>
      </c>
      <c r="P54" s="20">
        <v>16</v>
      </c>
      <c r="Q54" s="3">
        <f t="shared" ref="Q54:Q60" si="15">P54/P53</f>
        <v>0.66666666666666663</v>
      </c>
      <c r="R54" s="5">
        <f t="shared" ref="R54:R60" si="16">100%-Q54</f>
        <v>0.33333333333333337</v>
      </c>
      <c r="Z54" s="26"/>
      <c r="AL54" s="3"/>
      <c r="AM54" s="3"/>
    </row>
    <row r="55" spans="1:43" ht="12.75" customHeight="1">
      <c r="A55" s="34" t="s">
        <v>40</v>
      </c>
      <c r="D55" s="26">
        <v>16</v>
      </c>
      <c r="K55" s="38"/>
      <c r="M55" s="5"/>
      <c r="N55" s="5"/>
      <c r="O55" s="3">
        <f>D55/C54</f>
        <v>1</v>
      </c>
      <c r="P55" s="20">
        <v>16</v>
      </c>
      <c r="Q55" s="3">
        <f t="shared" si="15"/>
        <v>1</v>
      </c>
      <c r="R55" s="5">
        <f t="shared" si="16"/>
        <v>0</v>
      </c>
      <c r="Z55" s="26"/>
      <c r="AL55" s="3"/>
      <c r="AM55" s="3"/>
    </row>
    <row r="56" spans="1:43" ht="12.75" customHeight="1">
      <c r="A56" s="34" t="s">
        <v>41</v>
      </c>
      <c r="E56" s="26">
        <v>12</v>
      </c>
      <c r="K56" s="38"/>
      <c r="M56" s="5"/>
      <c r="N56" s="5"/>
      <c r="O56" s="3">
        <f>E56/D55</f>
        <v>0.75</v>
      </c>
      <c r="P56" s="20">
        <v>15</v>
      </c>
      <c r="Q56" s="3">
        <f t="shared" si="15"/>
        <v>0.9375</v>
      </c>
      <c r="R56" s="5">
        <f t="shared" si="16"/>
        <v>6.25E-2</v>
      </c>
      <c r="Z56" s="26"/>
      <c r="AL56" s="3"/>
      <c r="AM56" s="3"/>
    </row>
    <row r="57" spans="1:43" ht="12.75" customHeight="1">
      <c r="A57" s="34" t="s">
        <v>42</v>
      </c>
      <c r="F57" s="26">
        <v>11</v>
      </c>
      <c r="K57" s="38"/>
      <c r="M57" s="5"/>
      <c r="N57" s="5"/>
      <c r="O57" s="3">
        <f>F57/E56</f>
        <v>0.91666666666666663</v>
      </c>
      <c r="P57" s="20">
        <v>14</v>
      </c>
      <c r="Q57" s="3">
        <f t="shared" si="15"/>
        <v>0.93333333333333335</v>
      </c>
      <c r="R57" s="5">
        <f t="shared" si="16"/>
        <v>6.6666666666666652E-2</v>
      </c>
      <c r="Z57" s="26"/>
      <c r="AL57" s="3"/>
      <c r="AM57" s="3"/>
    </row>
    <row r="58" spans="1:43" ht="12.75" customHeight="1">
      <c r="A58" s="34" t="s">
        <v>43</v>
      </c>
      <c r="G58" s="26">
        <v>10</v>
      </c>
      <c r="K58" s="38"/>
      <c r="M58" s="5"/>
      <c r="N58" s="5"/>
      <c r="O58" s="3">
        <f>G58/F57</f>
        <v>0.90909090909090906</v>
      </c>
      <c r="P58" s="20">
        <v>12</v>
      </c>
      <c r="Q58" s="3">
        <f t="shared" si="15"/>
        <v>0.8571428571428571</v>
      </c>
      <c r="R58" s="5">
        <f t="shared" si="16"/>
        <v>0.1428571428571429</v>
      </c>
      <c r="Z58" s="26"/>
      <c r="AL58" s="3"/>
      <c r="AM58" s="3"/>
    </row>
    <row r="59" spans="1:43" ht="12.75" customHeight="1">
      <c r="A59" s="34" t="s">
        <v>48</v>
      </c>
      <c r="H59" s="26">
        <v>9</v>
      </c>
      <c r="K59" s="38"/>
      <c r="M59" s="5"/>
      <c r="N59" s="5"/>
      <c r="O59" s="3">
        <f>H59/G58</f>
        <v>0.9</v>
      </c>
      <c r="P59" s="20">
        <v>13</v>
      </c>
      <c r="Q59" s="3">
        <f t="shared" si="15"/>
        <v>1.0833333333333333</v>
      </c>
      <c r="R59" s="5">
        <f t="shared" si="16"/>
        <v>-8.3333333333333259E-2</v>
      </c>
      <c r="Z59" s="26"/>
      <c r="AL59" s="3"/>
      <c r="AM59" s="3"/>
    </row>
    <row r="60" spans="1:43" ht="12.75" customHeight="1">
      <c r="A60" s="34" t="s">
        <v>49</v>
      </c>
      <c r="I60" s="26">
        <v>8</v>
      </c>
      <c r="K60" s="38">
        <v>8</v>
      </c>
      <c r="M60" s="5"/>
      <c r="N60" s="5"/>
      <c r="O60" s="3">
        <f>I60/H59</f>
        <v>0.88888888888888884</v>
      </c>
      <c r="P60" s="20">
        <v>13</v>
      </c>
      <c r="Q60" s="3">
        <f t="shared" si="15"/>
        <v>1</v>
      </c>
      <c r="R60" s="5">
        <f t="shared" si="16"/>
        <v>0</v>
      </c>
      <c r="Z60" s="26"/>
      <c r="AL60" s="3"/>
      <c r="AM60" s="3"/>
    </row>
    <row r="61" spans="1:43" ht="12.75" customHeight="1">
      <c r="A61" s="34" t="s">
        <v>50</v>
      </c>
      <c r="I61" s="26">
        <v>1</v>
      </c>
      <c r="K61" s="38">
        <v>1</v>
      </c>
      <c r="M61" s="5"/>
      <c r="N61" s="5"/>
      <c r="O61" s="3"/>
      <c r="P61" s="20">
        <v>5</v>
      </c>
      <c r="Q61" s="3"/>
      <c r="R61" s="5"/>
      <c r="Z61" s="26"/>
      <c r="AL61" s="3"/>
      <c r="AM61" s="3"/>
    </row>
    <row r="62" spans="1:43" ht="12.75" customHeight="1">
      <c r="A62" s="34" t="s">
        <v>51</v>
      </c>
      <c r="I62" s="26">
        <v>1</v>
      </c>
      <c r="K62" s="38">
        <v>1</v>
      </c>
      <c r="M62" s="5"/>
      <c r="N62" s="5"/>
      <c r="O62" s="3"/>
      <c r="P62" s="20">
        <v>4</v>
      </c>
      <c r="Q62" s="3"/>
      <c r="R62" s="5"/>
      <c r="Z62" s="26"/>
      <c r="AL62" s="3"/>
      <c r="AM62" s="3"/>
    </row>
    <row r="63" spans="1:43" ht="12.75" customHeight="1">
      <c r="A63" s="34" t="s">
        <v>52</v>
      </c>
      <c r="I63" s="26">
        <v>2</v>
      </c>
      <c r="K63" s="38">
        <v>2</v>
      </c>
      <c r="M63" s="5"/>
      <c r="N63" s="5"/>
      <c r="O63" s="3"/>
      <c r="P63" s="20">
        <v>3</v>
      </c>
      <c r="Q63" s="3"/>
      <c r="R63" s="5"/>
      <c r="Z63" s="26"/>
      <c r="AL63" s="3"/>
      <c r="AM63" s="3"/>
    </row>
    <row r="64" spans="1:43" ht="12.75" customHeight="1">
      <c r="A64" s="34" t="s">
        <v>53</v>
      </c>
      <c r="I64" s="26">
        <v>1</v>
      </c>
      <c r="K64" s="38">
        <v>1</v>
      </c>
      <c r="M64" s="5"/>
      <c r="N64" s="5"/>
      <c r="O64" s="3"/>
      <c r="P64" s="20">
        <v>1</v>
      </c>
      <c r="Q64" s="3"/>
      <c r="R64" s="5"/>
      <c r="Z64" s="26"/>
      <c r="AL64" s="3"/>
      <c r="AM64" s="3"/>
    </row>
    <row r="65" spans="1:39" ht="12.75" customHeight="1">
      <c r="K65" s="26">
        <f>SUM(K60:K64)</f>
        <v>13</v>
      </c>
      <c r="L65" s="5">
        <f>K60/B53</f>
        <v>0.33333333333333331</v>
      </c>
      <c r="M65" s="5">
        <f>K65/B53</f>
        <v>0.54166666666666663</v>
      </c>
      <c r="N65" s="5">
        <f>M65-L65</f>
        <v>0.20833333333333331</v>
      </c>
      <c r="O65" s="5"/>
      <c r="P65" s="6"/>
      <c r="Q65" s="6"/>
      <c r="R65" s="5"/>
      <c r="U65" s="25"/>
      <c r="V65" s="25"/>
      <c r="Z65" s="26"/>
      <c r="AL65" s="3"/>
      <c r="AM65" s="3"/>
    </row>
    <row r="66" spans="1:39" ht="12.75" customHeight="1">
      <c r="A66" s="52" t="s">
        <v>73</v>
      </c>
      <c r="L66" s="5"/>
      <c r="M66" s="5"/>
      <c r="O66" s="5"/>
      <c r="T66" s="34"/>
      <c r="U66" s="28"/>
      <c r="V66" s="28"/>
      <c r="Z66" s="26"/>
      <c r="AL66" s="3"/>
      <c r="AM66" s="3"/>
    </row>
    <row r="67" spans="1:39" ht="25.5" customHeight="1">
      <c r="B67" s="243" t="s">
        <v>1</v>
      </c>
      <c r="C67" s="244"/>
      <c r="D67" s="244"/>
      <c r="E67" s="244"/>
      <c r="F67" s="244"/>
      <c r="G67" s="244"/>
      <c r="H67" s="244"/>
      <c r="I67" s="244"/>
      <c r="J67" s="244"/>
      <c r="L67" s="10" t="s">
        <v>2</v>
      </c>
      <c r="M67" s="10" t="s">
        <v>3</v>
      </c>
      <c r="N67" s="70" t="s">
        <v>4</v>
      </c>
      <c r="O67" s="10" t="s">
        <v>5</v>
      </c>
      <c r="P67" s="9" t="s">
        <v>6</v>
      </c>
      <c r="Q67" s="9" t="s">
        <v>7</v>
      </c>
      <c r="R67" s="10" t="s">
        <v>8</v>
      </c>
      <c r="T67" s="34"/>
      <c r="U67" s="35"/>
      <c r="V67" s="35"/>
      <c r="Z67" s="26"/>
      <c r="AL67" s="3"/>
      <c r="AM67" s="3"/>
    </row>
    <row r="68" spans="1:39" ht="12.75" customHeight="1">
      <c r="A68" s="71" t="s">
        <v>9</v>
      </c>
      <c r="B68" s="72">
        <v>1</v>
      </c>
      <c r="C68" s="72">
        <v>2</v>
      </c>
      <c r="D68" s="72">
        <v>3</v>
      </c>
      <c r="E68" s="72">
        <v>4</v>
      </c>
      <c r="F68" s="72">
        <v>5</v>
      </c>
      <c r="G68" s="72">
        <v>6</v>
      </c>
      <c r="H68" s="72">
        <v>7</v>
      </c>
      <c r="I68" s="72">
        <v>8</v>
      </c>
      <c r="J68" s="72">
        <v>9</v>
      </c>
      <c r="K68" s="73" t="s">
        <v>10</v>
      </c>
      <c r="L68" s="5"/>
      <c r="M68" s="5"/>
      <c r="O68" s="5"/>
      <c r="P68" s="6"/>
      <c r="Q68" s="6"/>
      <c r="R68" s="5"/>
      <c r="T68" s="34"/>
      <c r="U68" s="35"/>
      <c r="V68" s="35"/>
      <c r="Z68" s="26"/>
      <c r="AL68" s="3"/>
      <c r="AM68" s="3"/>
    </row>
    <row r="69" spans="1:39" ht="12.75" customHeight="1">
      <c r="A69" s="34" t="s">
        <v>22</v>
      </c>
      <c r="B69" s="26">
        <v>25</v>
      </c>
      <c r="K69" s="38"/>
      <c r="L69" s="5"/>
      <c r="M69" s="5"/>
      <c r="O69" s="5"/>
      <c r="P69" s="20">
        <f>B69</f>
        <v>25</v>
      </c>
      <c r="Q69" s="6"/>
      <c r="R69" s="5"/>
      <c r="T69" s="34"/>
      <c r="U69" s="35"/>
      <c r="V69" s="35"/>
      <c r="Z69" s="26"/>
      <c r="AL69" s="3"/>
      <c r="AM69" s="3"/>
    </row>
    <row r="70" spans="1:39" ht="12.75" customHeight="1">
      <c r="A70" s="34" t="s">
        <v>40</v>
      </c>
      <c r="C70" s="26">
        <v>20</v>
      </c>
      <c r="K70" s="38"/>
      <c r="L70" s="5"/>
      <c r="M70" s="5"/>
      <c r="N70" s="5"/>
      <c r="O70" s="5">
        <f>C70/B69</f>
        <v>0.8</v>
      </c>
      <c r="P70" s="74">
        <v>22</v>
      </c>
      <c r="Q70" s="25">
        <f t="shared" ref="Q70:Q76" si="17">P70/P69</f>
        <v>0.88</v>
      </c>
      <c r="R70" s="5">
        <f t="shared" ref="R70:R76" si="18">100%-Q70</f>
        <v>0.12</v>
      </c>
      <c r="T70" s="26"/>
      <c r="U70" s="3"/>
      <c r="V70" s="3"/>
      <c r="Z70" s="26"/>
      <c r="AL70" s="3"/>
      <c r="AM70" s="3"/>
    </row>
    <row r="71" spans="1:39" ht="12.75" customHeight="1">
      <c r="A71" s="34" t="s">
        <v>41</v>
      </c>
      <c r="D71" s="26">
        <v>17</v>
      </c>
      <c r="K71" s="38"/>
      <c r="L71" s="5"/>
      <c r="M71" s="5"/>
      <c r="O71" s="5">
        <f>D71/C70</f>
        <v>0.85</v>
      </c>
      <c r="P71" s="74">
        <v>20</v>
      </c>
      <c r="Q71" s="25">
        <f t="shared" si="17"/>
        <v>0.90909090909090906</v>
      </c>
      <c r="R71" s="5">
        <f t="shared" si="18"/>
        <v>9.0909090909090939E-2</v>
      </c>
      <c r="U71" s="3"/>
      <c r="V71" s="3"/>
      <c r="Z71" s="26"/>
      <c r="AL71" s="3"/>
      <c r="AM71" s="3"/>
    </row>
    <row r="72" spans="1:39" ht="12.75" customHeight="1">
      <c r="A72" s="34" t="s">
        <v>42</v>
      </c>
      <c r="E72" s="26">
        <v>13</v>
      </c>
      <c r="K72" s="38"/>
      <c r="L72" s="5"/>
      <c r="M72" s="5"/>
      <c r="O72" s="5">
        <f>E72/D71</f>
        <v>0.76470588235294112</v>
      </c>
      <c r="P72" s="74">
        <v>20</v>
      </c>
      <c r="Q72" s="25">
        <f t="shared" si="17"/>
        <v>1</v>
      </c>
      <c r="R72" s="5">
        <f t="shared" si="18"/>
        <v>0</v>
      </c>
      <c r="U72" s="3"/>
      <c r="V72" s="3"/>
      <c r="Z72" s="26"/>
      <c r="AL72" s="3"/>
      <c r="AM72" s="3"/>
    </row>
    <row r="73" spans="1:39" ht="12.75" customHeight="1">
      <c r="A73" s="34" t="s">
        <v>43</v>
      </c>
      <c r="F73" s="26">
        <v>11</v>
      </c>
      <c r="K73" s="38"/>
      <c r="L73" s="5"/>
      <c r="M73" s="5"/>
      <c r="O73" s="5">
        <f>F73/E72</f>
        <v>0.84615384615384615</v>
      </c>
      <c r="P73" s="74">
        <v>18</v>
      </c>
      <c r="Q73" s="25">
        <f t="shared" si="17"/>
        <v>0.9</v>
      </c>
      <c r="R73" s="5">
        <f t="shared" si="18"/>
        <v>9.9999999999999978E-2</v>
      </c>
      <c r="U73" s="3"/>
      <c r="V73" s="3"/>
      <c r="Z73" s="26"/>
      <c r="AL73" s="3"/>
      <c r="AM73" s="3"/>
    </row>
    <row r="74" spans="1:39" ht="12.75" customHeight="1">
      <c r="A74" s="34" t="s">
        <v>48</v>
      </c>
      <c r="G74" s="26">
        <v>8</v>
      </c>
      <c r="K74" s="38"/>
      <c r="L74" s="5"/>
      <c r="M74" s="5"/>
      <c r="O74" s="5">
        <f>G74/F73</f>
        <v>0.72727272727272729</v>
      </c>
      <c r="P74" s="74">
        <v>17</v>
      </c>
      <c r="Q74" s="25">
        <f t="shared" si="17"/>
        <v>0.94444444444444442</v>
      </c>
      <c r="R74" s="5">
        <f t="shared" si="18"/>
        <v>5.555555555555558E-2</v>
      </c>
      <c r="U74" s="3"/>
      <c r="V74" s="3"/>
      <c r="Z74" s="26"/>
      <c r="AL74" s="3"/>
      <c r="AM74" s="3"/>
    </row>
    <row r="75" spans="1:39" ht="12.75" customHeight="1">
      <c r="A75" s="34" t="s">
        <v>49</v>
      </c>
      <c r="H75" s="26">
        <v>8</v>
      </c>
      <c r="K75" s="38"/>
      <c r="L75" s="5"/>
      <c r="M75" s="5"/>
      <c r="O75" s="5">
        <f>H75/G74</f>
        <v>1</v>
      </c>
      <c r="P75" s="74">
        <v>18</v>
      </c>
      <c r="Q75" s="25">
        <f t="shared" si="17"/>
        <v>1.0588235294117647</v>
      </c>
      <c r="R75" s="5">
        <f t="shared" si="18"/>
        <v>-5.8823529411764719E-2</v>
      </c>
      <c r="U75" s="3"/>
      <c r="V75" s="3"/>
      <c r="Z75" s="26"/>
      <c r="AL75" s="3"/>
      <c r="AM75" s="3"/>
    </row>
    <row r="76" spans="1:39" ht="12.75" customHeight="1">
      <c r="A76" s="34" t="s">
        <v>50</v>
      </c>
      <c r="I76" s="26">
        <v>7</v>
      </c>
      <c r="K76" s="38">
        <v>6</v>
      </c>
      <c r="L76" s="5"/>
      <c r="M76" s="5"/>
      <c r="O76" s="5">
        <f>I76/H75</f>
        <v>0.875</v>
      </c>
      <c r="P76" s="74">
        <v>16</v>
      </c>
      <c r="Q76" s="25">
        <f t="shared" si="17"/>
        <v>0.88888888888888884</v>
      </c>
      <c r="R76" s="5">
        <f t="shared" si="18"/>
        <v>0.11111111111111116</v>
      </c>
      <c r="U76" s="3"/>
      <c r="V76" s="3"/>
      <c r="Z76" s="26"/>
      <c r="AL76" s="3"/>
      <c r="AM76" s="3"/>
    </row>
    <row r="77" spans="1:39" ht="12.75" customHeight="1">
      <c r="A77" s="34" t="s">
        <v>51</v>
      </c>
      <c r="I77" s="26">
        <v>3</v>
      </c>
      <c r="K77" s="38">
        <v>3</v>
      </c>
      <c r="L77" s="5"/>
      <c r="M77" s="5"/>
      <c r="O77" s="5"/>
      <c r="P77" s="74">
        <v>11</v>
      </c>
      <c r="Q77" s="25"/>
      <c r="R77" s="5"/>
      <c r="U77" s="3"/>
      <c r="V77" s="3"/>
      <c r="Z77" s="26"/>
      <c r="AL77" s="3"/>
      <c r="AM77" s="3"/>
    </row>
    <row r="78" spans="1:39" ht="12.75" customHeight="1">
      <c r="A78" s="34" t="s">
        <v>52</v>
      </c>
      <c r="I78" s="26">
        <v>3</v>
      </c>
      <c r="K78" s="38">
        <v>3</v>
      </c>
      <c r="L78" s="5"/>
      <c r="M78" s="5"/>
      <c r="O78" s="5"/>
      <c r="P78" s="74">
        <v>6</v>
      </c>
      <c r="Q78" s="25"/>
      <c r="R78" s="5"/>
      <c r="U78" s="3"/>
      <c r="V78" s="3"/>
      <c r="Z78" s="26"/>
      <c r="AL78" s="3"/>
      <c r="AM78" s="3"/>
    </row>
    <row r="79" spans="1:39" ht="12.75" customHeight="1">
      <c r="A79" s="34" t="s">
        <v>53</v>
      </c>
      <c r="I79" s="26">
        <v>1</v>
      </c>
      <c r="K79" s="38">
        <v>1</v>
      </c>
      <c r="L79" s="5"/>
      <c r="M79" s="5"/>
      <c r="O79" s="5"/>
      <c r="P79" s="74">
        <v>1</v>
      </c>
      <c r="Q79" s="25"/>
      <c r="R79" s="5"/>
      <c r="U79" s="3"/>
      <c r="V79" s="3"/>
      <c r="Z79" s="26"/>
      <c r="AL79" s="3"/>
      <c r="AM79" s="3"/>
    </row>
    <row r="80" spans="1:39" ht="12.75" customHeight="1">
      <c r="A80" s="34" t="s">
        <v>64</v>
      </c>
      <c r="K80" s="38"/>
      <c r="L80" s="5"/>
      <c r="M80" s="5"/>
      <c r="O80" s="5"/>
      <c r="P80" s="74"/>
      <c r="Q80" s="25"/>
      <c r="R80" s="5"/>
      <c r="U80" s="3"/>
      <c r="V80" s="3"/>
      <c r="Z80" s="26"/>
      <c r="AL80" s="3"/>
      <c r="AM80" s="3"/>
    </row>
    <row r="81" spans="1:39" ht="12.75" customHeight="1">
      <c r="A81" s="34"/>
      <c r="K81" s="38"/>
      <c r="L81" s="5"/>
      <c r="M81" s="5"/>
      <c r="O81" s="5"/>
      <c r="P81" s="74"/>
      <c r="Q81" s="25"/>
      <c r="R81" s="5"/>
      <c r="U81" s="3"/>
      <c r="V81" s="3"/>
      <c r="Z81" s="26"/>
      <c r="AL81" s="3"/>
      <c r="AM81" s="3"/>
    </row>
    <row r="82" spans="1:39" ht="12.75" customHeight="1">
      <c r="K82" s="26">
        <f>SUM(K76:K79)</f>
        <v>13</v>
      </c>
      <c r="L82" s="5">
        <f>K76/B69</f>
        <v>0.24</v>
      </c>
      <c r="M82" s="5">
        <f>K82/B69</f>
        <v>0.52</v>
      </c>
      <c r="N82" s="5">
        <f>M82-L82</f>
        <v>0.28000000000000003</v>
      </c>
      <c r="O82" s="5"/>
      <c r="P82" s="6"/>
      <c r="Q82" s="6"/>
      <c r="R82" s="5"/>
      <c r="T82" s="47"/>
      <c r="U82" s="11"/>
      <c r="V82" s="11"/>
      <c r="Z82" s="26"/>
      <c r="AL82" s="3"/>
      <c r="AM82" s="3"/>
    </row>
    <row r="83" spans="1:39" ht="12.75" customHeight="1">
      <c r="A83" s="52" t="s">
        <v>74</v>
      </c>
      <c r="L83" s="5"/>
      <c r="M83" s="5"/>
      <c r="O83" s="5"/>
      <c r="U83" s="3"/>
      <c r="V83" s="3"/>
      <c r="Z83" s="26"/>
      <c r="AL83" s="3"/>
      <c r="AM83" s="3"/>
    </row>
    <row r="84" spans="1:39" ht="25.5" customHeight="1">
      <c r="B84" s="243" t="s">
        <v>1</v>
      </c>
      <c r="C84" s="244"/>
      <c r="D84" s="244"/>
      <c r="E84" s="244"/>
      <c r="F84" s="244"/>
      <c r="G84" s="244"/>
      <c r="H84" s="244"/>
      <c r="I84" s="244"/>
      <c r="J84" s="244"/>
      <c r="L84" s="10" t="s">
        <v>2</v>
      </c>
      <c r="M84" s="10" t="s">
        <v>3</v>
      </c>
      <c r="N84" s="70" t="s">
        <v>4</v>
      </c>
      <c r="O84" s="10" t="s">
        <v>5</v>
      </c>
      <c r="P84" s="9" t="s">
        <v>6</v>
      </c>
      <c r="Q84" s="9" t="s">
        <v>7</v>
      </c>
      <c r="R84" s="10" t="s">
        <v>8</v>
      </c>
      <c r="T84" s="4"/>
      <c r="U84" s="11" t="s">
        <v>45</v>
      </c>
      <c r="V84" s="11"/>
      <c r="Z84" s="26"/>
      <c r="AL84" s="3"/>
      <c r="AM84" s="3"/>
    </row>
    <row r="85" spans="1:39" ht="12.75" customHeight="1">
      <c r="A85" s="71" t="s">
        <v>9</v>
      </c>
      <c r="B85" s="72">
        <v>1</v>
      </c>
      <c r="C85" s="72">
        <v>2</v>
      </c>
      <c r="D85" s="72">
        <v>3</v>
      </c>
      <c r="E85" s="72">
        <v>4</v>
      </c>
      <c r="F85" s="72">
        <v>5</v>
      </c>
      <c r="G85" s="72">
        <v>6</v>
      </c>
      <c r="H85" s="72">
        <v>7</v>
      </c>
      <c r="I85" s="72">
        <v>8</v>
      </c>
      <c r="J85" s="72">
        <v>9</v>
      </c>
      <c r="K85" s="73" t="s">
        <v>10</v>
      </c>
      <c r="L85" s="5"/>
      <c r="M85" s="5"/>
      <c r="O85" s="5"/>
      <c r="P85" s="6"/>
      <c r="Q85" s="6"/>
      <c r="R85" s="5"/>
      <c r="U85" s="135" t="s">
        <v>11</v>
      </c>
      <c r="V85" s="11"/>
      <c r="Z85" s="26"/>
      <c r="AL85" s="3"/>
      <c r="AM85" s="3"/>
    </row>
    <row r="86" spans="1:39" ht="12.75" customHeight="1">
      <c r="A86" s="34" t="s">
        <v>40</v>
      </c>
      <c r="B86" s="26">
        <v>18</v>
      </c>
      <c r="K86" s="38"/>
      <c r="L86" s="5"/>
      <c r="M86" s="5"/>
      <c r="O86" s="5"/>
      <c r="P86" s="20">
        <f>B86</f>
        <v>18</v>
      </c>
      <c r="Q86" s="6"/>
      <c r="R86" s="5"/>
      <c r="T86" s="21" t="s">
        <v>12</v>
      </c>
      <c r="U86" s="22" t="s">
        <v>18</v>
      </c>
      <c r="V86" s="22" t="s">
        <v>19</v>
      </c>
      <c r="W86" s="22" t="s">
        <v>20</v>
      </c>
      <c r="X86" s="22" t="s">
        <v>21</v>
      </c>
      <c r="Y86" s="22" t="s">
        <v>22</v>
      </c>
      <c r="Z86" s="26"/>
      <c r="AL86" s="3"/>
      <c r="AM86" s="3"/>
    </row>
    <row r="87" spans="1:39" ht="12.75" customHeight="1">
      <c r="A87" s="34" t="s">
        <v>41</v>
      </c>
      <c r="C87" s="26">
        <v>11</v>
      </c>
      <c r="K87" s="38"/>
      <c r="L87" s="5"/>
      <c r="M87" s="5"/>
      <c r="N87" s="5"/>
      <c r="O87" s="5">
        <f>C87/B86</f>
        <v>0.61111111111111116</v>
      </c>
      <c r="P87" s="74">
        <v>11</v>
      </c>
      <c r="Q87" s="25">
        <f t="shared" ref="Q87:Q93" si="19">P87/P86</f>
        <v>0.61111111111111116</v>
      </c>
      <c r="R87" s="5">
        <f t="shared" ref="R87:R93" si="20">100%-Q87</f>
        <v>0.38888888888888884</v>
      </c>
      <c r="T87" s="27" t="s">
        <v>24</v>
      </c>
      <c r="U87" s="25">
        <f t="shared" ref="U87:U88" si="21">R6</f>
        <v>0.41176470588235292</v>
      </c>
      <c r="V87" s="25">
        <f t="shared" ref="V87:V88" si="22">R23</f>
        <v>0.5</v>
      </c>
      <c r="W87" s="5">
        <f t="shared" ref="W87:W88" si="23">R39</f>
        <v>0.64705882352941169</v>
      </c>
      <c r="X87" s="5">
        <f t="shared" ref="X87:X88" si="24">R54</f>
        <v>0.33333333333333337</v>
      </c>
      <c r="Y87" s="5">
        <f>R70</f>
        <v>0.12</v>
      </c>
      <c r="Z87" s="26"/>
      <c r="AL87" s="3"/>
      <c r="AM87" s="3"/>
    </row>
    <row r="88" spans="1:39" ht="12.75" customHeight="1">
      <c r="A88" s="34" t="s">
        <v>42</v>
      </c>
      <c r="B88" s="26"/>
      <c r="C88" s="26"/>
      <c r="D88" s="26">
        <v>9</v>
      </c>
      <c r="E88" s="26"/>
      <c r="F88" s="26"/>
      <c r="G88" s="26"/>
      <c r="H88" s="26"/>
      <c r="I88" s="26"/>
      <c r="J88" s="26"/>
      <c r="K88" s="38"/>
      <c r="L88" s="5"/>
      <c r="M88" s="5"/>
      <c r="N88" s="26"/>
      <c r="O88" s="5">
        <f>D88/C87</f>
        <v>0.81818181818181823</v>
      </c>
      <c r="P88" s="74">
        <v>10</v>
      </c>
      <c r="Q88" s="25">
        <f t="shared" si="19"/>
        <v>0.90909090909090906</v>
      </c>
      <c r="R88" s="5">
        <f t="shared" si="20"/>
        <v>9.0909090909090939E-2</v>
      </c>
      <c r="T88" s="27" t="s">
        <v>25</v>
      </c>
      <c r="U88" s="25">
        <f t="shared" si="21"/>
        <v>0.30000000000000004</v>
      </c>
      <c r="V88" s="25">
        <f t="shared" si="22"/>
        <v>-7.6923076923076872E-2</v>
      </c>
      <c r="W88" s="5">
        <f t="shared" si="23"/>
        <v>0.16666666666666663</v>
      </c>
      <c r="X88" s="5">
        <f t="shared" si="24"/>
        <v>0</v>
      </c>
      <c r="Z88" s="26"/>
      <c r="AL88" s="3"/>
      <c r="AM88" s="3"/>
    </row>
    <row r="89" spans="1:39" ht="12.75" customHeight="1">
      <c r="A89" s="34" t="s">
        <v>43</v>
      </c>
      <c r="B89" s="26"/>
      <c r="C89" s="26"/>
      <c r="D89" s="26"/>
      <c r="E89" s="26">
        <v>8</v>
      </c>
      <c r="F89" s="26"/>
      <c r="G89" s="26"/>
      <c r="H89" s="26"/>
      <c r="I89" s="26"/>
      <c r="J89" s="26"/>
      <c r="K89" s="38"/>
      <c r="L89" s="5"/>
      <c r="M89" s="5"/>
      <c r="N89" s="26"/>
      <c r="O89" s="5">
        <f>E89/D88</f>
        <v>0.88888888888888884</v>
      </c>
      <c r="P89" s="74">
        <v>9</v>
      </c>
      <c r="Q89" s="25">
        <f t="shared" si="19"/>
        <v>0.9</v>
      </c>
      <c r="R89" s="5">
        <f t="shared" si="20"/>
        <v>9.9999999999999978E-2</v>
      </c>
      <c r="T89" s="27"/>
      <c r="U89" s="25"/>
      <c r="V89" s="25"/>
      <c r="W89" s="5"/>
      <c r="X89" s="5"/>
      <c r="Z89" s="26"/>
      <c r="AL89" s="3"/>
      <c r="AM89" s="3"/>
    </row>
    <row r="90" spans="1:39" ht="12.75" customHeight="1">
      <c r="A90" s="34" t="s">
        <v>48</v>
      </c>
      <c r="B90" s="26"/>
      <c r="C90" s="26"/>
      <c r="D90" s="26"/>
      <c r="E90" s="26"/>
      <c r="F90" s="26">
        <v>8</v>
      </c>
      <c r="G90" s="26"/>
      <c r="H90" s="26"/>
      <c r="I90" s="26"/>
      <c r="J90" s="26"/>
      <c r="K90" s="38"/>
      <c r="L90" s="5"/>
      <c r="M90" s="5"/>
      <c r="N90" s="26"/>
      <c r="O90" s="5">
        <f>F90/E89</f>
        <v>1</v>
      </c>
      <c r="P90" s="74">
        <v>9</v>
      </c>
      <c r="Q90" s="25">
        <f t="shared" si="19"/>
        <v>1</v>
      </c>
      <c r="R90" s="5">
        <f t="shared" si="20"/>
        <v>0</v>
      </c>
      <c r="T90" s="27"/>
      <c r="U90" s="25"/>
      <c r="V90" s="25"/>
      <c r="W90" s="5"/>
      <c r="X90" s="5"/>
      <c r="Z90" s="26"/>
      <c r="AL90" s="3"/>
      <c r="AM90" s="3"/>
    </row>
    <row r="91" spans="1:39" ht="12.75" customHeight="1">
      <c r="A91" s="34" t="s">
        <v>49</v>
      </c>
      <c r="B91" s="26"/>
      <c r="C91" s="26"/>
      <c r="D91" s="26"/>
      <c r="E91" s="26"/>
      <c r="F91" s="26"/>
      <c r="G91" s="26">
        <v>8</v>
      </c>
      <c r="H91" s="26"/>
      <c r="I91" s="26"/>
      <c r="J91" s="26"/>
      <c r="K91" s="38"/>
      <c r="L91" s="5"/>
      <c r="M91" s="5"/>
      <c r="N91" s="26"/>
      <c r="O91" s="5">
        <f>G91/F90</f>
        <v>1</v>
      </c>
      <c r="P91" s="74">
        <v>9</v>
      </c>
      <c r="Q91" s="25">
        <f t="shared" si="19"/>
        <v>1</v>
      </c>
      <c r="R91" s="5">
        <f t="shared" si="20"/>
        <v>0</v>
      </c>
      <c r="T91" s="27"/>
      <c r="U91" s="25"/>
      <c r="V91" s="25"/>
      <c r="W91" s="5"/>
      <c r="X91" s="5"/>
      <c r="Z91" s="26"/>
      <c r="AL91" s="3"/>
      <c r="AM91" s="3"/>
    </row>
    <row r="92" spans="1:39" ht="12.75" customHeight="1">
      <c r="A92" s="34" t="s">
        <v>50</v>
      </c>
      <c r="B92" s="26"/>
      <c r="C92" s="26"/>
      <c r="D92" s="26"/>
      <c r="E92" s="26"/>
      <c r="F92" s="26"/>
      <c r="G92" s="26"/>
      <c r="H92" s="26">
        <v>5</v>
      </c>
      <c r="I92" s="26"/>
      <c r="J92" s="26"/>
      <c r="K92" s="38"/>
      <c r="L92" s="5"/>
      <c r="M92" s="5"/>
      <c r="N92" s="26"/>
      <c r="O92" s="5">
        <f>H92/G91</f>
        <v>0.625</v>
      </c>
      <c r="P92" s="74">
        <v>9</v>
      </c>
      <c r="Q92" s="25">
        <f t="shared" si="19"/>
        <v>1</v>
      </c>
      <c r="R92" s="5">
        <f t="shared" si="20"/>
        <v>0</v>
      </c>
      <c r="T92" s="27"/>
      <c r="U92" s="25"/>
      <c r="V92" s="25"/>
      <c r="W92" s="5"/>
      <c r="X92" s="5"/>
      <c r="Z92" s="26"/>
      <c r="AL92" s="3"/>
      <c r="AM92" s="3"/>
    </row>
    <row r="93" spans="1:39" ht="12.75" customHeight="1">
      <c r="A93" s="34" t="s">
        <v>51</v>
      </c>
      <c r="B93" s="26"/>
      <c r="C93" s="26"/>
      <c r="D93" s="26"/>
      <c r="E93" s="26"/>
      <c r="F93" s="26"/>
      <c r="G93" s="26"/>
      <c r="H93" s="26"/>
      <c r="I93" s="26">
        <v>5</v>
      </c>
      <c r="J93" s="26"/>
      <c r="K93" s="38">
        <v>4</v>
      </c>
      <c r="L93" s="5"/>
      <c r="M93" s="5"/>
      <c r="N93" s="26"/>
      <c r="O93" s="5">
        <f>I93/H92</f>
        <v>1</v>
      </c>
      <c r="P93" s="74">
        <v>10</v>
      </c>
      <c r="Q93" s="25">
        <f t="shared" si="19"/>
        <v>1.1111111111111112</v>
      </c>
      <c r="R93" s="5">
        <f t="shared" si="20"/>
        <v>-0.11111111111111116</v>
      </c>
      <c r="T93" s="27"/>
      <c r="U93" s="25"/>
      <c r="V93" s="25"/>
      <c r="W93" s="5"/>
      <c r="X93" s="5"/>
      <c r="Z93" s="26"/>
      <c r="AL93" s="3"/>
      <c r="AM93" s="3"/>
    </row>
    <row r="94" spans="1:39" ht="12.75" customHeight="1">
      <c r="A94" s="34" t="s">
        <v>52</v>
      </c>
      <c r="B94" s="26"/>
      <c r="C94" s="26"/>
      <c r="D94" s="26"/>
      <c r="E94" s="26"/>
      <c r="F94" s="26"/>
      <c r="G94" s="26"/>
      <c r="H94" s="26"/>
      <c r="I94" s="26">
        <v>3</v>
      </c>
      <c r="K94" s="38">
        <v>3</v>
      </c>
      <c r="L94" s="5"/>
      <c r="M94" s="5"/>
      <c r="N94" s="26"/>
      <c r="O94" s="5"/>
      <c r="P94" s="74">
        <v>6</v>
      </c>
      <c r="Q94" s="25"/>
      <c r="R94" s="5"/>
      <c r="T94" s="27"/>
      <c r="U94" s="25"/>
      <c r="V94" s="25"/>
      <c r="W94" s="5"/>
      <c r="X94" s="5"/>
      <c r="Z94" s="26"/>
      <c r="AL94" s="3"/>
      <c r="AM94" s="3"/>
    </row>
    <row r="95" spans="1:39" ht="12.75" customHeight="1">
      <c r="A95" s="34" t="s">
        <v>53</v>
      </c>
      <c r="B95" s="26"/>
      <c r="C95" s="26"/>
      <c r="D95" s="26"/>
      <c r="E95" s="26"/>
      <c r="F95" s="26"/>
      <c r="G95" s="26"/>
      <c r="H95" s="26"/>
      <c r="I95" s="26">
        <v>1</v>
      </c>
      <c r="K95" s="38">
        <v>1</v>
      </c>
      <c r="L95" s="5"/>
      <c r="M95" s="5"/>
      <c r="N95" s="26"/>
      <c r="O95" s="5"/>
      <c r="P95" s="74">
        <v>3</v>
      </c>
      <c r="Q95" s="25"/>
      <c r="R95" s="5"/>
      <c r="T95" s="27"/>
      <c r="U95" s="25"/>
      <c r="V95" s="25"/>
      <c r="W95" s="5"/>
      <c r="X95" s="5"/>
      <c r="Z95" s="26"/>
      <c r="AL95" s="3"/>
      <c r="AM95" s="3"/>
    </row>
    <row r="96" spans="1:39" ht="12.75" customHeight="1">
      <c r="A96" s="34" t="s">
        <v>64</v>
      </c>
      <c r="B96" s="26"/>
      <c r="C96" s="26"/>
      <c r="D96" s="26"/>
      <c r="E96" s="26"/>
      <c r="F96" s="26"/>
      <c r="G96" s="26"/>
      <c r="H96" s="26"/>
      <c r="I96" s="26">
        <v>2</v>
      </c>
      <c r="K96" s="38"/>
      <c r="L96" s="5"/>
      <c r="M96" s="5"/>
      <c r="N96" s="26"/>
      <c r="O96" s="5"/>
      <c r="P96" s="74">
        <v>2</v>
      </c>
      <c r="Q96" s="25"/>
      <c r="R96" s="5"/>
      <c r="T96" s="27"/>
      <c r="U96" s="25"/>
      <c r="V96" s="25"/>
      <c r="W96" s="5"/>
      <c r="X96" s="5"/>
      <c r="Z96" s="26"/>
      <c r="AL96" s="3"/>
      <c r="AM96" s="3"/>
    </row>
    <row r="97" spans="1:39" ht="12.75" customHeight="1">
      <c r="A97" s="34" t="s">
        <v>66</v>
      </c>
      <c r="B97" s="26"/>
      <c r="C97" s="26"/>
      <c r="D97" s="26"/>
      <c r="E97" s="26"/>
      <c r="F97" s="26"/>
      <c r="G97" s="26"/>
      <c r="H97" s="26"/>
      <c r="I97" s="26">
        <v>2</v>
      </c>
      <c r="K97" s="38"/>
      <c r="L97" s="5"/>
      <c r="M97" s="5"/>
      <c r="N97" s="26"/>
      <c r="O97" s="5"/>
      <c r="P97" s="74">
        <v>2</v>
      </c>
      <c r="Q97" s="25"/>
      <c r="R97" s="5"/>
      <c r="T97" s="27"/>
      <c r="U97" s="25"/>
      <c r="V97" s="25"/>
      <c r="W97" s="5"/>
      <c r="X97" s="5"/>
      <c r="Z97" s="26"/>
      <c r="AL97" s="3"/>
      <c r="AM97" s="3"/>
    </row>
    <row r="98" spans="1:39" ht="12.75" customHeight="1">
      <c r="A98" s="34" t="s">
        <v>71</v>
      </c>
      <c r="B98" s="26"/>
      <c r="C98" s="26"/>
      <c r="D98" s="26"/>
      <c r="E98" s="26"/>
      <c r="F98" s="26"/>
      <c r="G98" s="26"/>
      <c r="H98" s="26"/>
      <c r="I98" s="26">
        <v>2</v>
      </c>
      <c r="K98" s="38">
        <v>1</v>
      </c>
      <c r="L98" s="5"/>
      <c r="M98" s="5"/>
      <c r="N98" s="26"/>
      <c r="O98" s="5"/>
      <c r="P98" s="74">
        <v>2</v>
      </c>
      <c r="Q98" s="25"/>
      <c r="R98" s="5"/>
      <c r="T98" s="27"/>
      <c r="U98" s="25"/>
      <c r="V98" s="25"/>
      <c r="W98" s="5"/>
      <c r="X98" s="5"/>
      <c r="Z98" s="26"/>
      <c r="AL98" s="3"/>
      <c r="AM98" s="3"/>
    </row>
    <row r="99" spans="1:39" ht="12.75" customHeight="1">
      <c r="A99" s="34"/>
      <c r="B99" s="26"/>
      <c r="C99" s="26"/>
      <c r="D99" s="26"/>
      <c r="E99" s="26"/>
      <c r="F99" s="26"/>
      <c r="G99" s="26"/>
      <c r="H99" s="26"/>
      <c r="I99" s="26"/>
      <c r="K99" s="26">
        <f>SUM(K93:K98)</f>
        <v>9</v>
      </c>
      <c r="L99" s="5">
        <f>K93/B86</f>
        <v>0.22222222222222221</v>
      </c>
      <c r="M99" s="5">
        <f>K99/B86</f>
        <v>0.5</v>
      </c>
      <c r="N99" s="5">
        <f>M99-L99</f>
        <v>0.27777777777777779</v>
      </c>
      <c r="O99" s="5"/>
      <c r="P99" s="74"/>
      <c r="Q99" s="25"/>
      <c r="R99" s="5"/>
      <c r="T99" s="27"/>
      <c r="U99" s="25"/>
      <c r="V99" s="25"/>
      <c r="W99" s="5"/>
      <c r="X99" s="5"/>
      <c r="Z99" s="26"/>
      <c r="AL99" s="3"/>
      <c r="AM99" s="3"/>
    </row>
    <row r="100" spans="1:39" ht="12.7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L100" s="5"/>
      <c r="M100" s="5"/>
      <c r="O100" s="5"/>
      <c r="P100" s="6"/>
      <c r="Q100" s="6"/>
      <c r="R100" s="5"/>
      <c r="T100" s="27"/>
      <c r="U100" s="25"/>
      <c r="V100" s="25"/>
      <c r="W100" s="5"/>
      <c r="X100" s="5"/>
      <c r="Z100" s="26"/>
      <c r="AL100" s="3"/>
      <c r="AM100" s="3"/>
    </row>
    <row r="101" spans="1:39" ht="12.75" customHeight="1">
      <c r="A101" s="52" t="s">
        <v>76</v>
      </c>
      <c r="L101" s="5"/>
      <c r="M101" s="5"/>
      <c r="O101" s="5"/>
      <c r="T101" s="27" t="s">
        <v>26</v>
      </c>
      <c r="U101" s="25">
        <f t="shared" ref="U101:U103" si="25">R8</f>
        <v>0.2857142857142857</v>
      </c>
      <c r="V101" s="25">
        <f t="shared" ref="V101:V102" si="26">R25</f>
        <v>0.2857142857142857</v>
      </c>
      <c r="W101" s="5">
        <f>R41</f>
        <v>-0.10000000000000009</v>
      </c>
      <c r="Z101" s="26"/>
      <c r="AL101" s="3"/>
      <c r="AM101" s="3"/>
    </row>
    <row r="102" spans="1:39" ht="25.5" customHeight="1">
      <c r="B102" s="243" t="s">
        <v>1</v>
      </c>
      <c r="C102" s="244"/>
      <c r="D102" s="244"/>
      <c r="E102" s="244"/>
      <c r="F102" s="244"/>
      <c r="G102" s="244"/>
      <c r="H102" s="244"/>
      <c r="I102" s="244"/>
      <c r="J102" s="244"/>
      <c r="L102" s="10" t="s">
        <v>2</v>
      </c>
      <c r="M102" s="10" t="s">
        <v>3</v>
      </c>
      <c r="N102" s="70" t="s">
        <v>4</v>
      </c>
      <c r="O102" s="10" t="s">
        <v>5</v>
      </c>
      <c r="P102" s="9" t="s">
        <v>6</v>
      </c>
      <c r="Q102" s="9" t="s">
        <v>7</v>
      </c>
      <c r="R102" s="10" t="s">
        <v>8</v>
      </c>
      <c r="T102" s="27" t="s">
        <v>27</v>
      </c>
      <c r="U102" s="25">
        <f t="shared" si="25"/>
        <v>0</v>
      </c>
      <c r="V102" s="25">
        <f t="shared" si="26"/>
        <v>0.19999999999999996</v>
      </c>
      <c r="W102" s="5" t="s">
        <v>28</v>
      </c>
      <c r="Z102" s="26"/>
      <c r="AL102" s="3"/>
      <c r="AM102" s="3"/>
    </row>
    <row r="103" spans="1:39" ht="12.75" customHeight="1">
      <c r="A103" s="71" t="s">
        <v>9</v>
      </c>
      <c r="B103" s="72">
        <v>1</v>
      </c>
      <c r="C103" s="72">
        <v>2</v>
      </c>
      <c r="D103" s="72">
        <v>3</v>
      </c>
      <c r="E103" s="72">
        <v>4</v>
      </c>
      <c r="F103" s="72">
        <v>5</v>
      </c>
      <c r="G103" s="72">
        <v>6</v>
      </c>
      <c r="H103" s="72">
        <v>7</v>
      </c>
      <c r="I103" s="72">
        <v>8</v>
      </c>
      <c r="J103" s="72">
        <v>9</v>
      </c>
      <c r="K103" s="73" t="s">
        <v>10</v>
      </c>
      <c r="L103" s="5"/>
      <c r="M103" s="5"/>
      <c r="O103" s="5"/>
      <c r="P103" s="6"/>
      <c r="Q103" s="6"/>
      <c r="R103" s="5"/>
      <c r="T103" s="27" t="s">
        <v>29</v>
      </c>
      <c r="U103" s="25">
        <f t="shared" si="25"/>
        <v>0</v>
      </c>
      <c r="V103" s="25" t="s">
        <v>28</v>
      </c>
      <c r="Z103" s="26"/>
      <c r="AL103" s="3"/>
      <c r="AM103" s="3"/>
    </row>
    <row r="104" spans="1:39" ht="12.75" customHeight="1">
      <c r="A104" s="34" t="s">
        <v>41</v>
      </c>
      <c r="B104" s="26">
        <v>23</v>
      </c>
      <c r="K104" s="38"/>
      <c r="L104" s="5"/>
      <c r="M104" s="5"/>
      <c r="O104" s="5"/>
      <c r="P104" s="20">
        <f>B104</f>
        <v>23</v>
      </c>
      <c r="Q104" s="6"/>
      <c r="R104" s="5"/>
      <c r="T104" s="32" t="s">
        <v>30</v>
      </c>
      <c r="U104" s="25" t="s">
        <v>28</v>
      </c>
      <c r="V104" s="25" t="s">
        <v>28</v>
      </c>
      <c r="Z104" s="26"/>
      <c r="AL104" s="3"/>
      <c r="AM104" s="3"/>
    </row>
    <row r="105" spans="1:39" ht="12.75" customHeight="1">
      <c r="A105" s="34" t="s">
        <v>42</v>
      </c>
      <c r="C105" s="26">
        <v>16</v>
      </c>
      <c r="K105" s="38"/>
      <c r="L105" s="5"/>
      <c r="M105" s="5"/>
      <c r="N105" s="5"/>
      <c r="O105" s="5">
        <f>C105/B104</f>
        <v>0.69565217391304346</v>
      </c>
      <c r="P105" s="74">
        <v>16</v>
      </c>
      <c r="Q105" s="25">
        <f t="shared" ref="Q105:Q111" si="27">P105/P104</f>
        <v>0.69565217391304346</v>
      </c>
      <c r="R105" s="5">
        <f t="shared" ref="R105:R111" si="28">100%-Q105</f>
        <v>0.30434782608695654</v>
      </c>
      <c r="T105" s="136" t="s">
        <v>31</v>
      </c>
      <c r="U105" s="28"/>
      <c r="V105" s="28"/>
      <c r="Z105" s="26"/>
      <c r="AL105" s="3"/>
      <c r="AM105" s="3"/>
    </row>
    <row r="106" spans="1:39" ht="12.75" customHeight="1">
      <c r="A106" s="34" t="s">
        <v>43</v>
      </c>
      <c r="D106" s="26">
        <v>14</v>
      </c>
      <c r="K106" s="38"/>
      <c r="L106" s="5"/>
      <c r="M106" s="5"/>
      <c r="O106" s="5">
        <f>D106/C105</f>
        <v>0.875</v>
      </c>
      <c r="P106" s="74">
        <v>14</v>
      </c>
      <c r="Q106" s="25">
        <f t="shared" si="27"/>
        <v>0.875</v>
      </c>
      <c r="R106" s="5">
        <f t="shared" si="28"/>
        <v>0.125</v>
      </c>
      <c r="T106" s="32" t="s">
        <v>32</v>
      </c>
      <c r="U106" s="28"/>
      <c r="V106" s="28"/>
      <c r="Z106" s="26"/>
      <c r="AL106" s="3"/>
      <c r="AM106" s="3"/>
    </row>
    <row r="107" spans="1:39" ht="12.75" customHeight="1">
      <c r="A107" s="34" t="s">
        <v>48</v>
      </c>
      <c r="E107" s="26">
        <v>9</v>
      </c>
      <c r="K107" s="38"/>
      <c r="L107" s="5"/>
      <c r="M107" s="5"/>
      <c r="O107" s="5">
        <f>E107/D106</f>
        <v>0.6428571428571429</v>
      </c>
      <c r="P107" s="74">
        <v>13</v>
      </c>
      <c r="Q107" s="25">
        <f t="shared" si="27"/>
        <v>0.9285714285714286</v>
      </c>
      <c r="R107" s="5">
        <f t="shared" si="28"/>
        <v>7.1428571428571397E-2</v>
      </c>
      <c r="T107" s="34"/>
      <c r="U107" s="35"/>
      <c r="V107" s="35"/>
      <c r="Z107" s="26"/>
      <c r="AL107" s="3"/>
      <c r="AM107" s="3"/>
    </row>
    <row r="108" spans="1:39" ht="12.75" customHeight="1">
      <c r="A108" s="34" t="s">
        <v>49</v>
      </c>
      <c r="F108" s="26">
        <v>8</v>
      </c>
      <c r="K108" s="38"/>
      <c r="L108" s="5"/>
      <c r="M108" s="5"/>
      <c r="O108" s="5">
        <f>F108/E107</f>
        <v>0.88888888888888884</v>
      </c>
      <c r="P108" s="74">
        <v>14</v>
      </c>
      <c r="Q108" s="25">
        <f t="shared" si="27"/>
        <v>1.0769230769230769</v>
      </c>
      <c r="R108" s="5">
        <f t="shared" si="28"/>
        <v>-7.6923076923076872E-2</v>
      </c>
      <c r="T108" s="34"/>
      <c r="U108" s="35"/>
      <c r="V108" s="35"/>
      <c r="Z108" s="26"/>
      <c r="AL108" s="3"/>
      <c r="AM108" s="3"/>
    </row>
    <row r="109" spans="1:39" ht="12.75" customHeight="1">
      <c r="A109" s="34" t="s">
        <v>50</v>
      </c>
      <c r="G109" s="26">
        <v>7</v>
      </c>
      <c r="K109" s="38"/>
      <c r="L109" s="5"/>
      <c r="M109" s="5"/>
      <c r="O109" s="5">
        <f>G109/F108</f>
        <v>0.875</v>
      </c>
      <c r="P109" s="74">
        <v>14</v>
      </c>
      <c r="Q109" s="25">
        <f t="shared" si="27"/>
        <v>1</v>
      </c>
      <c r="R109" s="5">
        <f t="shared" si="28"/>
        <v>0</v>
      </c>
      <c r="T109" s="34"/>
      <c r="U109" s="35"/>
      <c r="V109" s="35"/>
      <c r="Z109" s="26"/>
      <c r="AL109" s="3"/>
      <c r="AM109" s="3"/>
    </row>
    <row r="110" spans="1:39" ht="12.75" customHeight="1">
      <c r="A110" s="34" t="s">
        <v>51</v>
      </c>
      <c r="H110" s="26">
        <v>6</v>
      </c>
      <c r="K110" s="38"/>
      <c r="L110" s="5"/>
      <c r="M110" s="5"/>
      <c r="O110" s="5">
        <f>H110/G109</f>
        <v>0.8571428571428571</v>
      </c>
      <c r="P110" s="74">
        <v>13</v>
      </c>
      <c r="Q110" s="25">
        <f t="shared" si="27"/>
        <v>0.9285714285714286</v>
      </c>
      <c r="R110" s="5">
        <f t="shared" si="28"/>
        <v>7.1428571428571397E-2</v>
      </c>
      <c r="T110" s="34"/>
      <c r="U110" s="35"/>
      <c r="V110" s="35"/>
      <c r="Z110" s="26"/>
      <c r="AL110" s="3"/>
      <c r="AM110" s="3"/>
    </row>
    <row r="111" spans="1:39" ht="12.75" customHeight="1">
      <c r="A111" s="34" t="s">
        <v>52</v>
      </c>
      <c r="I111" s="26">
        <v>6</v>
      </c>
      <c r="K111" s="38">
        <v>5</v>
      </c>
      <c r="L111" s="5"/>
      <c r="M111" s="5"/>
      <c r="O111" s="5">
        <f>I111/H110</f>
        <v>1</v>
      </c>
      <c r="P111" s="74">
        <v>14</v>
      </c>
      <c r="Q111" s="25">
        <f t="shared" si="27"/>
        <v>1.0769230769230769</v>
      </c>
      <c r="R111" s="5">
        <f t="shared" si="28"/>
        <v>-7.6923076923076872E-2</v>
      </c>
      <c r="T111" s="34"/>
      <c r="U111" s="35"/>
      <c r="V111" s="35"/>
      <c r="Z111" s="26"/>
      <c r="AL111" s="3"/>
      <c r="AM111" s="3"/>
    </row>
    <row r="112" spans="1:39" ht="12.75" customHeight="1">
      <c r="A112" s="34" t="s">
        <v>53</v>
      </c>
      <c r="I112" s="26">
        <v>4</v>
      </c>
      <c r="K112" s="38">
        <v>3</v>
      </c>
      <c r="L112" s="5"/>
      <c r="M112" s="5"/>
      <c r="O112" s="5"/>
      <c r="P112" s="74">
        <v>7</v>
      </c>
      <c r="Q112" s="25"/>
      <c r="R112" s="5"/>
      <c r="T112" s="34"/>
      <c r="U112" s="35"/>
      <c r="V112" s="35"/>
      <c r="Z112" s="26"/>
      <c r="AL112" s="3"/>
      <c r="AM112" s="3"/>
    </row>
    <row r="113" spans="1:39" ht="12.75" customHeight="1">
      <c r="A113" s="34" t="s">
        <v>64</v>
      </c>
      <c r="I113" s="26">
        <v>3</v>
      </c>
      <c r="K113" s="38">
        <v>2</v>
      </c>
      <c r="L113" s="5"/>
      <c r="M113" s="5"/>
      <c r="O113" s="5"/>
      <c r="P113" s="74">
        <v>5</v>
      </c>
      <c r="Q113" s="25"/>
      <c r="R113" s="5"/>
      <c r="T113" s="34"/>
      <c r="U113" s="35"/>
      <c r="V113" s="35"/>
      <c r="Z113" s="26"/>
      <c r="AL113" s="3"/>
      <c r="AM113" s="3"/>
    </row>
    <row r="114" spans="1:39" ht="12.75" customHeight="1">
      <c r="A114" s="34" t="s">
        <v>66</v>
      </c>
      <c r="I114" s="26">
        <v>3</v>
      </c>
      <c r="K114" s="38"/>
      <c r="L114" s="5"/>
      <c r="M114" s="5"/>
      <c r="O114" s="5"/>
      <c r="P114" s="74">
        <v>3</v>
      </c>
      <c r="Q114" s="25"/>
      <c r="R114" s="5"/>
      <c r="T114" s="34"/>
      <c r="U114" s="35"/>
      <c r="V114" s="35"/>
      <c r="Z114" s="26"/>
      <c r="AL114" s="3"/>
      <c r="AM114" s="3"/>
    </row>
    <row r="115" spans="1:39" ht="12.75" customHeight="1">
      <c r="A115" s="34" t="s">
        <v>71</v>
      </c>
      <c r="I115" s="26">
        <v>2</v>
      </c>
      <c r="K115" s="38">
        <v>2</v>
      </c>
      <c r="L115" s="5"/>
      <c r="M115" s="5"/>
      <c r="O115" s="5"/>
      <c r="P115" s="74"/>
      <c r="Q115" s="25"/>
      <c r="R115" s="5"/>
      <c r="T115" s="34"/>
      <c r="U115" s="35"/>
      <c r="V115" s="35"/>
      <c r="Z115" s="26"/>
      <c r="AL115" s="3"/>
      <c r="AM115" s="3"/>
    </row>
    <row r="116" spans="1:39" ht="12.75" customHeight="1">
      <c r="A116" s="34"/>
      <c r="K116" s="26">
        <f>SUM(K111:K115)</f>
        <v>12</v>
      </c>
      <c r="L116" s="5">
        <f>K111/B104</f>
        <v>0.21739130434782608</v>
      </c>
      <c r="M116" s="5">
        <f>K116/B104</f>
        <v>0.52173913043478259</v>
      </c>
      <c r="N116" s="5">
        <f>M116-L116</f>
        <v>0.30434782608695654</v>
      </c>
      <c r="O116" s="5"/>
      <c r="P116" s="74"/>
      <c r="Q116" s="25"/>
      <c r="R116" s="5"/>
      <c r="T116" s="34"/>
      <c r="U116" s="35"/>
      <c r="V116" s="35"/>
      <c r="Z116" s="26"/>
      <c r="AL116" s="3"/>
      <c r="AM116" s="3"/>
    </row>
    <row r="117" spans="1:39" ht="12.75" customHeight="1">
      <c r="L117" s="5"/>
      <c r="M117" s="5"/>
      <c r="O117" s="5"/>
      <c r="P117" s="6"/>
      <c r="Q117" s="6"/>
      <c r="R117" s="5"/>
      <c r="T117" s="34"/>
      <c r="U117" s="35"/>
      <c r="V117" s="35"/>
      <c r="Z117" s="26"/>
      <c r="AL117" s="3"/>
      <c r="AM117" s="3"/>
    </row>
    <row r="118" spans="1:39" ht="12.75" customHeight="1">
      <c r="A118" s="52" t="s">
        <v>78</v>
      </c>
      <c r="L118" s="5"/>
      <c r="M118" s="5"/>
      <c r="O118" s="5"/>
      <c r="T118" s="34"/>
      <c r="U118" s="35"/>
      <c r="V118" s="35"/>
      <c r="Z118" s="26"/>
      <c r="AL118" s="3"/>
      <c r="AM118" s="3"/>
    </row>
    <row r="119" spans="1:39" ht="25.5" customHeight="1">
      <c r="B119" s="243" t="s">
        <v>1</v>
      </c>
      <c r="C119" s="244"/>
      <c r="D119" s="244"/>
      <c r="E119" s="244"/>
      <c r="F119" s="244"/>
      <c r="G119" s="244"/>
      <c r="H119" s="244"/>
      <c r="I119" s="244"/>
      <c r="J119" s="244"/>
      <c r="L119" s="10" t="s">
        <v>2</v>
      </c>
      <c r="M119" s="10" t="s">
        <v>3</v>
      </c>
      <c r="N119" s="70" t="s">
        <v>4</v>
      </c>
      <c r="O119" s="10" t="s">
        <v>5</v>
      </c>
      <c r="P119" s="9" t="s">
        <v>6</v>
      </c>
      <c r="Q119" s="9" t="s">
        <v>7</v>
      </c>
      <c r="R119" s="10" t="s">
        <v>8</v>
      </c>
      <c r="T119" s="26"/>
      <c r="U119" s="3"/>
      <c r="V119" s="3"/>
      <c r="Z119" s="26"/>
      <c r="AL119" s="3"/>
      <c r="AM119" s="3"/>
    </row>
    <row r="120" spans="1:39" ht="12.75" customHeight="1">
      <c r="A120" s="71" t="s">
        <v>9</v>
      </c>
      <c r="B120" s="72">
        <v>1</v>
      </c>
      <c r="C120" s="72">
        <v>2</v>
      </c>
      <c r="D120" s="72">
        <v>3</v>
      </c>
      <c r="E120" s="72">
        <v>4</v>
      </c>
      <c r="F120" s="72">
        <v>5</v>
      </c>
      <c r="G120" s="72">
        <v>6</v>
      </c>
      <c r="H120" s="72">
        <v>7</v>
      </c>
      <c r="I120" s="72">
        <v>8</v>
      </c>
      <c r="J120" s="72">
        <v>9</v>
      </c>
      <c r="K120" s="73" t="s">
        <v>10</v>
      </c>
      <c r="L120" s="5"/>
      <c r="M120" s="5"/>
      <c r="O120" s="5"/>
      <c r="P120" s="6"/>
      <c r="Q120" s="6"/>
      <c r="R120" s="5"/>
      <c r="T120" s="58" t="s">
        <v>12</v>
      </c>
      <c r="U120" s="58" t="s">
        <v>18</v>
      </c>
      <c r="V120" s="58" t="s">
        <v>19</v>
      </c>
      <c r="W120" s="193" t="s">
        <v>20</v>
      </c>
      <c r="X120" s="193" t="s">
        <v>21</v>
      </c>
      <c r="Y120" s="193" t="s">
        <v>22</v>
      </c>
      <c r="Z120" s="61" t="s">
        <v>40</v>
      </c>
      <c r="AA120" s="61" t="s">
        <v>41</v>
      </c>
      <c r="AB120" s="61" t="s">
        <v>42</v>
      </c>
      <c r="AC120" s="61" t="s">
        <v>43</v>
      </c>
      <c r="AD120" s="61" t="s">
        <v>49</v>
      </c>
      <c r="AE120" s="61" t="s">
        <v>51</v>
      </c>
      <c r="AF120" s="61" t="s">
        <v>53</v>
      </c>
      <c r="AL120" s="3"/>
      <c r="AM120" s="3"/>
    </row>
    <row r="121" spans="1:39" ht="12.75" customHeight="1">
      <c r="A121" s="34" t="s">
        <v>42</v>
      </c>
      <c r="B121" s="26">
        <v>12</v>
      </c>
      <c r="K121" s="38"/>
      <c r="L121" s="5"/>
      <c r="M121" s="5"/>
      <c r="O121" s="5"/>
      <c r="P121" s="20">
        <f>B121</f>
        <v>12</v>
      </c>
      <c r="Q121" s="6"/>
      <c r="R121" s="5"/>
      <c r="T121" s="63" t="s">
        <v>24</v>
      </c>
      <c r="U121" s="64">
        <f>P7/P5</f>
        <v>0.41176470588235292</v>
      </c>
      <c r="V121" s="64">
        <f>P24/P22</f>
        <v>0.53846153846153844</v>
      </c>
      <c r="W121" s="64">
        <f>P40/P38</f>
        <v>0.29411764705882354</v>
      </c>
      <c r="X121" s="64">
        <f>P55/P53</f>
        <v>0.66666666666666663</v>
      </c>
      <c r="Y121" s="64">
        <f>P71/P69</f>
        <v>0.8</v>
      </c>
      <c r="Z121" s="64">
        <f>P88/P86</f>
        <v>0.55555555555555558</v>
      </c>
      <c r="AA121" s="64">
        <f>P106/P104</f>
        <v>0.60869565217391308</v>
      </c>
      <c r="AB121" s="64">
        <f>P123/P121</f>
        <v>0.75</v>
      </c>
      <c r="AC121" s="64">
        <f>P140/P138</f>
        <v>0.54166666666666663</v>
      </c>
      <c r="AD121" s="64">
        <f>P156/P154</f>
        <v>0.54166666666666663</v>
      </c>
      <c r="AE121" s="64">
        <f>P177/P175</f>
        <v>0.59259259259259256</v>
      </c>
      <c r="AF121" s="64">
        <f>P195/P193</f>
        <v>0.56000000000000005</v>
      </c>
      <c r="AG121" s="64"/>
      <c r="AH121" s="64"/>
      <c r="AL121" s="3"/>
      <c r="AM121" s="3"/>
    </row>
    <row r="122" spans="1:39" ht="12.75" customHeight="1">
      <c r="A122" s="34" t="s">
        <v>43</v>
      </c>
      <c r="C122" s="26">
        <v>10</v>
      </c>
      <c r="K122" s="38"/>
      <c r="L122" s="5"/>
      <c r="M122" s="5"/>
      <c r="N122" s="5"/>
      <c r="O122" s="5">
        <f>C122/B121</f>
        <v>0.83333333333333337</v>
      </c>
      <c r="P122" s="74">
        <v>10</v>
      </c>
      <c r="Q122" s="25">
        <f t="shared" ref="Q122:Q128" si="29">P122/P121</f>
        <v>0.83333333333333337</v>
      </c>
      <c r="R122" s="5">
        <f t="shared" ref="R122:R128" si="30">100%-Q122</f>
        <v>0.16666666666666663</v>
      </c>
      <c r="T122" s="4" t="s">
        <v>56</v>
      </c>
      <c r="U122" s="3"/>
      <c r="V122" s="3"/>
      <c r="Z122" s="26"/>
      <c r="AL122" s="3"/>
      <c r="AM122" s="3"/>
    </row>
    <row r="123" spans="1:39" ht="12.75" customHeight="1">
      <c r="A123" s="34" t="s">
        <v>48</v>
      </c>
      <c r="D123" s="26">
        <v>8</v>
      </c>
      <c r="K123" s="38"/>
      <c r="L123" s="5"/>
      <c r="M123" s="5"/>
      <c r="O123" s="5">
        <f>D123/C122</f>
        <v>0.8</v>
      </c>
      <c r="P123" s="74">
        <v>9</v>
      </c>
      <c r="Q123" s="25">
        <f t="shared" si="29"/>
        <v>0.9</v>
      </c>
      <c r="R123" s="5">
        <f t="shared" si="30"/>
        <v>9.9999999999999978E-2</v>
      </c>
      <c r="T123" s="4"/>
      <c r="U123" s="11"/>
      <c r="V123" s="11"/>
      <c r="Z123" s="26"/>
      <c r="AL123" s="3"/>
      <c r="AM123" s="3"/>
    </row>
    <row r="124" spans="1:39" ht="12.75" customHeight="1">
      <c r="A124" s="34" t="s">
        <v>49</v>
      </c>
      <c r="E124" s="26">
        <v>7</v>
      </c>
      <c r="K124" s="38"/>
      <c r="L124" s="5"/>
      <c r="M124" s="5"/>
      <c r="O124" s="5">
        <f>E124/D123</f>
        <v>0.875</v>
      </c>
      <c r="P124" s="74">
        <v>8</v>
      </c>
      <c r="Q124" s="25">
        <f t="shared" si="29"/>
        <v>0.88888888888888884</v>
      </c>
      <c r="R124" s="5">
        <f t="shared" si="30"/>
        <v>0.11111111111111116</v>
      </c>
      <c r="T124" s="34"/>
      <c r="U124" s="35"/>
      <c r="V124" s="35"/>
      <c r="Z124" s="26"/>
      <c r="AL124" s="3"/>
      <c r="AM124" s="3"/>
    </row>
    <row r="125" spans="1:39" ht="12.75" customHeight="1">
      <c r="A125" s="34" t="s">
        <v>50</v>
      </c>
      <c r="F125" s="26">
        <v>6</v>
      </c>
      <c r="K125" s="38"/>
      <c r="L125" s="5"/>
      <c r="M125" s="5"/>
      <c r="O125" s="5">
        <f>F125/E124</f>
        <v>0.8571428571428571</v>
      </c>
      <c r="P125" s="74">
        <v>9</v>
      </c>
      <c r="Q125" s="25">
        <f t="shared" si="29"/>
        <v>1.125</v>
      </c>
      <c r="R125" s="5">
        <f t="shared" si="30"/>
        <v>-0.125</v>
      </c>
      <c r="T125" s="34"/>
      <c r="U125" s="35"/>
      <c r="V125" s="35"/>
      <c r="Z125" s="26"/>
      <c r="AL125" s="3"/>
      <c r="AM125" s="3"/>
    </row>
    <row r="126" spans="1:39" ht="12.75" customHeight="1">
      <c r="A126" s="34" t="s">
        <v>51</v>
      </c>
      <c r="G126" s="26">
        <v>5</v>
      </c>
      <c r="K126" s="38"/>
      <c r="L126" s="5"/>
      <c r="M126" s="5"/>
      <c r="O126" s="5">
        <f>G126/F125</f>
        <v>0.83333333333333337</v>
      </c>
      <c r="P126" s="74">
        <v>9</v>
      </c>
      <c r="Q126" s="25">
        <f t="shared" si="29"/>
        <v>1</v>
      </c>
      <c r="R126" s="5">
        <f t="shared" si="30"/>
        <v>0</v>
      </c>
      <c r="T126" s="34"/>
      <c r="U126" s="35"/>
      <c r="V126" s="35"/>
      <c r="Z126" s="26"/>
      <c r="AL126" s="3"/>
      <c r="AM126" s="3"/>
    </row>
    <row r="127" spans="1:39" ht="12.75" customHeight="1">
      <c r="A127" s="34" t="s">
        <v>52</v>
      </c>
      <c r="H127" s="26">
        <v>5</v>
      </c>
      <c r="K127" s="38"/>
      <c r="L127" s="5"/>
      <c r="M127" s="5"/>
      <c r="O127" s="5">
        <f>H127/G126</f>
        <v>1</v>
      </c>
      <c r="P127" s="74">
        <v>7</v>
      </c>
      <c r="Q127" s="25">
        <f t="shared" si="29"/>
        <v>0.77777777777777779</v>
      </c>
      <c r="R127" s="5">
        <f t="shared" si="30"/>
        <v>0.22222222222222221</v>
      </c>
      <c r="T127" s="34"/>
      <c r="U127" s="35"/>
      <c r="V127" s="35"/>
      <c r="Z127" s="26"/>
      <c r="AL127" s="3"/>
      <c r="AM127" s="3"/>
    </row>
    <row r="128" spans="1:39" ht="12.75" customHeight="1">
      <c r="A128" s="34" t="s">
        <v>53</v>
      </c>
      <c r="I128" s="26">
        <v>5</v>
      </c>
      <c r="K128" s="38">
        <v>6</v>
      </c>
      <c r="L128" s="5"/>
      <c r="M128" s="5"/>
      <c r="O128" s="5">
        <f>I128/H127</f>
        <v>1</v>
      </c>
      <c r="P128" s="74">
        <v>9</v>
      </c>
      <c r="Q128" s="25">
        <f t="shared" si="29"/>
        <v>1.2857142857142858</v>
      </c>
      <c r="R128" s="5">
        <f t="shared" si="30"/>
        <v>-0.28571428571428581</v>
      </c>
      <c r="T128" s="34"/>
      <c r="U128" s="35"/>
      <c r="V128" s="35"/>
      <c r="Z128" s="26"/>
      <c r="AL128" s="3"/>
      <c r="AM128" s="3"/>
    </row>
    <row r="129" spans="1:39" ht="12.75" customHeight="1">
      <c r="A129" s="34" t="s">
        <v>64</v>
      </c>
      <c r="I129" s="26">
        <v>2</v>
      </c>
      <c r="K129" s="38">
        <v>2</v>
      </c>
      <c r="L129" s="5"/>
      <c r="M129" s="5"/>
      <c r="O129" s="5"/>
      <c r="P129" s="74">
        <v>3</v>
      </c>
      <c r="Q129" s="25"/>
      <c r="R129" s="5"/>
      <c r="T129" s="34"/>
      <c r="U129" s="35"/>
      <c r="V129" s="35"/>
      <c r="Z129" s="26"/>
      <c r="AL129" s="3"/>
      <c r="AM129" s="3"/>
    </row>
    <row r="130" spans="1:39" ht="12.75" customHeight="1">
      <c r="A130" s="34" t="s">
        <v>66</v>
      </c>
      <c r="I130" s="26">
        <v>2</v>
      </c>
      <c r="K130" s="38"/>
      <c r="L130" s="5"/>
      <c r="M130" s="5"/>
      <c r="O130" s="5"/>
      <c r="P130" s="74">
        <v>2</v>
      </c>
      <c r="Q130" s="25"/>
      <c r="R130" s="5"/>
      <c r="T130" s="34"/>
      <c r="U130" s="35"/>
      <c r="V130" s="35"/>
      <c r="Z130" s="26"/>
      <c r="AL130" s="3"/>
      <c r="AM130" s="3"/>
    </row>
    <row r="131" spans="1:39" ht="12.75" customHeight="1">
      <c r="A131" s="34" t="s">
        <v>71</v>
      </c>
      <c r="K131" s="38"/>
      <c r="L131" s="5"/>
      <c r="M131" s="5"/>
      <c r="O131" s="5"/>
      <c r="P131" s="74"/>
      <c r="Q131" s="25"/>
      <c r="R131" s="5"/>
      <c r="T131" s="34"/>
      <c r="U131" s="35"/>
      <c r="V131" s="35"/>
      <c r="Z131" s="26"/>
      <c r="AL131" s="3"/>
      <c r="AM131" s="3"/>
    </row>
    <row r="132" spans="1:39" ht="12.75" customHeight="1">
      <c r="A132" s="34" t="s">
        <v>72</v>
      </c>
      <c r="I132" s="26">
        <v>1</v>
      </c>
      <c r="K132" s="38"/>
      <c r="L132" s="5"/>
      <c r="M132" s="5"/>
      <c r="O132" s="5"/>
      <c r="P132" s="74"/>
      <c r="Q132" s="25"/>
      <c r="R132" s="5"/>
      <c r="T132" s="34"/>
      <c r="U132" s="35"/>
      <c r="V132" s="35"/>
      <c r="Z132" s="26"/>
      <c r="AL132" s="3"/>
      <c r="AM132" s="3"/>
    </row>
    <row r="133" spans="1:39" ht="12.75" customHeight="1">
      <c r="A133" s="34" t="s">
        <v>75</v>
      </c>
      <c r="I133" s="26">
        <v>1</v>
      </c>
      <c r="K133" s="38"/>
      <c r="L133" s="5"/>
      <c r="M133" s="5"/>
      <c r="O133" s="5"/>
      <c r="P133" s="74">
        <v>1</v>
      </c>
      <c r="Q133" s="25"/>
      <c r="R133" s="5"/>
      <c r="T133" s="34"/>
      <c r="U133" s="35"/>
      <c r="V133" s="35"/>
      <c r="Z133" s="26"/>
      <c r="AL133" s="3"/>
      <c r="AM133" s="3"/>
    </row>
    <row r="134" spans="1:39" ht="12.75" customHeight="1">
      <c r="K134" s="26">
        <f>SUM(K128:K129)</f>
        <v>8</v>
      </c>
      <c r="L134" s="5">
        <f>K128/B121</f>
        <v>0.5</v>
      </c>
      <c r="M134" s="5">
        <f>K134/B121</f>
        <v>0.66666666666666663</v>
      </c>
      <c r="N134" s="5">
        <f>M134-L134</f>
        <v>0.16666666666666663</v>
      </c>
      <c r="O134" s="5"/>
      <c r="P134" s="6"/>
      <c r="Q134" s="6"/>
      <c r="R134" s="5"/>
      <c r="Z134" s="26"/>
      <c r="AL134" s="3"/>
      <c r="AM134" s="3"/>
    </row>
    <row r="135" spans="1:39" ht="12.75" customHeight="1">
      <c r="A135" s="52" t="s">
        <v>79</v>
      </c>
      <c r="L135" s="5"/>
      <c r="M135" s="5"/>
      <c r="O135" s="5"/>
      <c r="Z135" s="26"/>
      <c r="AL135" s="3"/>
      <c r="AM135" s="3"/>
    </row>
    <row r="136" spans="1:39" ht="25.5" customHeight="1">
      <c r="B136" s="243" t="s">
        <v>1</v>
      </c>
      <c r="C136" s="244"/>
      <c r="D136" s="244"/>
      <c r="E136" s="244"/>
      <c r="F136" s="244"/>
      <c r="G136" s="244"/>
      <c r="H136" s="244"/>
      <c r="I136" s="244"/>
      <c r="J136" s="244"/>
      <c r="L136" s="10" t="s">
        <v>2</v>
      </c>
      <c r="M136" s="10" t="s">
        <v>3</v>
      </c>
      <c r="N136" s="70" t="s">
        <v>4</v>
      </c>
      <c r="O136" s="10" t="s">
        <v>5</v>
      </c>
      <c r="P136" s="9" t="s">
        <v>6</v>
      </c>
      <c r="Q136" s="9" t="s">
        <v>7</v>
      </c>
      <c r="R136" s="10" t="s">
        <v>8</v>
      </c>
      <c r="Z136" s="26"/>
      <c r="AL136" s="3"/>
      <c r="AM136" s="3"/>
    </row>
    <row r="137" spans="1:39" ht="12.75" customHeight="1">
      <c r="A137" s="71" t="s">
        <v>9</v>
      </c>
      <c r="B137" s="72">
        <v>1</v>
      </c>
      <c r="C137" s="72">
        <v>2</v>
      </c>
      <c r="D137" s="72">
        <v>3</v>
      </c>
      <c r="E137" s="72">
        <v>4</v>
      </c>
      <c r="F137" s="72">
        <v>5</v>
      </c>
      <c r="G137" s="72">
        <v>6</v>
      </c>
      <c r="H137" s="72">
        <v>7</v>
      </c>
      <c r="I137" s="72">
        <v>8</v>
      </c>
      <c r="J137" s="72">
        <v>9</v>
      </c>
      <c r="K137" s="73" t="s">
        <v>10</v>
      </c>
      <c r="L137" s="5"/>
      <c r="M137" s="5"/>
      <c r="O137" s="5"/>
      <c r="P137" s="6"/>
      <c r="Q137" s="6"/>
      <c r="R137" s="5"/>
      <c r="Z137" s="26"/>
      <c r="AL137" s="3"/>
      <c r="AM137" s="3"/>
    </row>
    <row r="138" spans="1:39" ht="12.75" customHeight="1">
      <c r="A138" s="34" t="s">
        <v>43</v>
      </c>
      <c r="B138" s="26">
        <v>24</v>
      </c>
      <c r="K138" s="38"/>
      <c r="L138" s="5"/>
      <c r="M138" s="5"/>
      <c r="O138" s="5"/>
      <c r="P138" s="20">
        <f>B138</f>
        <v>24</v>
      </c>
      <c r="Q138" s="6"/>
      <c r="R138" s="5"/>
      <c r="Z138" s="26"/>
      <c r="AL138" s="3"/>
      <c r="AM138" s="3"/>
    </row>
    <row r="139" spans="1:39" ht="12.75" customHeight="1">
      <c r="A139" s="34" t="s">
        <v>48</v>
      </c>
      <c r="C139" s="26">
        <v>17</v>
      </c>
      <c r="K139" s="38"/>
      <c r="L139" s="5"/>
      <c r="M139" s="5"/>
      <c r="O139" s="5">
        <f>C139/B138</f>
        <v>0.70833333333333337</v>
      </c>
      <c r="P139" s="20">
        <v>17</v>
      </c>
      <c r="Q139" s="25">
        <f>P139/P138</f>
        <v>0.70833333333333337</v>
      </c>
      <c r="R139" s="5">
        <f t="shared" ref="R139:R145" si="31">100%-Q139</f>
        <v>0.29166666666666663</v>
      </c>
      <c r="Z139" s="26"/>
      <c r="AL139" s="3"/>
      <c r="AM139" s="3"/>
    </row>
    <row r="140" spans="1:39" ht="12.75" customHeight="1">
      <c r="A140" s="34" t="s">
        <v>49</v>
      </c>
      <c r="D140" s="26">
        <v>12</v>
      </c>
      <c r="K140" s="38"/>
      <c r="L140" s="5"/>
      <c r="M140" s="5"/>
      <c r="N140" s="5"/>
      <c r="O140" s="5">
        <f>D140/C139</f>
        <v>0.70588235294117652</v>
      </c>
      <c r="P140" s="74">
        <v>13</v>
      </c>
      <c r="Q140" s="25">
        <f t="shared" ref="Q140:Q145" si="32">P140/P138</f>
        <v>0.54166666666666663</v>
      </c>
      <c r="R140" s="5">
        <f t="shared" si="31"/>
        <v>0.45833333333333337</v>
      </c>
      <c r="Z140" s="26"/>
      <c r="AL140" s="3"/>
      <c r="AM140" s="3"/>
    </row>
    <row r="141" spans="1:39" ht="12.75" customHeight="1">
      <c r="A141" s="34" t="s">
        <v>50</v>
      </c>
      <c r="E141" s="26">
        <v>12</v>
      </c>
      <c r="K141" s="38"/>
      <c r="L141" s="5"/>
      <c r="M141" s="5"/>
      <c r="O141" s="5">
        <f>E141/D140</f>
        <v>1</v>
      </c>
      <c r="P141" s="74">
        <v>13</v>
      </c>
      <c r="Q141" s="25">
        <f t="shared" si="32"/>
        <v>0.76470588235294112</v>
      </c>
      <c r="R141" s="5">
        <f t="shared" si="31"/>
        <v>0.23529411764705888</v>
      </c>
      <c r="Z141" s="26"/>
      <c r="AL141" s="3"/>
      <c r="AM141" s="3"/>
    </row>
    <row r="142" spans="1:39" ht="12.75" customHeight="1">
      <c r="A142" s="34" t="s">
        <v>51</v>
      </c>
      <c r="F142" s="26">
        <v>10</v>
      </c>
      <c r="K142" s="38"/>
      <c r="L142" s="5"/>
      <c r="M142" s="5"/>
      <c r="O142" s="5">
        <f>F142/E141</f>
        <v>0.83333333333333337</v>
      </c>
      <c r="P142" s="74">
        <v>14</v>
      </c>
      <c r="Q142" s="25">
        <f t="shared" si="32"/>
        <v>1.0769230769230769</v>
      </c>
      <c r="R142" s="5">
        <f t="shared" si="31"/>
        <v>-7.6923076923076872E-2</v>
      </c>
      <c r="Z142" s="26"/>
      <c r="AL142" s="3"/>
      <c r="AM142" s="3"/>
    </row>
    <row r="143" spans="1:39" ht="12.75" customHeight="1">
      <c r="A143" s="34" t="s">
        <v>52</v>
      </c>
      <c r="G143" s="26">
        <v>9</v>
      </c>
      <c r="K143" s="38"/>
      <c r="L143" s="5"/>
      <c r="M143" s="5"/>
      <c r="O143" s="5">
        <f>G143/F142</f>
        <v>0.9</v>
      </c>
      <c r="P143" s="74">
        <v>10</v>
      </c>
      <c r="Q143" s="25">
        <f t="shared" si="32"/>
        <v>0.76923076923076927</v>
      </c>
      <c r="R143" s="5">
        <f t="shared" si="31"/>
        <v>0.23076923076923073</v>
      </c>
      <c r="Z143" s="26"/>
      <c r="AL143" s="3"/>
      <c r="AM143" s="3"/>
    </row>
    <row r="144" spans="1:39" ht="12.75" customHeight="1">
      <c r="A144" s="34" t="s">
        <v>53</v>
      </c>
      <c r="H144" s="26">
        <v>9</v>
      </c>
      <c r="K144" s="38"/>
      <c r="L144" s="5"/>
      <c r="M144" s="5"/>
      <c r="O144" s="5">
        <f>H144/G143</f>
        <v>1</v>
      </c>
      <c r="P144" s="74">
        <v>11</v>
      </c>
      <c r="Q144" s="25">
        <f t="shared" si="32"/>
        <v>0.7857142857142857</v>
      </c>
      <c r="R144" s="5">
        <f t="shared" si="31"/>
        <v>0.2142857142857143</v>
      </c>
      <c r="Z144" s="26"/>
      <c r="AL144" s="3"/>
      <c r="AM144" s="3"/>
    </row>
    <row r="145" spans="1:39" ht="12.75" customHeight="1">
      <c r="A145" s="34" t="s">
        <v>64</v>
      </c>
      <c r="I145" s="26">
        <v>9</v>
      </c>
      <c r="K145" s="38">
        <v>9</v>
      </c>
      <c r="L145" s="5"/>
      <c r="M145" s="5"/>
      <c r="O145" s="5">
        <f>I145/H144</f>
        <v>1</v>
      </c>
      <c r="P145" s="74">
        <v>11</v>
      </c>
      <c r="Q145" s="25">
        <f t="shared" si="32"/>
        <v>1.1000000000000001</v>
      </c>
      <c r="R145" s="5">
        <f t="shared" si="31"/>
        <v>-0.10000000000000009</v>
      </c>
      <c r="Z145" s="26"/>
      <c r="AL145" s="3"/>
      <c r="AM145" s="3"/>
    </row>
    <row r="146" spans="1:39" ht="12.75" customHeight="1">
      <c r="A146" s="34" t="s">
        <v>66</v>
      </c>
      <c r="I146" s="26">
        <v>2</v>
      </c>
      <c r="K146" s="38"/>
      <c r="L146" s="5"/>
      <c r="M146" s="5"/>
      <c r="O146" s="5"/>
      <c r="P146" s="74">
        <v>2</v>
      </c>
      <c r="Q146" s="25"/>
      <c r="R146" s="5"/>
      <c r="Z146" s="26"/>
      <c r="AL146" s="3"/>
      <c r="AM146" s="3"/>
    </row>
    <row r="147" spans="1:39" ht="12.75" customHeight="1">
      <c r="A147" s="34" t="s">
        <v>71</v>
      </c>
      <c r="I147" s="26">
        <v>2</v>
      </c>
      <c r="K147" s="38"/>
      <c r="L147" s="5"/>
      <c r="M147" s="5"/>
      <c r="O147" s="5"/>
      <c r="P147" s="74">
        <v>2</v>
      </c>
      <c r="Q147" s="25"/>
      <c r="R147" s="5"/>
      <c r="Z147" s="26"/>
      <c r="AL147" s="3"/>
      <c r="AM147" s="3"/>
    </row>
    <row r="148" spans="1:39" ht="12.75" customHeight="1">
      <c r="A148" s="34" t="s">
        <v>72</v>
      </c>
      <c r="I148" s="26">
        <v>1</v>
      </c>
      <c r="K148" s="38"/>
      <c r="L148" s="5"/>
      <c r="M148" s="5"/>
      <c r="O148" s="5"/>
      <c r="P148" s="74">
        <v>1</v>
      </c>
      <c r="Q148" s="25"/>
      <c r="R148" s="5"/>
      <c r="Z148" s="26"/>
      <c r="AL148" s="3"/>
      <c r="AM148" s="3"/>
    </row>
    <row r="149" spans="1:39" ht="12.75" customHeight="1">
      <c r="A149" s="34" t="s">
        <v>75</v>
      </c>
      <c r="I149" s="26">
        <v>1</v>
      </c>
      <c r="K149" s="38">
        <v>1</v>
      </c>
      <c r="L149" s="5"/>
      <c r="M149" s="5"/>
      <c r="O149" s="5"/>
      <c r="P149" s="74">
        <v>1</v>
      </c>
      <c r="Q149" s="25"/>
      <c r="R149" s="5"/>
      <c r="Z149" s="26"/>
      <c r="AL149" s="3"/>
      <c r="AM149" s="3"/>
    </row>
    <row r="150" spans="1:39" ht="12.75" customHeight="1">
      <c r="K150" s="26">
        <f>SUM(K145:K149)</f>
        <v>10</v>
      </c>
      <c r="L150" s="5">
        <f>K145/B138</f>
        <v>0.375</v>
      </c>
      <c r="M150" s="5">
        <f>K150/B138</f>
        <v>0.41666666666666669</v>
      </c>
      <c r="N150" s="5">
        <f>M150-L150</f>
        <v>4.1666666666666685E-2</v>
      </c>
      <c r="O150" s="5"/>
      <c r="P150" s="6"/>
      <c r="Q150" s="6"/>
      <c r="R150" s="5"/>
      <c r="Z150" s="26"/>
      <c r="AL150" s="3"/>
      <c r="AM150" s="3"/>
    </row>
    <row r="151" spans="1:39" ht="12.75" customHeight="1">
      <c r="A151" s="52" t="s">
        <v>86</v>
      </c>
      <c r="L151" s="5"/>
      <c r="M151" s="5"/>
      <c r="O151" s="5"/>
      <c r="Z151" s="26"/>
      <c r="AL151" s="3"/>
      <c r="AM151" s="3"/>
    </row>
    <row r="152" spans="1:39" ht="25.5" customHeight="1">
      <c r="B152" s="243" t="s">
        <v>1</v>
      </c>
      <c r="C152" s="244"/>
      <c r="D152" s="244"/>
      <c r="E152" s="244"/>
      <c r="F152" s="244"/>
      <c r="G152" s="244"/>
      <c r="H152" s="244"/>
      <c r="I152" s="244"/>
      <c r="J152" s="244"/>
      <c r="L152" s="10" t="s">
        <v>2</v>
      </c>
      <c r="M152" s="10" t="s">
        <v>3</v>
      </c>
      <c r="N152" s="70" t="s">
        <v>4</v>
      </c>
      <c r="O152" s="10" t="s">
        <v>5</v>
      </c>
      <c r="P152" s="9" t="s">
        <v>6</v>
      </c>
      <c r="Q152" s="9" t="s">
        <v>7</v>
      </c>
      <c r="R152" s="10" t="s">
        <v>8</v>
      </c>
      <c r="AL152" s="3"/>
      <c r="AM152" s="3"/>
    </row>
    <row r="153" spans="1:39" ht="12.75" customHeight="1">
      <c r="A153" s="71" t="s">
        <v>9</v>
      </c>
      <c r="B153" s="72">
        <v>1</v>
      </c>
      <c r="C153" s="72">
        <v>2</v>
      </c>
      <c r="D153" s="72">
        <v>3</v>
      </c>
      <c r="E153" s="72">
        <v>4</v>
      </c>
      <c r="F153" s="72">
        <v>5</v>
      </c>
      <c r="G153" s="72">
        <v>6</v>
      </c>
      <c r="H153" s="72">
        <v>7</v>
      </c>
      <c r="I153" s="72">
        <v>8</v>
      </c>
      <c r="J153" s="72">
        <v>9</v>
      </c>
      <c r="K153" s="73" t="s">
        <v>10</v>
      </c>
      <c r="L153" s="5"/>
      <c r="M153" s="5"/>
      <c r="O153" s="5"/>
      <c r="P153" s="6"/>
      <c r="Q153" s="6"/>
      <c r="R153" s="5"/>
      <c r="AL153" s="3"/>
      <c r="AM153" s="3"/>
    </row>
    <row r="154" spans="1:39" ht="12.75" customHeight="1">
      <c r="A154" s="34" t="s">
        <v>49</v>
      </c>
      <c r="B154" s="26">
        <v>24</v>
      </c>
      <c r="K154" s="38"/>
      <c r="L154" s="5"/>
      <c r="M154" s="5"/>
      <c r="O154" s="5"/>
      <c r="P154" s="20">
        <f>B154</f>
        <v>24</v>
      </c>
      <c r="Q154" s="6"/>
      <c r="R154" s="5"/>
      <c r="AL154" s="3"/>
      <c r="AM154" s="3"/>
    </row>
    <row r="155" spans="1:39" ht="12.75" customHeight="1">
      <c r="A155" s="34" t="s">
        <v>50</v>
      </c>
      <c r="C155" s="26">
        <v>17</v>
      </c>
      <c r="K155" s="38"/>
      <c r="L155" s="5"/>
      <c r="M155" s="5"/>
      <c r="O155" s="5">
        <f>C155/B154</f>
        <v>0.70833333333333337</v>
      </c>
      <c r="P155" s="20">
        <v>17</v>
      </c>
      <c r="Q155" s="25">
        <f>P155/P154</f>
        <v>0.70833333333333337</v>
      </c>
      <c r="R155" s="5">
        <f t="shared" ref="R155:R161" si="33">100%-Q155</f>
        <v>0.29166666666666663</v>
      </c>
      <c r="AL155" s="3"/>
      <c r="AM155" s="3"/>
    </row>
    <row r="156" spans="1:39" ht="12.75" customHeight="1">
      <c r="A156" s="34" t="s">
        <v>51</v>
      </c>
      <c r="D156" s="26">
        <v>13</v>
      </c>
      <c r="K156" s="38"/>
      <c r="L156" s="5"/>
      <c r="M156" s="5"/>
      <c r="N156" s="5"/>
      <c r="O156" s="5">
        <f>D156/C155</f>
        <v>0.76470588235294112</v>
      </c>
      <c r="P156" s="74">
        <v>13</v>
      </c>
      <c r="Q156" s="25">
        <f t="shared" ref="Q156:Q161" si="34">P156/P154</f>
        <v>0.54166666666666663</v>
      </c>
      <c r="R156" s="5">
        <f t="shared" si="33"/>
        <v>0.45833333333333337</v>
      </c>
      <c r="AL156" s="3"/>
      <c r="AM156" s="3"/>
    </row>
    <row r="157" spans="1:39" ht="12.75" customHeight="1">
      <c r="A157" s="34" t="s">
        <v>52</v>
      </c>
      <c r="E157" s="26">
        <v>9</v>
      </c>
      <c r="K157" s="38"/>
      <c r="L157" s="5"/>
      <c r="M157" s="5"/>
      <c r="O157" s="5">
        <f>E157/D156</f>
        <v>0.69230769230769229</v>
      </c>
      <c r="P157" s="74">
        <v>14</v>
      </c>
      <c r="Q157" s="25">
        <f t="shared" si="34"/>
        <v>0.82352941176470584</v>
      </c>
      <c r="R157" s="5">
        <f t="shared" si="33"/>
        <v>0.17647058823529416</v>
      </c>
      <c r="AL157" s="3"/>
      <c r="AM157" s="3"/>
    </row>
    <row r="158" spans="1:39" ht="12.75" customHeight="1">
      <c r="A158" s="34" t="s">
        <v>53</v>
      </c>
      <c r="F158" s="26">
        <v>8</v>
      </c>
      <c r="K158" s="38"/>
      <c r="L158" s="5"/>
      <c r="M158" s="5"/>
      <c r="O158" s="5">
        <f>F158/E157</f>
        <v>0.88888888888888884</v>
      </c>
      <c r="P158" s="74">
        <v>13</v>
      </c>
      <c r="Q158" s="25">
        <f t="shared" si="34"/>
        <v>1</v>
      </c>
      <c r="R158" s="5">
        <f t="shared" si="33"/>
        <v>0</v>
      </c>
      <c r="AL158" s="3"/>
      <c r="AM158" s="3"/>
    </row>
    <row r="159" spans="1:39" ht="12.75" customHeight="1">
      <c r="A159" s="34" t="s">
        <v>64</v>
      </c>
      <c r="G159" s="26">
        <v>8</v>
      </c>
      <c r="K159" s="38"/>
      <c r="L159" s="5"/>
      <c r="M159" s="5"/>
      <c r="O159" s="5">
        <f>G159/F158</f>
        <v>1</v>
      </c>
      <c r="P159" s="74">
        <v>10</v>
      </c>
      <c r="Q159" s="25">
        <f t="shared" si="34"/>
        <v>0.7142857142857143</v>
      </c>
      <c r="R159" s="5">
        <f t="shared" si="33"/>
        <v>0.2857142857142857</v>
      </c>
      <c r="AL159" s="3"/>
      <c r="AM159" s="3"/>
    </row>
    <row r="160" spans="1:39" ht="12.75" customHeight="1">
      <c r="A160" s="34" t="s">
        <v>66</v>
      </c>
      <c r="H160" s="26">
        <v>5</v>
      </c>
      <c r="K160" s="38"/>
      <c r="L160" s="5"/>
      <c r="M160" s="5"/>
      <c r="O160" s="5">
        <f>H160/G159</f>
        <v>0.625</v>
      </c>
      <c r="P160" s="74">
        <v>8</v>
      </c>
      <c r="Q160" s="25">
        <f t="shared" si="34"/>
        <v>0.61538461538461542</v>
      </c>
      <c r="R160" s="5">
        <f t="shared" si="33"/>
        <v>0.38461538461538458</v>
      </c>
      <c r="AL160" s="3"/>
      <c r="AM160" s="3"/>
    </row>
    <row r="161" spans="1:39" ht="12.75" customHeight="1">
      <c r="A161" s="34" t="s">
        <v>71</v>
      </c>
      <c r="I161" s="26">
        <v>5</v>
      </c>
      <c r="K161" s="38">
        <v>5</v>
      </c>
      <c r="L161" s="5"/>
      <c r="M161" s="5"/>
      <c r="O161" s="5">
        <f>I161/H160</f>
        <v>1</v>
      </c>
      <c r="P161" s="74">
        <v>9</v>
      </c>
      <c r="Q161" s="25">
        <f t="shared" si="34"/>
        <v>0.9</v>
      </c>
      <c r="R161" s="5">
        <f t="shared" si="33"/>
        <v>9.9999999999999978E-2</v>
      </c>
      <c r="T161" s="26" t="s">
        <v>80</v>
      </c>
      <c r="U161" s="26">
        <v>8</v>
      </c>
      <c r="V161" s="26">
        <f>SUM(K161:K163)</f>
        <v>8</v>
      </c>
      <c r="W161" s="26" t="s">
        <v>10</v>
      </c>
      <c r="AL161" s="3"/>
      <c r="AM161" s="3"/>
    </row>
    <row r="162" spans="1:39" ht="12.75" customHeight="1">
      <c r="A162" s="34" t="s">
        <v>72</v>
      </c>
      <c r="I162" s="26">
        <v>3</v>
      </c>
      <c r="K162" s="38"/>
      <c r="L162" s="5"/>
      <c r="M162" s="5"/>
      <c r="O162" s="5"/>
      <c r="P162" s="74">
        <v>4</v>
      </c>
      <c r="Q162" s="25"/>
      <c r="R162" s="5"/>
      <c r="T162" s="26" t="s">
        <v>81</v>
      </c>
      <c r="U162" s="25">
        <f>U161/B154</f>
        <v>0.33333333333333331</v>
      </c>
      <c r="V162" s="25">
        <f>U161/V161</f>
        <v>1</v>
      </c>
      <c r="W162" s="26" t="s">
        <v>82</v>
      </c>
      <c r="AL162" s="3"/>
      <c r="AM162" s="3"/>
    </row>
    <row r="163" spans="1:39" ht="12.75" customHeight="1">
      <c r="A163" s="34" t="s">
        <v>75</v>
      </c>
      <c r="I163" s="26">
        <v>3</v>
      </c>
      <c r="K163" s="38">
        <v>3</v>
      </c>
      <c r="L163" s="5"/>
      <c r="M163" s="5"/>
      <c r="O163" s="5"/>
      <c r="P163" s="74">
        <v>4</v>
      </c>
      <c r="Q163" s="25"/>
      <c r="R163" s="5"/>
      <c r="AL163" s="3"/>
      <c r="AM163" s="3"/>
    </row>
    <row r="164" spans="1:39" ht="12.75" customHeight="1">
      <c r="A164" s="34" t="s">
        <v>77</v>
      </c>
      <c r="I164" s="26">
        <v>1</v>
      </c>
      <c r="K164" s="38"/>
      <c r="L164" s="5"/>
      <c r="M164" s="5"/>
      <c r="O164" s="5"/>
      <c r="P164" s="74">
        <v>1</v>
      </c>
      <c r="Q164" s="25"/>
      <c r="R164" s="5"/>
      <c r="AL164" s="3"/>
      <c r="AM164" s="3"/>
    </row>
    <row r="165" spans="1:39" ht="12.75" customHeight="1">
      <c r="A165" s="34" t="s">
        <v>83</v>
      </c>
      <c r="I165" s="26">
        <v>1</v>
      </c>
      <c r="K165" s="38"/>
      <c r="L165" s="5"/>
      <c r="M165" s="5"/>
      <c r="O165" s="5"/>
      <c r="P165" s="74">
        <v>1</v>
      </c>
      <c r="Q165" s="25"/>
      <c r="R165" s="5"/>
      <c r="AL165" s="3"/>
      <c r="AM165" s="3"/>
    </row>
    <row r="166" spans="1:39" ht="12.75" customHeight="1">
      <c r="A166" s="34" t="s">
        <v>84</v>
      </c>
      <c r="I166" s="26">
        <v>1</v>
      </c>
      <c r="K166" s="38"/>
      <c r="L166" s="5"/>
      <c r="M166" s="5"/>
      <c r="O166" s="5"/>
      <c r="P166" s="74">
        <v>1</v>
      </c>
      <c r="Q166" s="25"/>
      <c r="R166" s="5"/>
      <c r="AL166" s="3"/>
      <c r="AM166" s="3"/>
    </row>
    <row r="167" spans="1:39" ht="12.75" customHeight="1">
      <c r="A167" s="34"/>
      <c r="K167" s="26">
        <f>SUM(K161:K163)</f>
        <v>8</v>
      </c>
      <c r="L167" s="5">
        <f>K161/B154</f>
        <v>0.20833333333333334</v>
      </c>
      <c r="M167" s="5">
        <f>K167/B154</f>
        <v>0.33333333333333331</v>
      </c>
      <c r="N167" s="5">
        <f>M167-L167</f>
        <v>0.12499999999999997</v>
      </c>
      <c r="O167" s="5"/>
      <c r="P167" s="74"/>
      <c r="Q167" s="25"/>
      <c r="R167" s="5"/>
      <c r="AL167" s="3"/>
      <c r="AM167" s="3"/>
    </row>
    <row r="168" spans="1:39" ht="12.75" customHeight="1">
      <c r="L168" s="5"/>
      <c r="M168" s="5"/>
      <c r="O168" s="5"/>
      <c r="P168" s="6"/>
      <c r="Q168" s="6"/>
      <c r="R168" s="5"/>
      <c r="AL168" s="3"/>
      <c r="AM168" s="3"/>
    </row>
    <row r="169" spans="1:39" ht="12.75" customHeight="1">
      <c r="A169" s="52" t="s">
        <v>88</v>
      </c>
      <c r="E169" s="62" t="s">
        <v>131</v>
      </c>
      <c r="L169" s="5"/>
      <c r="M169" s="5"/>
      <c r="O169" s="5"/>
      <c r="AL169" s="3"/>
      <c r="AM169" s="3"/>
    </row>
    <row r="170" spans="1:39" ht="12.75" customHeight="1">
      <c r="L170" s="5"/>
      <c r="M170" s="5"/>
      <c r="O170" s="5"/>
      <c r="P170" s="6"/>
      <c r="Q170" s="6"/>
      <c r="R170" s="5"/>
      <c r="AL170" s="3"/>
      <c r="AM170" s="3"/>
    </row>
    <row r="171" spans="1:39" ht="12.75" customHeight="1">
      <c r="L171" s="5"/>
      <c r="M171" s="5"/>
      <c r="O171" s="5"/>
      <c r="P171" s="6"/>
      <c r="Q171" s="6"/>
      <c r="R171" s="5"/>
      <c r="AL171" s="3"/>
      <c r="AM171" s="3"/>
    </row>
    <row r="172" spans="1:39" ht="12.75" customHeight="1">
      <c r="A172" s="52" t="s">
        <v>93</v>
      </c>
      <c r="L172" s="5"/>
      <c r="M172" s="5"/>
      <c r="O172" s="5"/>
      <c r="AL172" s="3"/>
      <c r="AM172" s="3"/>
    </row>
    <row r="173" spans="1:39" ht="25.5" customHeight="1">
      <c r="B173" s="243" t="s">
        <v>1</v>
      </c>
      <c r="C173" s="244"/>
      <c r="D173" s="244"/>
      <c r="E173" s="244"/>
      <c r="F173" s="244"/>
      <c r="G173" s="244"/>
      <c r="H173" s="244"/>
      <c r="I173" s="244"/>
      <c r="J173" s="244"/>
      <c r="L173" s="10" t="s">
        <v>2</v>
      </c>
      <c r="M173" s="10" t="s">
        <v>3</v>
      </c>
      <c r="N173" s="70" t="s">
        <v>4</v>
      </c>
      <c r="O173" s="10" t="s">
        <v>5</v>
      </c>
      <c r="P173" s="9" t="s">
        <v>6</v>
      </c>
      <c r="Q173" s="9" t="s">
        <v>7</v>
      </c>
      <c r="R173" s="10" t="s">
        <v>8</v>
      </c>
      <c r="AL173" s="3"/>
      <c r="AM173" s="3"/>
    </row>
    <row r="174" spans="1:39" ht="12.75" customHeight="1">
      <c r="A174" s="71" t="s">
        <v>9</v>
      </c>
      <c r="B174" s="72">
        <v>1</v>
      </c>
      <c r="C174" s="72">
        <v>2</v>
      </c>
      <c r="D174" s="72">
        <v>3</v>
      </c>
      <c r="E174" s="72">
        <v>4</v>
      </c>
      <c r="F174" s="72">
        <v>5</v>
      </c>
      <c r="G174" s="72">
        <v>6</v>
      </c>
      <c r="H174" s="72">
        <v>7</v>
      </c>
      <c r="I174" s="72">
        <v>8</v>
      </c>
      <c r="J174" s="72">
        <v>9</v>
      </c>
      <c r="K174" s="73" t="s">
        <v>10</v>
      </c>
      <c r="L174" s="5"/>
      <c r="M174" s="5"/>
      <c r="O174" s="5"/>
      <c r="P174" s="6"/>
      <c r="Q174" s="6"/>
      <c r="R174" s="5"/>
      <c r="AL174" s="3"/>
      <c r="AM174" s="3"/>
    </row>
    <row r="175" spans="1:39" ht="12.75" customHeight="1">
      <c r="A175" s="34" t="s">
        <v>51</v>
      </c>
      <c r="B175" s="26">
        <v>27</v>
      </c>
      <c r="K175" s="38"/>
      <c r="L175" s="5"/>
      <c r="M175" s="5"/>
      <c r="O175" s="5"/>
      <c r="P175" s="20">
        <f>B175</f>
        <v>27</v>
      </c>
      <c r="Q175" s="6"/>
      <c r="R175" s="5"/>
      <c r="AL175" s="3"/>
      <c r="AM175" s="3"/>
    </row>
    <row r="176" spans="1:39" ht="12.75" customHeight="1">
      <c r="A176" s="34" t="s">
        <v>52</v>
      </c>
      <c r="C176" s="26">
        <v>19</v>
      </c>
      <c r="K176" s="38"/>
      <c r="L176" s="5"/>
      <c r="M176" s="5"/>
      <c r="O176" s="5">
        <f>C176/B175</f>
        <v>0.70370370370370372</v>
      </c>
      <c r="P176" s="20">
        <v>19</v>
      </c>
      <c r="Q176" s="25">
        <f t="shared" ref="Q176:Q182" si="35">P176/P175</f>
        <v>0.70370370370370372</v>
      </c>
      <c r="R176" s="5">
        <f t="shared" ref="R176:R182" si="36">100%-Q176</f>
        <v>0.29629629629629628</v>
      </c>
      <c r="AL176" s="3"/>
      <c r="AM176" s="3"/>
    </row>
    <row r="177" spans="1:39" ht="12.75" customHeight="1">
      <c r="A177" s="34" t="s">
        <v>53</v>
      </c>
      <c r="D177" s="26">
        <v>16</v>
      </c>
      <c r="K177" s="38"/>
      <c r="L177" s="5"/>
      <c r="M177" s="5"/>
      <c r="N177" s="5"/>
      <c r="O177" s="5">
        <f>D177/C176</f>
        <v>0.84210526315789469</v>
      </c>
      <c r="P177" s="74">
        <v>16</v>
      </c>
      <c r="Q177" s="25">
        <f t="shared" si="35"/>
        <v>0.84210526315789469</v>
      </c>
      <c r="R177" s="5">
        <f t="shared" si="36"/>
        <v>0.15789473684210531</v>
      </c>
      <c r="AL177" s="3"/>
      <c r="AM177" s="3"/>
    </row>
    <row r="178" spans="1:39" ht="12.75" customHeight="1">
      <c r="A178" s="34" t="s">
        <v>64</v>
      </c>
      <c r="E178" s="26">
        <v>15</v>
      </c>
      <c r="K178" s="38"/>
      <c r="L178" s="5"/>
      <c r="M178" s="5"/>
      <c r="O178" s="5">
        <f>E178/D177</f>
        <v>0.9375</v>
      </c>
      <c r="P178" s="74">
        <v>17</v>
      </c>
      <c r="Q178" s="25">
        <f t="shared" si="35"/>
        <v>1.0625</v>
      </c>
      <c r="R178" s="5">
        <f t="shared" si="36"/>
        <v>-6.25E-2</v>
      </c>
      <c r="AL178" s="3"/>
      <c r="AM178" s="3"/>
    </row>
    <row r="179" spans="1:39" ht="12.75" customHeight="1">
      <c r="A179" s="34" t="s">
        <v>66</v>
      </c>
      <c r="F179" s="26">
        <v>13</v>
      </c>
      <c r="K179" s="38"/>
      <c r="L179" s="5"/>
      <c r="M179" s="5"/>
      <c r="O179" s="5">
        <f>F179/E178</f>
        <v>0.8666666666666667</v>
      </c>
      <c r="P179" s="74">
        <v>14</v>
      </c>
      <c r="Q179" s="25">
        <f t="shared" si="35"/>
        <v>0.82352941176470584</v>
      </c>
      <c r="R179" s="5">
        <f t="shared" si="36"/>
        <v>0.17647058823529416</v>
      </c>
      <c r="AL179" s="3"/>
      <c r="AM179" s="3"/>
    </row>
    <row r="180" spans="1:39" ht="12.75" customHeight="1">
      <c r="A180" s="34" t="s">
        <v>71</v>
      </c>
      <c r="G180" s="26">
        <v>13</v>
      </c>
      <c r="K180" s="38"/>
      <c r="L180" s="5"/>
      <c r="M180" s="5"/>
      <c r="O180" s="5">
        <f>G180/F179</f>
        <v>1</v>
      </c>
      <c r="P180" s="74">
        <v>16</v>
      </c>
      <c r="Q180" s="25">
        <f t="shared" si="35"/>
        <v>1.1428571428571428</v>
      </c>
      <c r="R180" s="5">
        <f t="shared" si="36"/>
        <v>-0.14285714285714279</v>
      </c>
      <c r="AL180" s="3"/>
      <c r="AM180" s="3"/>
    </row>
    <row r="181" spans="1:39" ht="12.75" customHeight="1">
      <c r="A181" s="34" t="s">
        <v>72</v>
      </c>
      <c r="H181" s="26">
        <v>12</v>
      </c>
      <c r="K181" s="38"/>
      <c r="L181" s="5"/>
      <c r="M181" s="5"/>
      <c r="O181" s="5">
        <f>H181/G180</f>
        <v>0.92307692307692313</v>
      </c>
      <c r="P181" s="74">
        <v>15</v>
      </c>
      <c r="Q181" s="25">
        <f t="shared" si="35"/>
        <v>0.9375</v>
      </c>
      <c r="R181" s="5">
        <f t="shared" si="36"/>
        <v>6.25E-2</v>
      </c>
      <c r="AL181" s="3"/>
      <c r="AM181" s="3"/>
    </row>
    <row r="182" spans="1:39" ht="12.75" customHeight="1">
      <c r="A182" s="34" t="s">
        <v>75</v>
      </c>
      <c r="J182" s="26">
        <v>11</v>
      </c>
      <c r="K182" s="38">
        <v>11</v>
      </c>
      <c r="L182" s="5"/>
      <c r="M182" s="5"/>
      <c r="O182" s="5">
        <f>J182/H181</f>
        <v>0.91666666666666663</v>
      </c>
      <c r="P182" s="74">
        <v>15</v>
      </c>
      <c r="Q182" s="25">
        <f t="shared" si="35"/>
        <v>1</v>
      </c>
      <c r="R182" s="5">
        <f t="shared" si="36"/>
        <v>0</v>
      </c>
      <c r="AL182" s="3"/>
      <c r="AM182" s="3"/>
    </row>
    <row r="183" spans="1:39" ht="12.75" customHeight="1">
      <c r="A183" s="34" t="s">
        <v>77</v>
      </c>
      <c r="J183" s="26">
        <v>3</v>
      </c>
      <c r="K183" s="38"/>
      <c r="L183" s="5"/>
      <c r="M183" s="5"/>
      <c r="O183" s="5"/>
      <c r="P183" s="74">
        <v>4</v>
      </c>
      <c r="Q183" s="25"/>
      <c r="R183" s="5"/>
      <c r="AL183" s="3"/>
      <c r="AM183" s="3"/>
    </row>
    <row r="184" spans="1:39" ht="12.75" customHeight="1">
      <c r="A184" s="34" t="s">
        <v>83</v>
      </c>
      <c r="J184" s="26">
        <v>2</v>
      </c>
      <c r="K184" s="38">
        <v>1</v>
      </c>
      <c r="L184" s="5"/>
      <c r="M184" s="5"/>
      <c r="O184" s="5"/>
      <c r="P184" s="74">
        <v>3</v>
      </c>
      <c r="Q184" s="25"/>
      <c r="R184" s="5"/>
      <c r="AL184" s="3"/>
      <c r="AM184" s="3"/>
    </row>
    <row r="185" spans="1:39" ht="12.75" customHeight="1">
      <c r="A185" s="34" t="s">
        <v>84</v>
      </c>
      <c r="J185" s="26">
        <v>1</v>
      </c>
      <c r="K185" s="38"/>
      <c r="L185" s="5"/>
      <c r="M185" s="5"/>
      <c r="O185" s="5"/>
      <c r="P185" s="74">
        <v>2</v>
      </c>
      <c r="Q185" s="25"/>
      <c r="R185" s="5"/>
      <c r="AL185" s="3"/>
      <c r="AM185" s="3"/>
    </row>
    <row r="186" spans="1:39" ht="12.75" customHeight="1">
      <c r="A186" s="34" t="s">
        <v>87</v>
      </c>
      <c r="J186" s="26">
        <v>2</v>
      </c>
      <c r="K186" s="38">
        <v>1</v>
      </c>
      <c r="L186" s="5"/>
      <c r="M186" s="5"/>
      <c r="O186" s="5"/>
      <c r="P186" s="74">
        <v>2</v>
      </c>
      <c r="Q186" s="25"/>
      <c r="R186" s="5"/>
      <c r="AL186" s="3"/>
      <c r="AM186" s="3"/>
    </row>
    <row r="187" spans="1:39" ht="12.75" customHeight="1">
      <c r="A187" s="34" t="s">
        <v>89</v>
      </c>
      <c r="J187" s="26">
        <v>1</v>
      </c>
      <c r="K187" s="38">
        <v>1</v>
      </c>
      <c r="L187" s="5"/>
      <c r="M187" s="5"/>
      <c r="O187" s="5"/>
      <c r="P187" s="74">
        <v>1</v>
      </c>
      <c r="Q187" s="25"/>
      <c r="R187" s="5"/>
      <c r="T187" s="26" t="s">
        <v>80</v>
      </c>
      <c r="U187" s="26">
        <v>11</v>
      </c>
      <c r="V187" s="26">
        <f>K188</f>
        <v>14</v>
      </c>
      <c r="W187" s="26" t="s">
        <v>10</v>
      </c>
      <c r="AL187" s="3"/>
      <c r="AM187" s="3"/>
    </row>
    <row r="188" spans="1:39" ht="12.75" customHeight="1">
      <c r="K188" s="26">
        <f>SUM(K182:K187)</f>
        <v>14</v>
      </c>
      <c r="L188" s="5">
        <f>K182/B175</f>
        <v>0.40740740740740738</v>
      </c>
      <c r="M188" s="5">
        <f>K188/B175</f>
        <v>0.51851851851851849</v>
      </c>
      <c r="N188" s="5">
        <f>M188-L188</f>
        <v>0.1111111111111111</v>
      </c>
      <c r="O188" s="5"/>
      <c r="P188" s="74"/>
      <c r="Q188" s="25"/>
      <c r="R188" s="5"/>
      <c r="T188" s="26" t="s">
        <v>81</v>
      </c>
      <c r="U188" s="25">
        <f>U187/B175</f>
        <v>0.40740740740740738</v>
      </c>
      <c r="V188" s="25">
        <f>U187/V187</f>
        <v>0.7857142857142857</v>
      </c>
      <c r="W188" s="26" t="s">
        <v>82</v>
      </c>
      <c r="AL188" s="3"/>
      <c r="AM188" s="3"/>
    </row>
    <row r="189" spans="1:39" ht="12.75" customHeight="1">
      <c r="L189" s="5"/>
      <c r="M189" s="5"/>
      <c r="O189" s="5"/>
      <c r="P189" s="6"/>
      <c r="Q189" s="6"/>
      <c r="R189" s="5"/>
      <c r="AL189" s="3"/>
      <c r="AM189" s="3"/>
    </row>
    <row r="190" spans="1:39" ht="12.75" customHeight="1">
      <c r="A190" s="52" t="s">
        <v>95</v>
      </c>
      <c r="L190" s="5"/>
      <c r="M190" s="5"/>
      <c r="O190" s="5"/>
      <c r="T190" s="26"/>
      <c r="U190" s="26"/>
      <c r="V190" s="26"/>
      <c r="W190" s="26"/>
      <c r="AL190" s="3"/>
      <c r="AM190" s="3"/>
    </row>
    <row r="191" spans="1:39" ht="25.5" customHeight="1">
      <c r="B191" s="243" t="s">
        <v>1</v>
      </c>
      <c r="C191" s="244"/>
      <c r="D191" s="244"/>
      <c r="E191" s="244"/>
      <c r="F191" s="244"/>
      <c r="G191" s="244"/>
      <c r="H191" s="244"/>
      <c r="I191" s="244"/>
      <c r="J191" s="244"/>
      <c r="L191" s="10" t="s">
        <v>2</v>
      </c>
      <c r="M191" s="10" t="s">
        <v>3</v>
      </c>
      <c r="N191" s="70" t="s">
        <v>4</v>
      </c>
      <c r="O191" s="10" t="s">
        <v>5</v>
      </c>
      <c r="P191" s="9" t="s">
        <v>6</v>
      </c>
      <c r="Q191" s="9" t="s">
        <v>7</v>
      </c>
      <c r="R191" s="10" t="s">
        <v>8</v>
      </c>
      <c r="T191" s="26"/>
      <c r="U191" s="26"/>
      <c r="V191" s="26"/>
      <c r="W191" s="26"/>
      <c r="AL191" s="3"/>
      <c r="AM191" s="3"/>
    </row>
    <row r="192" spans="1:39" ht="12.75" customHeight="1">
      <c r="A192" s="71" t="s">
        <v>9</v>
      </c>
      <c r="B192" s="72">
        <v>1</v>
      </c>
      <c r="C192" s="72">
        <v>2</v>
      </c>
      <c r="D192" s="72">
        <v>3</v>
      </c>
      <c r="E192" s="72">
        <v>4</v>
      </c>
      <c r="F192" s="72">
        <v>5</v>
      </c>
      <c r="G192" s="72">
        <v>6</v>
      </c>
      <c r="H192" s="72">
        <v>7</v>
      </c>
      <c r="I192" s="72">
        <v>8</v>
      </c>
      <c r="J192" s="72">
        <v>9</v>
      </c>
      <c r="K192" s="73" t="s">
        <v>10</v>
      </c>
      <c r="L192" s="5"/>
      <c r="M192" s="5"/>
      <c r="O192" s="5"/>
      <c r="P192" s="6"/>
      <c r="Q192" s="6"/>
      <c r="R192" s="5"/>
      <c r="T192" s="26"/>
      <c r="U192" s="26"/>
      <c r="V192" s="26"/>
      <c r="W192" s="26"/>
      <c r="AL192" s="3"/>
      <c r="AM192" s="3"/>
    </row>
    <row r="193" spans="1:39" ht="12.75" customHeight="1">
      <c r="A193" s="34" t="s">
        <v>53</v>
      </c>
      <c r="B193" s="26">
        <v>25</v>
      </c>
      <c r="K193" s="38"/>
      <c r="L193" s="5"/>
      <c r="M193" s="5"/>
      <c r="O193" s="5"/>
      <c r="P193" s="20">
        <f>B193</f>
        <v>25</v>
      </c>
      <c r="Q193" s="6"/>
      <c r="R193" s="5"/>
      <c r="T193" s="26"/>
      <c r="U193" s="26"/>
      <c r="V193" s="26"/>
      <c r="W193" s="26"/>
      <c r="AL193" s="3"/>
      <c r="AM193" s="3"/>
    </row>
    <row r="194" spans="1:39" ht="12.75" customHeight="1">
      <c r="A194" s="34" t="s">
        <v>64</v>
      </c>
      <c r="C194" s="26">
        <v>21</v>
      </c>
      <c r="K194" s="38"/>
      <c r="L194" s="5"/>
      <c r="M194" s="5"/>
      <c r="O194" s="5">
        <f>C194/B193</f>
        <v>0.84</v>
      </c>
      <c r="P194" s="20">
        <v>21</v>
      </c>
      <c r="Q194" s="25">
        <f t="shared" ref="Q194:Q200" si="37">P194/P193</f>
        <v>0.84</v>
      </c>
      <c r="R194" s="5">
        <f t="shared" ref="R194:R200" si="38">100%-Q194</f>
        <v>0.16000000000000003</v>
      </c>
      <c r="T194" s="26"/>
      <c r="U194" s="26"/>
      <c r="V194" s="26"/>
      <c r="W194" s="26"/>
      <c r="AL194" s="3"/>
      <c r="AM194" s="3"/>
    </row>
    <row r="195" spans="1:39" ht="12.75" customHeight="1">
      <c r="A195" s="26">
        <v>1002</v>
      </c>
      <c r="D195" s="26">
        <v>14</v>
      </c>
      <c r="K195" s="38"/>
      <c r="L195" s="5"/>
      <c r="M195" s="5"/>
      <c r="N195" s="5"/>
      <c r="O195" s="5">
        <f>D195/C194</f>
        <v>0.66666666666666663</v>
      </c>
      <c r="P195" s="74">
        <v>14</v>
      </c>
      <c r="Q195" s="25">
        <f t="shared" si="37"/>
        <v>0.66666666666666663</v>
      </c>
      <c r="R195" s="5">
        <f t="shared" si="38"/>
        <v>0.33333333333333337</v>
      </c>
      <c r="T195" s="26"/>
      <c r="U195" s="26"/>
      <c r="V195" s="26"/>
      <c r="W195" s="26"/>
      <c r="AL195" s="3"/>
      <c r="AM195" s="3"/>
    </row>
    <row r="196" spans="1:39" ht="12.75" customHeight="1">
      <c r="A196" s="26">
        <v>1101</v>
      </c>
      <c r="E196" s="26">
        <v>13</v>
      </c>
      <c r="K196" s="38"/>
      <c r="L196" s="5"/>
      <c r="M196" s="5"/>
      <c r="O196" s="5">
        <f>E196/D195</f>
        <v>0.9285714285714286</v>
      </c>
      <c r="P196" s="74">
        <v>17</v>
      </c>
      <c r="Q196" s="25">
        <f t="shared" si="37"/>
        <v>1.2142857142857142</v>
      </c>
      <c r="R196" s="5">
        <f t="shared" si="38"/>
        <v>-0.21428571428571419</v>
      </c>
      <c r="T196" s="26"/>
      <c r="U196" s="26"/>
      <c r="V196" s="26"/>
      <c r="W196" s="26"/>
      <c r="AD196" s="77" t="s">
        <v>51</v>
      </c>
      <c r="AE196" s="26">
        <v>7</v>
      </c>
      <c r="AL196" s="3"/>
      <c r="AM196" s="3"/>
    </row>
    <row r="197" spans="1:39" ht="12.75" customHeight="1">
      <c r="A197" s="34" t="s">
        <v>72</v>
      </c>
      <c r="F197" s="26">
        <v>10</v>
      </c>
      <c r="K197" s="38"/>
      <c r="L197" s="5"/>
      <c r="M197" s="5"/>
      <c r="O197" s="5">
        <f>F197/E196</f>
        <v>0.76923076923076927</v>
      </c>
      <c r="P197" s="74">
        <v>16</v>
      </c>
      <c r="Q197" s="25">
        <f t="shared" si="37"/>
        <v>0.94117647058823528</v>
      </c>
      <c r="R197" s="5">
        <f t="shared" si="38"/>
        <v>5.8823529411764719E-2</v>
      </c>
      <c r="T197" s="26"/>
      <c r="U197" s="26"/>
      <c r="V197" s="26"/>
      <c r="W197" s="26"/>
      <c r="AD197" s="77" t="s">
        <v>53</v>
      </c>
      <c r="AE197" s="26">
        <v>2</v>
      </c>
      <c r="AL197" s="3"/>
      <c r="AM197" s="3"/>
    </row>
    <row r="198" spans="1:39" ht="12.75" customHeight="1">
      <c r="A198" s="34" t="s">
        <v>75</v>
      </c>
      <c r="G198" s="26">
        <v>9</v>
      </c>
      <c r="K198" s="38"/>
      <c r="L198" s="5"/>
      <c r="M198" s="5"/>
      <c r="O198" s="5">
        <f>G198/F197</f>
        <v>0.9</v>
      </c>
      <c r="P198" s="74">
        <v>16</v>
      </c>
      <c r="Q198" s="25">
        <f t="shared" si="37"/>
        <v>1</v>
      </c>
      <c r="R198" s="5">
        <f t="shared" si="38"/>
        <v>0</v>
      </c>
      <c r="T198" s="26"/>
      <c r="U198" s="26"/>
      <c r="V198" s="26"/>
      <c r="W198" s="26"/>
      <c r="AD198" s="77" t="s">
        <v>66</v>
      </c>
      <c r="AE198" s="26">
        <v>1</v>
      </c>
      <c r="AL198" s="3"/>
      <c r="AM198" s="3"/>
    </row>
    <row r="199" spans="1:39" ht="12.75" customHeight="1">
      <c r="A199" s="34" t="s">
        <v>77</v>
      </c>
      <c r="H199" s="26">
        <v>7</v>
      </c>
      <c r="K199" s="38"/>
      <c r="L199" s="5"/>
      <c r="M199" s="5"/>
      <c r="O199" s="5">
        <f>H199/G198</f>
        <v>0.77777777777777779</v>
      </c>
      <c r="P199" s="74">
        <v>15</v>
      </c>
      <c r="Q199" s="25">
        <f t="shared" si="37"/>
        <v>0.9375</v>
      </c>
      <c r="R199" s="5">
        <f t="shared" si="38"/>
        <v>6.25E-2</v>
      </c>
      <c r="T199" s="26"/>
      <c r="U199" s="26"/>
      <c r="V199" s="26"/>
      <c r="W199" s="26"/>
      <c r="AL199" s="3"/>
      <c r="AM199" s="3"/>
    </row>
    <row r="200" spans="1:39" ht="12.75" customHeight="1">
      <c r="A200" s="34" t="s">
        <v>83</v>
      </c>
      <c r="I200" s="26">
        <v>7</v>
      </c>
      <c r="K200" s="38">
        <v>5</v>
      </c>
      <c r="L200" s="5"/>
      <c r="M200" s="5"/>
      <c r="O200" s="5">
        <f>I200/H199</f>
        <v>1</v>
      </c>
      <c r="P200" s="74">
        <v>13</v>
      </c>
      <c r="Q200" s="25">
        <f t="shared" si="37"/>
        <v>0.8666666666666667</v>
      </c>
      <c r="R200" s="5">
        <f t="shared" si="38"/>
        <v>0.1333333333333333</v>
      </c>
      <c r="T200" s="26"/>
      <c r="U200" s="26"/>
      <c r="V200" s="26"/>
      <c r="W200" s="26"/>
      <c r="AL200" s="3"/>
      <c r="AM200" s="3"/>
    </row>
    <row r="201" spans="1:39" ht="12.75" customHeight="1">
      <c r="A201" s="34" t="s">
        <v>84</v>
      </c>
      <c r="I201" s="26">
        <v>5</v>
      </c>
      <c r="K201" s="38">
        <v>1</v>
      </c>
      <c r="L201" s="5"/>
      <c r="M201" s="5"/>
      <c r="O201" s="5"/>
      <c r="P201" s="74">
        <v>7</v>
      </c>
      <c r="Q201" s="25"/>
      <c r="R201" s="5"/>
      <c r="T201" s="26"/>
      <c r="U201" s="26"/>
      <c r="V201" s="26"/>
      <c r="W201" s="26"/>
      <c r="AL201" s="3"/>
      <c r="AM201" s="3"/>
    </row>
    <row r="202" spans="1:39" ht="12.75" customHeight="1">
      <c r="A202" s="34" t="s">
        <v>87</v>
      </c>
      <c r="I202" s="26">
        <v>4</v>
      </c>
      <c r="K202" s="38">
        <v>2</v>
      </c>
      <c r="L202" s="5"/>
      <c r="M202" s="5"/>
      <c r="O202" s="5"/>
      <c r="P202" s="74">
        <v>7</v>
      </c>
      <c r="Q202" s="25"/>
      <c r="R202" s="5"/>
      <c r="T202" s="26"/>
      <c r="U202" s="26"/>
      <c r="V202" s="26"/>
      <c r="W202" s="26"/>
      <c r="AL202" s="3"/>
      <c r="AM202" s="3"/>
    </row>
    <row r="203" spans="1:39" ht="12.75" customHeight="1">
      <c r="A203" s="34" t="s">
        <v>89</v>
      </c>
      <c r="I203" s="26">
        <v>2</v>
      </c>
      <c r="K203" s="38"/>
      <c r="L203" s="5"/>
      <c r="M203" s="5"/>
      <c r="O203" s="5"/>
      <c r="P203" s="74">
        <v>2</v>
      </c>
      <c r="Q203" s="25"/>
      <c r="R203" s="5"/>
      <c r="T203" s="26" t="s">
        <v>80</v>
      </c>
      <c r="U203" s="26">
        <v>10</v>
      </c>
      <c r="V203" s="26">
        <f>K206</f>
        <v>11</v>
      </c>
      <c r="W203" s="26" t="s">
        <v>10</v>
      </c>
      <c r="AL203" s="3"/>
      <c r="AM203" s="3"/>
    </row>
    <row r="204" spans="1:39" ht="12.75" customHeight="1">
      <c r="A204" s="34" t="s">
        <v>90</v>
      </c>
      <c r="I204" s="26">
        <v>2</v>
      </c>
      <c r="K204" s="38">
        <v>2</v>
      </c>
      <c r="L204" s="5"/>
      <c r="M204" s="5"/>
      <c r="O204" s="5"/>
      <c r="P204" s="74">
        <v>2</v>
      </c>
      <c r="Q204" s="25"/>
      <c r="R204" s="5"/>
      <c r="T204" s="26" t="s">
        <v>81</v>
      </c>
      <c r="U204" s="25">
        <f>U203/B193</f>
        <v>0.4</v>
      </c>
      <c r="V204" s="25">
        <f>U203/V203</f>
        <v>0.90909090909090906</v>
      </c>
      <c r="W204" s="26" t="s">
        <v>82</v>
      </c>
      <c r="AL204" s="3"/>
      <c r="AM204" s="3"/>
    </row>
    <row r="205" spans="1:39" ht="12.75" customHeight="1">
      <c r="A205" s="26">
        <v>1601</v>
      </c>
      <c r="I205" s="26">
        <v>1</v>
      </c>
      <c r="K205" s="38">
        <v>1</v>
      </c>
      <c r="L205" s="5"/>
      <c r="M205" s="5"/>
      <c r="O205" s="5"/>
      <c r="P205" s="74">
        <v>1</v>
      </c>
      <c r="Q205" s="25"/>
      <c r="R205" s="5"/>
      <c r="T205" s="26"/>
      <c r="U205" s="25"/>
      <c r="V205" s="25"/>
      <c r="W205" s="26"/>
      <c r="AL205" s="3"/>
      <c r="AM205" s="3"/>
    </row>
    <row r="206" spans="1:39" ht="12.75" customHeight="1">
      <c r="A206" s="34"/>
      <c r="K206" s="26">
        <f>SUM(K200:K205)</f>
        <v>11</v>
      </c>
      <c r="L206" s="5">
        <f>K200/B193</f>
        <v>0.2</v>
      </c>
      <c r="M206" s="5">
        <f>K206/B193</f>
        <v>0.44</v>
      </c>
      <c r="N206" s="5">
        <f>M206-L206</f>
        <v>0.24</v>
      </c>
      <c r="O206" s="5"/>
      <c r="P206" s="74"/>
      <c r="Q206" s="25"/>
      <c r="R206" s="5"/>
      <c r="T206" s="26"/>
      <c r="U206" s="25"/>
      <c r="V206" s="25"/>
      <c r="W206" s="26"/>
      <c r="AL206" s="3"/>
      <c r="AM206" s="3"/>
    </row>
    <row r="207" spans="1:39" ht="12.75" customHeight="1">
      <c r="L207" s="5"/>
      <c r="M207" s="5"/>
      <c r="O207" s="5"/>
      <c r="P207" s="6"/>
      <c r="Q207" s="6"/>
      <c r="R207" s="5"/>
      <c r="T207" s="26"/>
      <c r="U207" s="26"/>
      <c r="V207" s="26"/>
      <c r="W207" s="26"/>
      <c r="AL207" s="3"/>
      <c r="AM207" s="3"/>
    </row>
    <row r="208" spans="1:39" ht="12.75" customHeight="1">
      <c r="L208" s="5"/>
      <c r="M208" s="5"/>
      <c r="N208" s="5"/>
      <c r="O208" s="5"/>
      <c r="P208" s="6"/>
      <c r="Q208" s="6"/>
      <c r="R208" s="5"/>
      <c r="AL208" s="3"/>
      <c r="AM208" s="3"/>
    </row>
    <row r="209" spans="1:39" ht="26.25" customHeight="1">
      <c r="A209" s="250" t="s">
        <v>96</v>
      </c>
      <c r="B209" s="242"/>
      <c r="C209" s="242"/>
      <c r="D209" s="242"/>
      <c r="E209" s="242"/>
      <c r="F209" s="242"/>
      <c r="G209" s="242"/>
      <c r="H209" s="242"/>
      <c r="I209" s="242"/>
      <c r="K209" s="79" t="s">
        <v>66</v>
      </c>
      <c r="L209" s="5"/>
      <c r="M209" s="5"/>
      <c r="N209" s="26"/>
      <c r="O209" s="5"/>
      <c r="P209" s="26"/>
      <c r="Q209" s="26"/>
      <c r="R209" s="26"/>
      <c r="AL209" s="3"/>
      <c r="AM209" s="3"/>
    </row>
    <row r="210" spans="1:39" ht="20.25" customHeight="1">
      <c r="A210" s="234" t="s">
        <v>9</v>
      </c>
      <c r="B210" s="235" t="s">
        <v>97</v>
      </c>
      <c r="C210" s="232"/>
      <c r="D210" s="232"/>
      <c r="E210" s="232"/>
      <c r="F210" s="232"/>
      <c r="G210" s="232"/>
      <c r="H210" s="232"/>
      <c r="I210" s="233"/>
      <c r="J210" s="26"/>
      <c r="K210" s="236" t="s">
        <v>10</v>
      </c>
      <c r="L210" s="229" t="s">
        <v>2</v>
      </c>
      <c r="M210" s="229" t="s">
        <v>3</v>
      </c>
      <c r="N210" s="237" t="s">
        <v>4</v>
      </c>
      <c r="O210" s="229" t="s">
        <v>5</v>
      </c>
      <c r="P210" s="238" t="s">
        <v>6</v>
      </c>
      <c r="Q210" s="238" t="s">
        <v>7</v>
      </c>
      <c r="R210" s="229" t="s">
        <v>8</v>
      </c>
      <c r="AL210" s="3"/>
      <c r="AM210" s="3"/>
    </row>
    <row r="211" spans="1:39" ht="15.75" customHeight="1">
      <c r="A211" s="230"/>
      <c r="B211" s="82" t="s">
        <v>98</v>
      </c>
      <c r="C211" s="82" t="s">
        <v>99</v>
      </c>
      <c r="D211" s="82" t="s">
        <v>100</v>
      </c>
      <c r="E211" s="82" t="s">
        <v>101</v>
      </c>
      <c r="F211" s="82" t="s">
        <v>102</v>
      </c>
      <c r="G211" s="82" t="s">
        <v>103</v>
      </c>
      <c r="H211" s="82" t="s">
        <v>104</v>
      </c>
      <c r="I211" s="82" t="s">
        <v>105</v>
      </c>
      <c r="J211" s="26" t="s">
        <v>106</v>
      </c>
      <c r="K211" s="230"/>
      <c r="L211" s="230"/>
      <c r="M211" s="230"/>
      <c r="N211" s="230"/>
      <c r="O211" s="230"/>
      <c r="P211" s="230"/>
      <c r="Q211" s="230"/>
      <c r="R211" s="230"/>
      <c r="AL211" s="3"/>
      <c r="AM211" s="3"/>
    </row>
    <row r="212" spans="1:39" ht="15.75" customHeight="1">
      <c r="A212" s="82">
        <v>1002</v>
      </c>
      <c r="B212" s="83">
        <v>24</v>
      </c>
      <c r="C212" s="83"/>
      <c r="D212" s="83"/>
      <c r="E212" s="83"/>
      <c r="F212" s="83"/>
      <c r="G212" s="83"/>
      <c r="H212" s="83"/>
      <c r="I212" s="83"/>
      <c r="J212" s="26"/>
      <c r="K212" s="84"/>
      <c r="L212" s="85"/>
      <c r="M212" s="86"/>
      <c r="N212" s="87"/>
      <c r="O212" s="88"/>
      <c r="P212" s="89">
        <f>B212</f>
        <v>24</v>
      </c>
      <c r="Q212" s="90"/>
      <c r="R212" s="88"/>
      <c r="AL212" s="3"/>
      <c r="AM212" s="3"/>
    </row>
    <row r="213" spans="1:39" ht="15.75" customHeight="1">
      <c r="A213" s="82">
        <v>1101</v>
      </c>
      <c r="B213" s="83"/>
      <c r="C213" s="83">
        <v>14</v>
      </c>
      <c r="D213" s="83"/>
      <c r="E213" s="83"/>
      <c r="F213" s="83"/>
      <c r="G213" s="83"/>
      <c r="H213" s="83"/>
      <c r="I213" s="83"/>
      <c r="J213" s="26"/>
      <c r="K213" s="84"/>
      <c r="L213" s="91"/>
      <c r="M213" s="92"/>
      <c r="N213" s="93"/>
      <c r="O213" s="94">
        <f>IF(C213=0,"",C213/B212)</f>
        <v>0.58333333333333337</v>
      </c>
      <c r="P213" s="95">
        <v>14</v>
      </c>
      <c r="Q213" s="96">
        <f t="shared" ref="Q213:Q219" si="39">IF(P213=0,"",P213/P212)</f>
        <v>0.58333333333333337</v>
      </c>
      <c r="R213" s="96">
        <f t="shared" ref="R213:R219" si="40">IF(P213=0,"",100%-Q213)</f>
        <v>0.41666666666666663</v>
      </c>
      <c r="AL213" s="3"/>
      <c r="AM213" s="3"/>
    </row>
    <row r="214" spans="1:39" ht="15.75" customHeight="1">
      <c r="A214" s="82">
        <v>1102</v>
      </c>
      <c r="B214" s="83"/>
      <c r="C214" s="83"/>
      <c r="D214" s="83">
        <v>12</v>
      </c>
      <c r="E214" s="83"/>
      <c r="F214" s="83"/>
      <c r="G214" s="83"/>
      <c r="H214" s="83"/>
      <c r="I214" s="83"/>
      <c r="J214" s="26"/>
      <c r="K214" s="84"/>
      <c r="L214" s="91"/>
      <c r="M214" s="92"/>
      <c r="N214" s="93"/>
      <c r="O214" s="94">
        <f>IF(D214=0,"",D214/C213)</f>
        <v>0.8571428571428571</v>
      </c>
      <c r="P214" s="95">
        <v>12</v>
      </c>
      <c r="Q214" s="96">
        <f t="shared" si="39"/>
        <v>0.8571428571428571</v>
      </c>
      <c r="R214" s="96">
        <f t="shared" si="40"/>
        <v>0.1428571428571429</v>
      </c>
      <c r="S214" s="11">
        <f>P214/P212</f>
        <v>0.5</v>
      </c>
      <c r="AL214" s="3"/>
      <c r="AM214" s="3"/>
    </row>
    <row r="215" spans="1:39" ht="15.75" customHeight="1">
      <c r="A215" s="82">
        <v>1201</v>
      </c>
      <c r="B215" s="83"/>
      <c r="C215" s="83"/>
      <c r="D215" s="83"/>
      <c r="E215" s="83">
        <v>10</v>
      </c>
      <c r="F215" s="83"/>
      <c r="G215" s="83"/>
      <c r="H215" s="83"/>
      <c r="I215" s="83"/>
      <c r="J215" s="26"/>
      <c r="K215" s="84"/>
      <c r="L215" s="91"/>
      <c r="M215" s="92"/>
      <c r="N215" s="93"/>
      <c r="O215" s="94">
        <f>IF(E215=0,"",E215/D214)</f>
        <v>0.83333333333333337</v>
      </c>
      <c r="P215" s="95">
        <v>12</v>
      </c>
      <c r="Q215" s="96">
        <f t="shared" si="39"/>
        <v>1</v>
      </c>
      <c r="R215" s="96">
        <f t="shared" si="40"/>
        <v>0</v>
      </c>
      <c r="AL215" s="3"/>
      <c r="AM215" s="3"/>
    </row>
    <row r="216" spans="1:39" ht="15.75" customHeight="1">
      <c r="A216" s="82">
        <v>1202</v>
      </c>
      <c r="B216" s="83"/>
      <c r="C216" s="83"/>
      <c r="D216" s="83"/>
      <c r="E216" s="83"/>
      <c r="F216" s="83">
        <v>8</v>
      </c>
      <c r="G216" s="83"/>
      <c r="H216" s="83"/>
      <c r="I216" s="83"/>
      <c r="J216" s="26"/>
      <c r="K216" s="84"/>
      <c r="L216" s="91"/>
      <c r="M216" s="92"/>
      <c r="N216" s="93"/>
      <c r="O216" s="94">
        <f>IF(F216=0,"",F216/E215)</f>
        <v>0.8</v>
      </c>
      <c r="P216" s="95">
        <v>12</v>
      </c>
      <c r="Q216" s="96">
        <f t="shared" si="39"/>
        <v>1</v>
      </c>
      <c r="R216" s="96">
        <f t="shared" si="40"/>
        <v>0</v>
      </c>
      <c r="AL216" s="3"/>
      <c r="AM216" s="3"/>
    </row>
    <row r="217" spans="1:39" ht="15.75" customHeight="1">
      <c r="A217" s="82">
        <v>1301</v>
      </c>
      <c r="B217" s="83"/>
      <c r="C217" s="83"/>
      <c r="D217" s="83"/>
      <c r="E217" s="83"/>
      <c r="F217" s="83"/>
      <c r="G217" s="83">
        <v>7</v>
      </c>
      <c r="H217" s="83"/>
      <c r="I217" s="83"/>
      <c r="J217" s="26"/>
      <c r="K217" s="84"/>
      <c r="L217" s="91"/>
      <c r="M217" s="92"/>
      <c r="N217" s="93"/>
      <c r="O217" s="94">
        <f>IF(G217=0,"",G217/F216)</f>
        <v>0.875</v>
      </c>
      <c r="P217" s="95">
        <v>11</v>
      </c>
      <c r="Q217" s="96">
        <f t="shared" si="39"/>
        <v>0.91666666666666663</v>
      </c>
      <c r="R217" s="96">
        <f t="shared" si="40"/>
        <v>8.333333333333337E-2</v>
      </c>
      <c r="AL217" s="3"/>
      <c r="AM217" s="3"/>
    </row>
    <row r="218" spans="1:39" ht="15.75" customHeight="1">
      <c r="A218" s="82">
        <v>1302</v>
      </c>
      <c r="B218" s="83"/>
      <c r="C218" s="83"/>
      <c r="D218" s="83"/>
      <c r="E218" s="83"/>
      <c r="F218" s="83"/>
      <c r="G218" s="83"/>
      <c r="H218" s="83">
        <v>6</v>
      </c>
      <c r="I218" s="83"/>
      <c r="J218" s="26"/>
      <c r="K218" s="84"/>
      <c r="L218" s="91"/>
      <c r="M218" s="92"/>
      <c r="N218" s="93"/>
      <c r="O218" s="94">
        <f>IF(H218=0,"",H218/G217)</f>
        <v>0.8571428571428571</v>
      </c>
      <c r="P218" s="95">
        <v>10</v>
      </c>
      <c r="Q218" s="96">
        <f t="shared" si="39"/>
        <v>0.90909090909090906</v>
      </c>
      <c r="R218" s="96">
        <f t="shared" si="40"/>
        <v>9.0909090909090939E-2</v>
      </c>
      <c r="AL218" s="3"/>
      <c r="AM218" s="3"/>
    </row>
    <row r="219" spans="1:39" ht="15.75" customHeight="1">
      <c r="A219" s="82">
        <v>1401</v>
      </c>
      <c r="B219" s="83"/>
      <c r="C219" s="83"/>
      <c r="D219" s="83"/>
      <c r="E219" s="83"/>
      <c r="F219" s="83"/>
      <c r="G219" s="83"/>
      <c r="H219" s="83"/>
      <c r="I219" s="83">
        <v>6</v>
      </c>
      <c r="J219" s="26"/>
      <c r="K219" s="84">
        <v>6</v>
      </c>
      <c r="L219" s="91"/>
      <c r="M219" s="92"/>
      <c r="N219" s="93"/>
      <c r="O219" s="94">
        <f>IF(I219=0,"",I219/H218)</f>
        <v>1</v>
      </c>
      <c r="P219" s="95">
        <v>10</v>
      </c>
      <c r="Q219" s="96">
        <f t="shared" si="39"/>
        <v>1</v>
      </c>
      <c r="R219" s="96">
        <f t="shared" si="40"/>
        <v>0</v>
      </c>
      <c r="AL219" s="3"/>
      <c r="AM219" s="3"/>
    </row>
    <row r="220" spans="1:39" ht="15.75" customHeight="1">
      <c r="A220" s="82">
        <v>1402</v>
      </c>
      <c r="B220" s="83"/>
      <c r="C220" s="83"/>
      <c r="D220" s="83"/>
      <c r="E220" s="83"/>
      <c r="F220" s="83"/>
      <c r="G220" s="83"/>
      <c r="H220" s="83"/>
      <c r="I220" s="83">
        <v>2</v>
      </c>
      <c r="J220" s="26"/>
      <c r="K220" s="84"/>
      <c r="L220" s="91"/>
      <c r="M220" s="92"/>
      <c r="N220" s="93"/>
      <c r="O220" s="94" t="str">
        <f>IF(J220=0,"",J220/I219)</f>
        <v/>
      </c>
      <c r="P220" s="95">
        <v>2</v>
      </c>
      <c r="Q220" s="96"/>
      <c r="R220" s="96"/>
      <c r="AL220" s="3"/>
      <c r="AM220" s="3"/>
    </row>
    <row r="221" spans="1:39" ht="15.75" customHeight="1">
      <c r="A221" s="82">
        <v>1501</v>
      </c>
      <c r="B221" s="83"/>
      <c r="C221" s="83"/>
      <c r="D221" s="83"/>
      <c r="E221" s="83"/>
      <c r="F221" s="83"/>
      <c r="G221" s="83"/>
      <c r="H221" s="83"/>
      <c r="I221" s="83">
        <v>2</v>
      </c>
      <c r="J221" s="26"/>
      <c r="K221" s="84">
        <v>1</v>
      </c>
      <c r="L221" s="91"/>
      <c r="M221" s="92"/>
      <c r="N221" s="93"/>
      <c r="O221" s="94"/>
      <c r="P221" s="95">
        <v>2</v>
      </c>
      <c r="Q221" s="96"/>
      <c r="R221" s="96"/>
      <c r="AL221" s="3"/>
      <c r="AM221" s="3"/>
    </row>
    <row r="222" spans="1:39" ht="15.75" customHeight="1">
      <c r="A222" s="82">
        <v>1502</v>
      </c>
      <c r="B222" s="83"/>
      <c r="C222" s="83"/>
      <c r="D222" s="83"/>
      <c r="E222" s="83"/>
      <c r="F222" s="83"/>
      <c r="G222" s="83"/>
      <c r="H222" s="83"/>
      <c r="I222" s="83">
        <v>2</v>
      </c>
      <c r="J222" s="26"/>
      <c r="K222" s="84"/>
      <c r="L222" s="91"/>
      <c r="M222" s="92"/>
      <c r="N222" s="99"/>
      <c r="O222" s="100"/>
      <c r="P222" s="101">
        <v>2</v>
      </c>
      <c r="Q222" s="102"/>
      <c r="R222" s="100"/>
      <c r="AL222" s="3"/>
      <c r="AM222" s="3"/>
    </row>
    <row r="223" spans="1:39" ht="15.75" customHeight="1">
      <c r="A223" s="82">
        <v>1601</v>
      </c>
      <c r="B223" s="83"/>
      <c r="C223" s="83"/>
      <c r="D223" s="83"/>
      <c r="E223" s="83"/>
      <c r="F223" s="83"/>
      <c r="G223" s="83"/>
      <c r="H223" s="83"/>
      <c r="I223" s="83">
        <v>1</v>
      </c>
      <c r="J223" s="26"/>
      <c r="K223" s="84">
        <v>1</v>
      </c>
      <c r="L223" s="91"/>
      <c r="M223" s="92"/>
      <c r="N223" s="99"/>
      <c r="O223" s="103"/>
      <c r="P223" s="101">
        <v>1</v>
      </c>
      <c r="Q223" s="104"/>
      <c r="R223" s="103"/>
      <c r="AL223" s="3"/>
      <c r="AM223" s="3"/>
    </row>
    <row r="224" spans="1:39" ht="15.75" customHeight="1">
      <c r="A224" s="82">
        <v>1602</v>
      </c>
      <c r="B224" s="83"/>
      <c r="C224" s="83"/>
      <c r="D224" s="83"/>
      <c r="E224" s="83"/>
      <c r="F224" s="83"/>
      <c r="G224" s="83"/>
      <c r="H224" s="83"/>
      <c r="I224" s="83"/>
      <c r="J224" s="26"/>
      <c r="K224" s="84"/>
      <c r="L224" s="91"/>
      <c r="M224" s="92"/>
      <c r="N224" s="99"/>
      <c r="O224" s="103"/>
      <c r="P224" s="101"/>
      <c r="Q224" s="104"/>
      <c r="R224" s="103"/>
      <c r="AL224" s="3"/>
      <c r="AM224" s="3"/>
    </row>
    <row r="225" spans="1:39" ht="15.75" customHeight="1">
      <c r="A225" s="82">
        <v>1701</v>
      </c>
      <c r="B225" s="83"/>
      <c r="C225" s="83"/>
      <c r="D225" s="83"/>
      <c r="E225" s="83"/>
      <c r="F225" s="83"/>
      <c r="G225" s="83"/>
      <c r="H225" s="83"/>
      <c r="I225" s="83"/>
      <c r="J225" s="26"/>
      <c r="K225" s="84"/>
      <c r="L225" s="91"/>
      <c r="M225" s="92"/>
      <c r="N225" s="99"/>
      <c r="O225" s="105"/>
      <c r="P225" s="124"/>
      <c r="Q225" s="106"/>
      <c r="R225" s="107"/>
      <c r="AL225" s="3"/>
      <c r="AM225" s="3"/>
    </row>
    <row r="226" spans="1:39" ht="15.75" customHeight="1">
      <c r="A226" s="82">
        <v>1702</v>
      </c>
      <c r="B226" s="83"/>
      <c r="C226" s="83"/>
      <c r="D226" s="83"/>
      <c r="E226" s="83"/>
      <c r="F226" s="83"/>
      <c r="G226" s="83"/>
      <c r="H226" s="83"/>
      <c r="I226" s="83"/>
      <c r="J226" s="26"/>
      <c r="K226" s="84"/>
      <c r="L226" s="91"/>
      <c r="M226" s="92"/>
      <c r="N226" s="99"/>
      <c r="O226" s="108" t="s">
        <v>80</v>
      </c>
      <c r="P226" s="109">
        <v>8</v>
      </c>
      <c r="Q226" s="110">
        <f>K229</f>
        <v>8</v>
      </c>
      <c r="R226" s="111" t="s">
        <v>10</v>
      </c>
      <c r="AL226" s="3"/>
      <c r="AM226" s="3"/>
    </row>
    <row r="227" spans="1:39" ht="15.75" customHeight="1">
      <c r="A227" s="82">
        <v>1801</v>
      </c>
      <c r="B227" s="83"/>
      <c r="C227" s="83"/>
      <c r="D227" s="83"/>
      <c r="E227" s="83"/>
      <c r="F227" s="83"/>
      <c r="G227" s="83"/>
      <c r="H227" s="83"/>
      <c r="I227" s="83"/>
      <c r="J227" s="26"/>
      <c r="K227" s="84"/>
      <c r="L227" s="91"/>
      <c r="M227" s="92"/>
      <c r="N227" s="99"/>
      <c r="O227" s="112" t="s">
        <v>81</v>
      </c>
      <c r="P227" s="113">
        <f>IF(P226/B212=0,"",P226/B212)</f>
        <v>0.33333333333333331</v>
      </c>
      <c r="Q227" s="114">
        <f>IF(P226/Q226=0,"",P226/Q226)</f>
        <v>1</v>
      </c>
      <c r="R227" s="115" t="s">
        <v>82</v>
      </c>
      <c r="AL227" s="3"/>
      <c r="AM227" s="3"/>
    </row>
    <row r="228" spans="1:39" ht="15.75" customHeight="1">
      <c r="A228" s="82">
        <v>1802</v>
      </c>
      <c r="B228" s="83"/>
      <c r="C228" s="83"/>
      <c r="D228" s="83"/>
      <c r="E228" s="83"/>
      <c r="F228" s="83"/>
      <c r="G228" s="83"/>
      <c r="H228" s="83"/>
      <c r="I228" s="83"/>
      <c r="J228" s="26"/>
      <c r="K228" s="84"/>
      <c r="L228" s="116"/>
      <c r="M228" s="117"/>
      <c r="N228" s="118"/>
      <c r="O228" s="119"/>
      <c r="P228" s="120"/>
      <c r="Q228" s="120"/>
      <c r="R228" s="121"/>
      <c r="AL228" s="3"/>
      <c r="AM228" s="3"/>
    </row>
    <row r="229" spans="1:39" ht="18" customHeight="1">
      <c r="A229" s="34"/>
      <c r="B229" s="26"/>
      <c r="C229" s="231" t="s">
        <v>108</v>
      </c>
      <c r="D229" s="232"/>
      <c r="E229" s="232"/>
      <c r="F229" s="232"/>
      <c r="G229" s="232"/>
      <c r="H229" s="232"/>
      <c r="I229" s="233"/>
      <c r="J229" s="26"/>
      <c r="K229" s="122">
        <f>SUM(K212:K225)</f>
        <v>8</v>
      </c>
      <c r="L229" s="123">
        <f>IF(K219=0,"",K219/B212)</f>
        <v>0.25</v>
      </c>
      <c r="M229" s="123">
        <f>IF(K229=0,"",K229/B212)</f>
        <v>0.33333333333333331</v>
      </c>
      <c r="N229" s="123">
        <f>IF(K219=0,"",M229-L229)</f>
        <v>8.3333333333333315E-2</v>
      </c>
      <c r="O229" s="5"/>
      <c r="P229" s="26"/>
      <c r="Q229" s="25"/>
      <c r="R229" s="5"/>
      <c r="AL229" s="3"/>
      <c r="AM229" s="3"/>
    </row>
    <row r="230" spans="1:39" ht="12.75" customHeight="1">
      <c r="L230" s="5"/>
      <c r="M230" s="5"/>
      <c r="N230" s="5"/>
      <c r="O230" s="5"/>
      <c r="P230" s="6"/>
      <c r="Q230" s="6"/>
      <c r="R230" s="5"/>
      <c r="AL230" s="3"/>
      <c r="AM230" s="3"/>
    </row>
    <row r="231" spans="1:39" ht="12.75" customHeight="1">
      <c r="L231" s="5"/>
      <c r="M231" s="5"/>
      <c r="O231" s="5"/>
      <c r="P231" s="6"/>
      <c r="Q231" s="6"/>
      <c r="R231" s="5"/>
      <c r="AL231" s="3"/>
      <c r="AM231" s="3"/>
    </row>
    <row r="232" spans="1:39" ht="26.25" customHeight="1">
      <c r="A232" s="250" t="s">
        <v>96</v>
      </c>
      <c r="B232" s="242"/>
      <c r="C232" s="242"/>
      <c r="D232" s="242"/>
      <c r="E232" s="242"/>
      <c r="F232" s="242"/>
      <c r="G232" s="242"/>
      <c r="H232" s="242"/>
      <c r="I232" s="242"/>
      <c r="K232" s="79" t="s">
        <v>72</v>
      </c>
      <c r="L232" s="5"/>
      <c r="M232" s="5"/>
      <c r="N232" s="26"/>
      <c r="O232" s="5"/>
      <c r="P232" s="26"/>
      <c r="Q232" s="26"/>
      <c r="R232" s="26"/>
      <c r="AL232" s="3"/>
      <c r="AM232" s="3"/>
    </row>
    <row r="233" spans="1:39" ht="20.25" customHeight="1">
      <c r="A233" s="234" t="s">
        <v>9</v>
      </c>
      <c r="B233" s="235" t="s">
        <v>97</v>
      </c>
      <c r="C233" s="232"/>
      <c r="D233" s="232"/>
      <c r="E233" s="232"/>
      <c r="F233" s="232"/>
      <c r="G233" s="232"/>
      <c r="H233" s="232"/>
      <c r="I233" s="233"/>
      <c r="J233" s="26"/>
      <c r="K233" s="236" t="s">
        <v>10</v>
      </c>
      <c r="L233" s="229" t="s">
        <v>2</v>
      </c>
      <c r="M233" s="229" t="s">
        <v>3</v>
      </c>
      <c r="N233" s="237" t="s">
        <v>4</v>
      </c>
      <c r="O233" s="229" t="s">
        <v>5</v>
      </c>
      <c r="P233" s="238" t="s">
        <v>6</v>
      </c>
      <c r="Q233" s="238" t="s">
        <v>7</v>
      </c>
      <c r="R233" s="229" t="s">
        <v>8</v>
      </c>
      <c r="AL233" s="3"/>
      <c r="AM233" s="3"/>
    </row>
    <row r="234" spans="1:39" ht="15.75" customHeight="1">
      <c r="A234" s="230"/>
      <c r="B234" s="82" t="s">
        <v>98</v>
      </c>
      <c r="C234" s="82" t="s">
        <v>99</v>
      </c>
      <c r="D234" s="82" t="s">
        <v>100</v>
      </c>
      <c r="E234" s="82" t="s">
        <v>101</v>
      </c>
      <c r="F234" s="82" t="s">
        <v>102</v>
      </c>
      <c r="G234" s="82" t="s">
        <v>103</v>
      </c>
      <c r="H234" s="82" t="s">
        <v>104</v>
      </c>
      <c r="I234" s="82" t="s">
        <v>105</v>
      </c>
      <c r="J234" s="26" t="s">
        <v>106</v>
      </c>
      <c r="K234" s="230"/>
      <c r="L234" s="230"/>
      <c r="M234" s="230"/>
      <c r="N234" s="230"/>
      <c r="O234" s="230"/>
      <c r="P234" s="230"/>
      <c r="Q234" s="230"/>
      <c r="R234" s="230"/>
      <c r="AL234" s="3"/>
      <c r="AM234" s="3"/>
    </row>
    <row r="235" spans="1:39" ht="15.75" customHeight="1">
      <c r="A235" s="82">
        <v>1102</v>
      </c>
      <c r="B235" s="83">
        <v>38</v>
      </c>
      <c r="C235" s="83"/>
      <c r="D235" s="83"/>
      <c r="E235" s="83"/>
      <c r="F235" s="83"/>
      <c r="G235" s="83"/>
      <c r="H235" s="83"/>
      <c r="I235" s="83"/>
      <c r="J235" s="26"/>
      <c r="K235" s="84"/>
      <c r="L235" s="85"/>
      <c r="M235" s="86"/>
      <c r="N235" s="87"/>
      <c r="O235" s="88"/>
      <c r="P235" s="89">
        <f>B235</f>
        <v>38</v>
      </c>
      <c r="Q235" s="90"/>
      <c r="R235" s="88"/>
      <c r="AL235" s="3"/>
      <c r="AM235" s="3"/>
    </row>
    <row r="236" spans="1:39" ht="15.75" customHeight="1">
      <c r="A236" s="82">
        <v>1201</v>
      </c>
      <c r="B236" s="83"/>
      <c r="C236" s="83">
        <v>25</v>
      </c>
      <c r="D236" s="83"/>
      <c r="E236" s="83"/>
      <c r="F236" s="83"/>
      <c r="G236" s="83"/>
      <c r="H236" s="83"/>
      <c r="I236" s="83"/>
      <c r="J236" s="26"/>
      <c r="K236" s="84"/>
      <c r="L236" s="91"/>
      <c r="M236" s="92"/>
      <c r="N236" s="93"/>
      <c r="O236" s="94">
        <f>IF(C236=0,"",C236/B235)</f>
        <v>0.65789473684210531</v>
      </c>
      <c r="P236" s="95">
        <v>25</v>
      </c>
      <c r="Q236" s="96">
        <f t="shared" ref="Q236:Q242" si="41">IF(P236=0,"",P236/P235)</f>
        <v>0.65789473684210531</v>
      </c>
      <c r="R236" s="96">
        <f t="shared" ref="R236:R242" si="42">IF(P236=0,"",100%-Q236)</f>
        <v>0.34210526315789469</v>
      </c>
      <c r="AL236" s="3"/>
      <c r="AM236" s="3"/>
    </row>
    <row r="237" spans="1:39" ht="15.75" customHeight="1">
      <c r="A237" s="82">
        <v>1202</v>
      </c>
      <c r="B237" s="83"/>
      <c r="C237" s="83"/>
      <c r="D237" s="83">
        <v>22</v>
      </c>
      <c r="E237" s="83"/>
      <c r="F237" s="83"/>
      <c r="G237" s="83"/>
      <c r="H237" s="83"/>
      <c r="I237" s="83"/>
      <c r="J237" s="26"/>
      <c r="K237" s="84"/>
      <c r="L237" s="91"/>
      <c r="M237" s="92"/>
      <c r="N237" s="93"/>
      <c r="O237" s="94">
        <f>IF(D237=0,"",D237/C236)</f>
        <v>0.88</v>
      </c>
      <c r="P237" s="95">
        <v>23</v>
      </c>
      <c r="Q237" s="96">
        <f t="shared" si="41"/>
        <v>0.92</v>
      </c>
      <c r="R237" s="96">
        <f t="shared" si="42"/>
        <v>7.999999999999996E-2</v>
      </c>
      <c r="S237" s="11">
        <f>P237/P235</f>
        <v>0.60526315789473684</v>
      </c>
      <c r="AL237" s="3"/>
      <c r="AM237" s="3"/>
    </row>
    <row r="238" spans="1:39" ht="15.75" customHeight="1">
      <c r="A238" s="82">
        <v>1301</v>
      </c>
      <c r="B238" s="83"/>
      <c r="C238" s="83"/>
      <c r="D238" s="83"/>
      <c r="E238" s="83">
        <v>19</v>
      </c>
      <c r="F238" s="83"/>
      <c r="G238" s="83"/>
      <c r="H238" s="83"/>
      <c r="I238" s="83"/>
      <c r="J238" s="26"/>
      <c r="K238" s="84"/>
      <c r="L238" s="91"/>
      <c r="M238" s="92"/>
      <c r="N238" s="93"/>
      <c r="O238" s="94">
        <f>IF(E238=0,"",E238/D237)</f>
        <v>0.86363636363636365</v>
      </c>
      <c r="P238" s="95">
        <v>22</v>
      </c>
      <c r="Q238" s="96">
        <f t="shared" si="41"/>
        <v>0.95652173913043481</v>
      </c>
      <c r="R238" s="96">
        <f t="shared" si="42"/>
        <v>4.3478260869565188E-2</v>
      </c>
      <c r="AL238" s="3"/>
      <c r="AM238" s="3"/>
    </row>
    <row r="239" spans="1:39" ht="15.75" customHeight="1">
      <c r="A239" s="82">
        <v>1302</v>
      </c>
      <c r="B239" s="83"/>
      <c r="C239" s="83"/>
      <c r="D239" s="83"/>
      <c r="E239" s="83"/>
      <c r="F239" s="83">
        <v>17</v>
      </c>
      <c r="G239" s="83"/>
      <c r="H239" s="83"/>
      <c r="I239" s="83"/>
      <c r="J239" s="26"/>
      <c r="K239" s="84"/>
      <c r="L239" s="91"/>
      <c r="M239" s="92"/>
      <c r="N239" s="93"/>
      <c r="O239" s="94">
        <f>IF(F239=0,"",F239/E238)</f>
        <v>0.89473684210526316</v>
      </c>
      <c r="P239" s="95">
        <v>22</v>
      </c>
      <c r="Q239" s="96">
        <f t="shared" si="41"/>
        <v>1</v>
      </c>
      <c r="R239" s="96">
        <f t="shared" si="42"/>
        <v>0</v>
      </c>
      <c r="AL239" s="3"/>
      <c r="AM239" s="3"/>
    </row>
    <row r="240" spans="1:39" ht="15.75" customHeight="1">
      <c r="A240" s="82">
        <v>1401</v>
      </c>
      <c r="B240" s="83"/>
      <c r="C240" s="83"/>
      <c r="D240" s="83"/>
      <c r="E240" s="83"/>
      <c r="F240" s="83"/>
      <c r="G240" s="83">
        <v>17</v>
      </c>
      <c r="H240" s="83"/>
      <c r="I240" s="83"/>
      <c r="J240" s="26"/>
      <c r="K240" s="84"/>
      <c r="L240" s="91"/>
      <c r="M240" s="92"/>
      <c r="N240" s="93"/>
      <c r="O240" s="94">
        <f>IF(G240=0,"",G240/F239)</f>
        <v>1</v>
      </c>
      <c r="P240" s="95">
        <v>20</v>
      </c>
      <c r="Q240" s="96">
        <f t="shared" si="41"/>
        <v>0.90909090909090906</v>
      </c>
      <c r="R240" s="96">
        <f t="shared" si="42"/>
        <v>9.0909090909090939E-2</v>
      </c>
      <c r="AL240" s="3"/>
      <c r="AM240" s="3"/>
    </row>
    <row r="241" spans="1:39" ht="15.75" customHeight="1">
      <c r="A241" s="82">
        <v>1402</v>
      </c>
      <c r="B241" s="83"/>
      <c r="C241" s="83"/>
      <c r="D241" s="83"/>
      <c r="E241" s="83"/>
      <c r="F241" s="83"/>
      <c r="G241" s="83"/>
      <c r="H241" s="83">
        <v>17</v>
      </c>
      <c r="I241" s="83"/>
      <c r="J241" s="26"/>
      <c r="K241" s="84"/>
      <c r="L241" s="91"/>
      <c r="M241" s="92"/>
      <c r="N241" s="93"/>
      <c r="O241" s="94">
        <f>IF(H241=0,"",H241/G240)</f>
        <v>1</v>
      </c>
      <c r="P241" s="95">
        <v>20</v>
      </c>
      <c r="Q241" s="96">
        <f t="shared" si="41"/>
        <v>1</v>
      </c>
      <c r="R241" s="96">
        <f t="shared" si="42"/>
        <v>0</v>
      </c>
      <c r="AL241" s="3"/>
      <c r="AM241" s="3"/>
    </row>
    <row r="242" spans="1:39" ht="15.75" customHeight="1">
      <c r="A242" s="82">
        <v>1501</v>
      </c>
      <c r="B242" s="83"/>
      <c r="C242" s="83"/>
      <c r="D242" s="83"/>
      <c r="E242" s="83"/>
      <c r="F242" s="83"/>
      <c r="G242" s="83"/>
      <c r="H242" s="83"/>
      <c r="I242" s="83">
        <v>14</v>
      </c>
      <c r="J242" s="26"/>
      <c r="K242" s="84">
        <v>14</v>
      </c>
      <c r="L242" s="91"/>
      <c r="M242" s="92"/>
      <c r="N242" s="93"/>
      <c r="O242" s="94">
        <f>IF(I242=0,"",I242/H241)</f>
        <v>0.82352941176470584</v>
      </c>
      <c r="P242" s="95">
        <v>18</v>
      </c>
      <c r="Q242" s="96">
        <f t="shared" si="41"/>
        <v>0.9</v>
      </c>
      <c r="R242" s="96">
        <f t="shared" si="42"/>
        <v>9.9999999999999978E-2</v>
      </c>
      <c r="AL242" s="3"/>
      <c r="AM242" s="3"/>
    </row>
    <row r="243" spans="1:39" ht="15.75" customHeight="1">
      <c r="A243" s="82">
        <v>1502</v>
      </c>
      <c r="B243" s="83"/>
      <c r="C243" s="83"/>
      <c r="D243" s="83"/>
      <c r="E243" s="83"/>
      <c r="F243" s="83"/>
      <c r="G243" s="83"/>
      <c r="H243" s="83"/>
      <c r="I243" s="83">
        <v>3</v>
      </c>
      <c r="J243" s="26"/>
      <c r="K243" s="84">
        <v>1</v>
      </c>
      <c r="L243" s="91"/>
      <c r="M243" s="92"/>
      <c r="N243" s="93"/>
      <c r="O243" s="94" t="str">
        <f>IF(J243=0,"",J243/I242)</f>
        <v/>
      </c>
      <c r="P243" s="95">
        <v>5</v>
      </c>
      <c r="Q243" s="96"/>
      <c r="R243" s="96"/>
      <c r="AL243" s="3"/>
      <c r="AM243" s="3"/>
    </row>
    <row r="244" spans="1:39" ht="15.75" customHeight="1">
      <c r="A244" s="82">
        <v>1601</v>
      </c>
      <c r="B244" s="83"/>
      <c r="C244" s="83"/>
      <c r="D244" s="83"/>
      <c r="E244" s="83"/>
      <c r="F244" s="83"/>
      <c r="G244" s="83"/>
      <c r="H244" s="83"/>
      <c r="I244" s="83">
        <v>3</v>
      </c>
      <c r="J244" s="26"/>
      <c r="K244" s="84">
        <v>3</v>
      </c>
      <c r="L244" s="91"/>
      <c r="M244" s="92"/>
      <c r="N244" s="93"/>
      <c r="O244" s="94"/>
      <c r="P244" s="95">
        <v>4</v>
      </c>
      <c r="Q244" s="96"/>
      <c r="R244" s="96"/>
      <c r="AL244" s="3"/>
      <c r="AM244" s="3"/>
    </row>
    <row r="245" spans="1:39" ht="15.75" customHeight="1">
      <c r="A245" s="82">
        <v>1602</v>
      </c>
      <c r="B245" s="83"/>
      <c r="C245" s="83"/>
      <c r="D245" s="83"/>
      <c r="E245" s="83"/>
      <c r="F245" s="83"/>
      <c r="G245" s="83"/>
      <c r="H245" s="83"/>
      <c r="I245" s="83"/>
      <c r="J245" s="26"/>
      <c r="K245" s="84"/>
      <c r="L245" s="91"/>
      <c r="M245" s="92"/>
      <c r="N245" s="99"/>
      <c r="O245" s="100"/>
      <c r="P245" s="101"/>
      <c r="Q245" s="102"/>
      <c r="R245" s="100"/>
      <c r="AL245" s="3"/>
      <c r="AM245" s="3"/>
    </row>
    <row r="246" spans="1:39" ht="15.75" customHeight="1">
      <c r="A246" s="82">
        <v>1701</v>
      </c>
      <c r="B246" s="83"/>
      <c r="C246" s="83"/>
      <c r="D246" s="83"/>
      <c r="E246" s="83"/>
      <c r="F246" s="83"/>
      <c r="G246" s="83"/>
      <c r="H246" s="83"/>
      <c r="I246" s="83"/>
      <c r="J246" s="26"/>
      <c r="K246" s="84"/>
      <c r="L246" s="91"/>
      <c r="M246" s="92"/>
      <c r="N246" s="99"/>
      <c r="O246" s="103"/>
      <c r="P246" s="101"/>
      <c r="Q246" s="104"/>
      <c r="R246" s="103"/>
      <c r="AL246" s="3"/>
      <c r="AM246" s="3"/>
    </row>
    <row r="247" spans="1:39" ht="15.75" customHeight="1">
      <c r="A247" s="82">
        <v>1702</v>
      </c>
      <c r="B247" s="83"/>
      <c r="C247" s="83"/>
      <c r="D247" s="83"/>
      <c r="E247" s="83"/>
      <c r="F247" s="83"/>
      <c r="G247" s="83"/>
      <c r="H247" s="83"/>
      <c r="I247" s="83"/>
      <c r="J247" s="26"/>
      <c r="K247" s="84"/>
      <c r="L247" s="91"/>
      <c r="M247" s="92"/>
      <c r="N247" s="99"/>
      <c r="O247" s="103"/>
      <c r="P247" s="101"/>
      <c r="Q247" s="104"/>
      <c r="R247" s="103"/>
      <c r="AL247" s="3"/>
      <c r="AM247" s="3"/>
    </row>
    <row r="248" spans="1:39" ht="15.75" customHeight="1">
      <c r="A248" s="82">
        <v>1801</v>
      </c>
      <c r="B248" s="83"/>
      <c r="C248" s="83"/>
      <c r="D248" s="83"/>
      <c r="E248" s="83"/>
      <c r="F248" s="83"/>
      <c r="G248" s="83"/>
      <c r="H248" s="83"/>
      <c r="I248" s="83"/>
      <c r="J248" s="26"/>
      <c r="K248" s="84"/>
      <c r="L248" s="91"/>
      <c r="M248" s="92"/>
      <c r="N248" s="99"/>
      <c r="O248" s="105"/>
      <c r="P248" s="124"/>
      <c r="Q248" s="106"/>
      <c r="R248" s="107"/>
      <c r="AL248" s="3"/>
      <c r="AM248" s="3"/>
    </row>
    <row r="249" spans="1:39" ht="15.75" customHeight="1">
      <c r="A249" s="82">
        <v>1802</v>
      </c>
      <c r="B249" s="83"/>
      <c r="C249" s="83"/>
      <c r="D249" s="83"/>
      <c r="E249" s="83"/>
      <c r="F249" s="83"/>
      <c r="G249" s="83"/>
      <c r="H249" s="83"/>
      <c r="I249" s="83"/>
      <c r="J249" s="26"/>
      <c r="K249" s="84"/>
      <c r="L249" s="91"/>
      <c r="M249" s="92"/>
      <c r="N249" s="99"/>
      <c r="O249" s="108" t="s">
        <v>80</v>
      </c>
      <c r="P249" s="109">
        <v>17</v>
      </c>
      <c r="Q249" s="110">
        <f>IF(SUM(K238:K245)=0,"",SUM(K238:K245))</f>
        <v>18</v>
      </c>
      <c r="R249" s="111" t="s">
        <v>10</v>
      </c>
      <c r="AL249" s="3"/>
      <c r="AM249" s="3"/>
    </row>
    <row r="250" spans="1:39" ht="15.75" customHeight="1">
      <c r="A250" s="82">
        <v>1901</v>
      </c>
      <c r="B250" s="83"/>
      <c r="C250" s="83"/>
      <c r="D250" s="83"/>
      <c r="E250" s="83"/>
      <c r="F250" s="83"/>
      <c r="G250" s="83"/>
      <c r="H250" s="83"/>
      <c r="I250" s="83"/>
      <c r="J250" s="26"/>
      <c r="K250" s="84"/>
      <c r="L250" s="91"/>
      <c r="M250" s="92"/>
      <c r="N250" s="99"/>
      <c r="O250" s="112" t="s">
        <v>81</v>
      </c>
      <c r="P250" s="113">
        <f>IF(P249/B235=0,"",P249/B235)</f>
        <v>0.44736842105263158</v>
      </c>
      <c r="Q250" s="114">
        <f>IF(P249/Q249=0,"",P249/Q249)</f>
        <v>0.94444444444444442</v>
      </c>
      <c r="R250" s="115" t="s">
        <v>82</v>
      </c>
      <c r="AL250" s="3"/>
      <c r="AM250" s="3"/>
    </row>
    <row r="251" spans="1:39" ht="15.75" customHeight="1">
      <c r="A251" s="82">
        <v>1902</v>
      </c>
      <c r="B251" s="83"/>
      <c r="C251" s="83"/>
      <c r="D251" s="83"/>
      <c r="E251" s="83"/>
      <c r="F251" s="83"/>
      <c r="G251" s="83"/>
      <c r="H251" s="83"/>
      <c r="I251" s="83"/>
      <c r="J251" s="26"/>
      <c r="K251" s="84"/>
      <c r="L251" s="116"/>
      <c r="M251" s="117"/>
      <c r="N251" s="118"/>
      <c r="O251" s="119"/>
      <c r="P251" s="120"/>
      <c r="Q251" s="120"/>
      <c r="R251" s="121"/>
      <c r="AL251" s="3"/>
      <c r="AM251" s="3"/>
    </row>
    <row r="252" spans="1:39" ht="18" customHeight="1">
      <c r="A252" s="34"/>
      <c r="B252" s="26"/>
      <c r="C252" s="231" t="s">
        <v>108</v>
      </c>
      <c r="D252" s="232"/>
      <c r="E252" s="232"/>
      <c r="F252" s="232"/>
      <c r="G252" s="232"/>
      <c r="H252" s="232"/>
      <c r="I252" s="233"/>
      <c r="J252" s="26"/>
      <c r="K252" s="122">
        <f>SUM(K235:K248)</f>
        <v>18</v>
      </c>
      <c r="L252" s="123">
        <f>IF(K242=0,"",K242/B235)</f>
        <v>0.36842105263157893</v>
      </c>
      <c r="M252" s="123">
        <f>IF(K252=0,"",K252/B235)</f>
        <v>0.47368421052631576</v>
      </c>
      <c r="N252" s="123">
        <f>IF(K243=0,"",M252-L252)</f>
        <v>0.10526315789473684</v>
      </c>
      <c r="O252" s="5"/>
      <c r="P252" s="26"/>
      <c r="Q252" s="25"/>
      <c r="R252" s="5"/>
      <c r="AL252" s="3"/>
      <c r="AM252" s="3"/>
    </row>
    <row r="253" spans="1:39" ht="12.75" customHeight="1">
      <c r="L253" s="5"/>
      <c r="M253" s="5"/>
      <c r="O253" s="5"/>
      <c r="P253" s="6"/>
      <c r="Q253" s="6"/>
      <c r="R253" s="5"/>
      <c r="AL253" s="3"/>
      <c r="AM253" s="3"/>
    </row>
    <row r="254" spans="1:39" ht="12.75" customHeight="1">
      <c r="L254" s="5"/>
      <c r="M254" s="5"/>
      <c r="O254" s="5"/>
      <c r="P254" s="6"/>
      <c r="Q254" s="6"/>
      <c r="R254" s="5"/>
      <c r="AL254" s="3"/>
      <c r="AM254" s="3"/>
    </row>
    <row r="255" spans="1:39" ht="26.25" customHeight="1">
      <c r="A255" s="250" t="s">
        <v>96</v>
      </c>
      <c r="B255" s="242"/>
      <c r="C255" s="242"/>
      <c r="D255" s="242"/>
      <c r="E255" s="242"/>
      <c r="F255" s="242"/>
      <c r="G255" s="242"/>
      <c r="H255" s="242"/>
      <c r="I255" s="242"/>
      <c r="K255" s="79" t="s">
        <v>77</v>
      </c>
      <c r="L255" s="26"/>
      <c r="M255" s="5"/>
      <c r="N255" s="5"/>
      <c r="O255" s="26"/>
      <c r="P255" s="5"/>
      <c r="Q255" s="26"/>
      <c r="R255" s="26"/>
      <c r="S255" s="26"/>
      <c r="AL255" s="3"/>
      <c r="AM255" s="3"/>
    </row>
    <row r="256" spans="1:39" ht="20.25" customHeight="1">
      <c r="A256" s="234" t="s">
        <v>9</v>
      </c>
      <c r="B256" s="235" t="s">
        <v>97</v>
      </c>
      <c r="C256" s="232"/>
      <c r="D256" s="232"/>
      <c r="E256" s="232"/>
      <c r="F256" s="232"/>
      <c r="G256" s="232"/>
      <c r="H256" s="232"/>
      <c r="I256" s="233"/>
      <c r="J256" s="26"/>
      <c r="K256" s="236" t="s">
        <v>10</v>
      </c>
      <c r="L256" s="229" t="s">
        <v>2</v>
      </c>
      <c r="M256" s="229" t="s">
        <v>3</v>
      </c>
      <c r="N256" s="237" t="s">
        <v>4</v>
      </c>
      <c r="O256" s="229" t="s">
        <v>5</v>
      </c>
      <c r="P256" s="238" t="s">
        <v>6</v>
      </c>
      <c r="Q256" s="238" t="s">
        <v>7</v>
      </c>
      <c r="R256" s="229" t="s">
        <v>8</v>
      </c>
      <c r="AL256" s="3"/>
      <c r="AM256" s="3"/>
    </row>
    <row r="257" spans="1:39" ht="15.75" customHeight="1">
      <c r="A257" s="230"/>
      <c r="B257" s="82" t="s">
        <v>98</v>
      </c>
      <c r="C257" s="82" t="s">
        <v>99</v>
      </c>
      <c r="D257" s="82" t="s">
        <v>100</v>
      </c>
      <c r="E257" s="82" t="s">
        <v>101</v>
      </c>
      <c r="F257" s="82" t="s">
        <v>102</v>
      </c>
      <c r="G257" s="82" t="s">
        <v>103</v>
      </c>
      <c r="H257" s="82" t="s">
        <v>104</v>
      </c>
      <c r="I257" s="82" t="s">
        <v>105</v>
      </c>
      <c r="J257" s="26"/>
      <c r="K257" s="230"/>
      <c r="L257" s="230"/>
      <c r="M257" s="230"/>
      <c r="N257" s="230"/>
      <c r="O257" s="230"/>
      <c r="P257" s="230"/>
      <c r="Q257" s="230"/>
      <c r="R257" s="230"/>
      <c r="AL257" s="3"/>
      <c r="AM257" s="3"/>
    </row>
    <row r="258" spans="1:39" ht="15.75" customHeight="1">
      <c r="A258" s="82">
        <v>1202</v>
      </c>
      <c r="B258" s="83">
        <v>39</v>
      </c>
      <c r="C258" s="83"/>
      <c r="D258" s="83"/>
      <c r="E258" s="83"/>
      <c r="F258" s="83"/>
      <c r="G258" s="83"/>
      <c r="H258" s="83"/>
      <c r="I258" s="83"/>
      <c r="J258" s="99"/>
      <c r="K258" s="84"/>
      <c r="L258" s="85"/>
      <c r="M258" s="86"/>
      <c r="N258" s="87"/>
      <c r="O258" s="88"/>
      <c r="P258" s="89">
        <f>B258</f>
        <v>39</v>
      </c>
      <c r="Q258" s="90"/>
      <c r="R258" s="88"/>
      <c r="AL258" s="3"/>
      <c r="AM258" s="3"/>
    </row>
    <row r="259" spans="1:39" ht="15.75" customHeight="1">
      <c r="A259" s="82">
        <v>1301</v>
      </c>
      <c r="B259" s="83"/>
      <c r="C259" s="83">
        <v>28</v>
      </c>
      <c r="D259" s="83"/>
      <c r="E259" s="83"/>
      <c r="F259" s="83"/>
      <c r="G259" s="83"/>
      <c r="H259" s="83"/>
      <c r="I259" s="83"/>
      <c r="J259" s="99"/>
      <c r="K259" s="84"/>
      <c r="L259" s="91"/>
      <c r="M259" s="92"/>
      <c r="N259" s="93"/>
      <c r="O259" s="94">
        <f>IF(C259=0,"",C259/B258)</f>
        <v>0.71794871794871795</v>
      </c>
      <c r="P259" s="95">
        <v>28</v>
      </c>
      <c r="Q259" s="96">
        <f t="shared" ref="Q259:Q265" si="43">IF(P259=0,"",P259/P258)</f>
        <v>0.71794871794871795</v>
      </c>
      <c r="R259" s="96">
        <f t="shared" ref="R259:R265" si="44">IF(P259=0,"",100%-Q259)</f>
        <v>0.28205128205128205</v>
      </c>
      <c r="AL259" s="3"/>
      <c r="AM259" s="3"/>
    </row>
    <row r="260" spans="1:39" ht="15.75" customHeight="1">
      <c r="A260" s="82">
        <v>1302</v>
      </c>
      <c r="B260" s="83"/>
      <c r="C260" s="83"/>
      <c r="D260" s="83">
        <v>19</v>
      </c>
      <c r="E260" s="83"/>
      <c r="F260" s="83"/>
      <c r="G260" s="83"/>
      <c r="H260" s="83"/>
      <c r="I260" s="83"/>
      <c r="J260" s="99"/>
      <c r="K260" s="84"/>
      <c r="L260" s="91"/>
      <c r="M260" s="92"/>
      <c r="N260" s="93"/>
      <c r="O260" s="94">
        <f>IF(D260=0,"",D260/C259)</f>
        <v>0.6785714285714286</v>
      </c>
      <c r="P260" s="95">
        <v>22</v>
      </c>
      <c r="Q260" s="96">
        <f t="shared" si="43"/>
        <v>0.7857142857142857</v>
      </c>
      <c r="R260" s="96">
        <f t="shared" si="44"/>
        <v>0.2142857142857143</v>
      </c>
      <c r="S260" s="97">
        <f>P260/P258</f>
        <v>0.5641025641025641</v>
      </c>
      <c r="T260" s="6">
        <f>P258-P259</f>
        <v>11</v>
      </c>
      <c r="AL260" s="3"/>
      <c r="AM260" s="3"/>
    </row>
    <row r="261" spans="1:39" ht="15.75" customHeight="1">
      <c r="A261" s="82">
        <v>1401</v>
      </c>
      <c r="B261" s="83"/>
      <c r="C261" s="83"/>
      <c r="D261" s="83"/>
      <c r="E261" s="83">
        <v>18</v>
      </c>
      <c r="F261" s="83"/>
      <c r="G261" s="83"/>
      <c r="H261" s="83"/>
      <c r="I261" s="83"/>
      <c r="J261" s="99"/>
      <c r="K261" s="84"/>
      <c r="L261" s="91"/>
      <c r="M261" s="92"/>
      <c r="N261" s="93"/>
      <c r="O261" s="94">
        <f>IF(E261=0,"",E261/D260)</f>
        <v>0.94736842105263153</v>
      </c>
      <c r="P261" s="95">
        <v>22</v>
      </c>
      <c r="Q261" s="96">
        <f t="shared" si="43"/>
        <v>1</v>
      </c>
      <c r="R261" s="96">
        <f t="shared" si="44"/>
        <v>0</v>
      </c>
      <c r="T261" s="26">
        <v>4</v>
      </c>
      <c r="AL261" s="3"/>
      <c r="AM261" s="3"/>
    </row>
    <row r="262" spans="1:39" ht="15.75" customHeight="1">
      <c r="A262" s="82">
        <v>1402</v>
      </c>
      <c r="B262" s="83"/>
      <c r="C262" s="83"/>
      <c r="D262" s="83"/>
      <c r="E262" s="83"/>
      <c r="F262" s="83">
        <v>14</v>
      </c>
      <c r="G262" s="83"/>
      <c r="H262" s="83"/>
      <c r="I262" s="83"/>
      <c r="J262" s="99"/>
      <c r="K262" s="84"/>
      <c r="L262" s="91"/>
      <c r="M262" s="92"/>
      <c r="N262" s="93"/>
      <c r="O262" s="94">
        <f>IF(F262=0,"",F262/E261)</f>
        <v>0.77777777777777779</v>
      </c>
      <c r="P262" s="95">
        <v>18</v>
      </c>
      <c r="Q262" s="96">
        <f t="shared" si="43"/>
        <v>0.81818181818181823</v>
      </c>
      <c r="R262" s="96">
        <f t="shared" si="44"/>
        <v>0.18181818181818177</v>
      </c>
      <c r="T262" s="26">
        <v>4</v>
      </c>
      <c r="AL262" s="3"/>
      <c r="AM262" s="3"/>
    </row>
    <row r="263" spans="1:39" ht="15.75" customHeight="1">
      <c r="A263" s="82">
        <v>1501</v>
      </c>
      <c r="B263" s="83"/>
      <c r="C263" s="83"/>
      <c r="D263" s="83"/>
      <c r="E263" s="83"/>
      <c r="F263" s="83"/>
      <c r="G263" s="83">
        <v>11</v>
      </c>
      <c r="H263" s="83"/>
      <c r="I263" s="83"/>
      <c r="J263" s="99"/>
      <c r="K263" s="84"/>
      <c r="L263" s="91"/>
      <c r="M263" s="92"/>
      <c r="N263" s="93"/>
      <c r="O263" s="94">
        <f>IF(G263=0,"",G263/F262)</f>
        <v>0.7857142857142857</v>
      </c>
      <c r="P263" s="95">
        <v>18</v>
      </c>
      <c r="Q263" s="96">
        <f t="shared" si="43"/>
        <v>1</v>
      </c>
      <c r="R263" s="96">
        <f t="shared" si="44"/>
        <v>0</v>
      </c>
      <c r="AL263" s="3"/>
      <c r="AM263" s="3"/>
    </row>
    <row r="264" spans="1:39" ht="15.75" customHeight="1">
      <c r="A264" s="82">
        <v>1502</v>
      </c>
      <c r="B264" s="83"/>
      <c r="C264" s="83"/>
      <c r="D264" s="83"/>
      <c r="E264" s="83"/>
      <c r="F264" s="83"/>
      <c r="G264" s="83"/>
      <c r="H264" s="83">
        <v>9</v>
      </c>
      <c r="I264" s="83"/>
      <c r="J264" s="99"/>
      <c r="K264" s="84"/>
      <c r="L264" s="91"/>
      <c r="M264" s="92"/>
      <c r="N264" s="93"/>
      <c r="O264" s="94">
        <f>IF(H264=0,"",H264/G263)</f>
        <v>0.81818181818181823</v>
      </c>
      <c r="P264" s="95">
        <v>15</v>
      </c>
      <c r="Q264" s="96">
        <f t="shared" si="43"/>
        <v>0.83333333333333337</v>
      </c>
      <c r="R264" s="96">
        <f t="shared" si="44"/>
        <v>0.16666666666666663</v>
      </c>
      <c r="T264" s="26">
        <v>3</v>
      </c>
      <c r="AL264" s="3"/>
      <c r="AM264" s="3"/>
    </row>
    <row r="265" spans="1:39" ht="15.75" customHeight="1">
      <c r="A265" s="82">
        <v>1601</v>
      </c>
      <c r="B265" s="83"/>
      <c r="C265" s="83"/>
      <c r="D265" s="83"/>
      <c r="E265" s="83"/>
      <c r="F265" s="83"/>
      <c r="G265" s="83"/>
      <c r="H265" s="83"/>
      <c r="I265" s="83">
        <v>8</v>
      </c>
      <c r="J265" s="99"/>
      <c r="K265" s="84">
        <v>6</v>
      </c>
      <c r="L265" s="91"/>
      <c r="M265" s="92"/>
      <c r="N265" s="93"/>
      <c r="O265" s="94">
        <f>IF(I265=0,"",I265/H264)</f>
        <v>0.88888888888888884</v>
      </c>
      <c r="P265" s="95">
        <v>14</v>
      </c>
      <c r="Q265" s="96">
        <f t="shared" si="43"/>
        <v>0.93333333333333335</v>
      </c>
      <c r="R265" s="96">
        <f t="shared" si="44"/>
        <v>6.6666666666666652E-2</v>
      </c>
      <c r="T265" s="26">
        <v>1</v>
      </c>
      <c r="AL265" s="3"/>
      <c r="AM265" s="3"/>
    </row>
    <row r="266" spans="1:39" ht="15.75" customHeight="1">
      <c r="A266" s="82">
        <v>1602</v>
      </c>
      <c r="B266" s="83"/>
      <c r="C266" s="83"/>
      <c r="D266" s="83"/>
      <c r="E266" s="83"/>
      <c r="F266" s="83"/>
      <c r="G266" s="83"/>
      <c r="H266" s="83"/>
      <c r="I266" s="83">
        <v>2</v>
      </c>
      <c r="J266" s="99"/>
      <c r="K266" s="84"/>
      <c r="L266" s="91"/>
      <c r="M266" s="92"/>
      <c r="N266" s="93"/>
      <c r="O266" s="94"/>
      <c r="P266" s="95">
        <v>8</v>
      </c>
      <c r="Q266" s="96"/>
      <c r="R266" s="96"/>
      <c r="AL266" s="3"/>
      <c r="AM266" s="3"/>
    </row>
    <row r="267" spans="1:39" ht="15.75" customHeight="1">
      <c r="A267" s="82">
        <v>1701</v>
      </c>
      <c r="B267" s="83"/>
      <c r="C267" s="83"/>
      <c r="D267" s="83"/>
      <c r="E267" s="83"/>
      <c r="F267" s="83"/>
      <c r="G267" s="83"/>
      <c r="H267" s="83"/>
      <c r="I267" s="83">
        <v>7</v>
      </c>
      <c r="J267" s="99"/>
      <c r="K267" s="84">
        <v>8</v>
      </c>
      <c r="L267" s="91"/>
      <c r="M267" s="92"/>
      <c r="N267" s="93"/>
      <c r="O267" s="94"/>
      <c r="P267" s="95">
        <v>8</v>
      </c>
      <c r="Q267" s="96"/>
      <c r="R267" s="96"/>
      <c r="AL267" s="3"/>
      <c r="AM267" s="3"/>
    </row>
    <row r="268" spans="1:39" ht="15.75" customHeight="1">
      <c r="A268" s="82">
        <v>1702</v>
      </c>
      <c r="B268" s="83"/>
      <c r="C268" s="83"/>
      <c r="D268" s="83"/>
      <c r="E268" s="83"/>
      <c r="F268" s="83"/>
      <c r="G268" s="83"/>
      <c r="H268" s="83"/>
      <c r="I268" s="83">
        <v>1</v>
      </c>
      <c r="J268" s="99"/>
      <c r="K268" s="84">
        <v>1</v>
      </c>
      <c r="L268" s="91"/>
      <c r="M268" s="92"/>
      <c r="N268" s="99"/>
      <c r="O268" s="100"/>
      <c r="P268" s="101">
        <v>1</v>
      </c>
      <c r="Q268" s="102"/>
      <c r="R268" s="100"/>
      <c r="AL268" s="3"/>
      <c r="AM268" s="3"/>
    </row>
    <row r="269" spans="1:39" ht="15.75" customHeight="1">
      <c r="A269" s="82">
        <v>1801</v>
      </c>
      <c r="B269" s="83"/>
      <c r="C269" s="83"/>
      <c r="D269" s="83"/>
      <c r="E269" s="83"/>
      <c r="F269" s="83"/>
      <c r="G269" s="83"/>
      <c r="H269" s="83"/>
      <c r="I269" s="83"/>
      <c r="J269" s="99"/>
      <c r="K269" s="84"/>
      <c r="L269" s="91"/>
      <c r="M269" s="92"/>
      <c r="N269" s="99"/>
      <c r="O269" s="103"/>
      <c r="P269" s="101"/>
      <c r="Q269" s="104"/>
      <c r="R269" s="103"/>
      <c r="AL269" s="3"/>
      <c r="AM269" s="3"/>
    </row>
    <row r="270" spans="1:39" ht="15.75" customHeight="1">
      <c r="A270" s="82">
        <v>1802</v>
      </c>
      <c r="B270" s="83"/>
      <c r="C270" s="83"/>
      <c r="D270" s="83"/>
      <c r="E270" s="83"/>
      <c r="F270" s="83"/>
      <c r="G270" s="83"/>
      <c r="H270" s="83"/>
      <c r="I270" s="83"/>
      <c r="J270" s="99"/>
      <c r="K270" s="84"/>
      <c r="L270" s="91"/>
      <c r="M270" s="92"/>
      <c r="N270" s="99"/>
      <c r="O270" s="103"/>
      <c r="P270" s="101"/>
      <c r="Q270" s="104"/>
      <c r="R270" s="103"/>
      <c r="AL270" s="3"/>
      <c r="AM270" s="3"/>
    </row>
    <row r="271" spans="1:39" ht="15.75" customHeight="1">
      <c r="A271" s="82">
        <v>1901</v>
      </c>
      <c r="B271" s="83"/>
      <c r="C271" s="83"/>
      <c r="D271" s="83"/>
      <c r="E271" s="83"/>
      <c r="F271" s="83"/>
      <c r="G271" s="83"/>
      <c r="H271" s="83"/>
      <c r="I271" s="83"/>
      <c r="J271" s="99"/>
      <c r="K271" s="84"/>
      <c r="L271" s="91"/>
      <c r="M271" s="92"/>
      <c r="N271" s="99"/>
      <c r="O271" s="5"/>
      <c r="P271" s="26"/>
      <c r="Q271" s="25"/>
      <c r="R271" s="140"/>
      <c r="AL271" s="3"/>
      <c r="AM271" s="3"/>
    </row>
    <row r="272" spans="1:39" ht="15.75" customHeight="1">
      <c r="A272" s="82">
        <v>1902</v>
      </c>
      <c r="B272" s="83"/>
      <c r="C272" s="83"/>
      <c r="D272" s="83"/>
      <c r="E272" s="83"/>
      <c r="F272" s="83"/>
      <c r="G272" s="83"/>
      <c r="H272" s="83"/>
      <c r="I272" s="83"/>
      <c r="J272" s="99"/>
      <c r="K272" s="84"/>
      <c r="L272" s="91"/>
      <c r="M272" s="92"/>
      <c r="N272" s="99"/>
      <c r="O272" s="108" t="s">
        <v>80</v>
      </c>
      <c r="P272" s="109">
        <v>11</v>
      </c>
      <c r="Q272" s="110">
        <f>K275</f>
        <v>15</v>
      </c>
      <c r="R272" s="111" t="s">
        <v>10</v>
      </c>
      <c r="AL272" s="3"/>
      <c r="AM272" s="3"/>
    </row>
    <row r="273" spans="1:39" ht="15.75" customHeight="1">
      <c r="A273" s="82">
        <v>2001</v>
      </c>
      <c r="B273" s="83"/>
      <c r="C273" s="83"/>
      <c r="D273" s="83"/>
      <c r="E273" s="83"/>
      <c r="F273" s="83"/>
      <c r="G273" s="83"/>
      <c r="H273" s="83"/>
      <c r="I273" s="83"/>
      <c r="J273" s="99"/>
      <c r="K273" s="84"/>
      <c r="L273" s="91"/>
      <c r="M273" s="92"/>
      <c r="N273" s="99"/>
      <c r="O273" s="112" t="s">
        <v>81</v>
      </c>
      <c r="P273" s="113">
        <f>IF(P272/B258=0,"",P272/B258)</f>
        <v>0.28205128205128205</v>
      </c>
      <c r="Q273" s="114">
        <f>IF(P272/Q272=0,"",P272/Q272)</f>
        <v>0.73333333333333328</v>
      </c>
      <c r="R273" s="115" t="s">
        <v>82</v>
      </c>
      <c r="AL273" s="3"/>
      <c r="AM273" s="3"/>
    </row>
    <row r="274" spans="1:39" ht="15.75" customHeight="1">
      <c r="A274" s="82">
        <v>2002</v>
      </c>
      <c r="B274" s="83"/>
      <c r="C274" s="83"/>
      <c r="D274" s="83"/>
      <c r="E274" s="83"/>
      <c r="F274" s="83"/>
      <c r="G274" s="83"/>
      <c r="H274" s="83"/>
      <c r="I274" s="83"/>
      <c r="J274" s="99"/>
      <c r="K274" s="84"/>
      <c r="L274" s="116"/>
      <c r="M274" s="117"/>
      <c r="N274" s="118"/>
      <c r="O274" s="119"/>
      <c r="P274" s="120"/>
      <c r="Q274" s="120"/>
      <c r="R274" s="121"/>
      <c r="AL274" s="3"/>
      <c r="AM274" s="3"/>
    </row>
    <row r="275" spans="1:39" ht="18" customHeight="1">
      <c r="A275" s="34"/>
      <c r="B275" s="26"/>
      <c r="C275" s="231" t="s">
        <v>108</v>
      </c>
      <c r="D275" s="232"/>
      <c r="E275" s="232"/>
      <c r="F275" s="232"/>
      <c r="G275" s="232"/>
      <c r="H275" s="232"/>
      <c r="I275" s="233"/>
      <c r="J275" s="26"/>
      <c r="K275" s="122">
        <f>SUM(K265:K271)</f>
        <v>15</v>
      </c>
      <c r="L275" s="123">
        <f>IF(K267=0,"",K267/B258)</f>
        <v>0.20512820512820512</v>
      </c>
      <c r="M275" s="123">
        <f>IF(K275=0,"",K275/B258)</f>
        <v>0.38461538461538464</v>
      </c>
      <c r="N275" s="123">
        <f>IF(K267=0,"",M275-L275)</f>
        <v>0.17948717948717952</v>
      </c>
      <c r="O275" s="5"/>
      <c r="P275" s="26"/>
      <c r="Q275" s="25"/>
      <c r="R275" s="5"/>
      <c r="AL275" s="3"/>
      <c r="AM275" s="3"/>
    </row>
    <row r="276" spans="1:39" ht="12.75" customHeight="1">
      <c r="L276" s="5"/>
      <c r="M276" s="5"/>
      <c r="O276" s="5"/>
      <c r="P276" s="6"/>
      <c r="Q276" s="6"/>
      <c r="R276" s="5"/>
      <c r="AL276" s="3"/>
      <c r="AM276" s="3"/>
    </row>
    <row r="277" spans="1:39" ht="12.75" customHeight="1">
      <c r="L277" s="5"/>
      <c r="M277" s="5"/>
      <c r="O277" s="5"/>
      <c r="P277" s="6"/>
      <c r="Q277" s="6"/>
      <c r="R277" s="5"/>
      <c r="AL277" s="3"/>
      <c r="AM277" s="3"/>
    </row>
    <row r="278" spans="1:39" ht="26.25" customHeight="1">
      <c r="A278" s="250" t="s">
        <v>96</v>
      </c>
      <c r="B278" s="242"/>
      <c r="C278" s="242"/>
      <c r="D278" s="242"/>
      <c r="E278" s="242"/>
      <c r="F278" s="242"/>
      <c r="G278" s="242"/>
      <c r="H278" s="242"/>
      <c r="I278" s="242"/>
      <c r="K278" s="79" t="s">
        <v>84</v>
      </c>
      <c r="L278" s="5"/>
      <c r="M278" s="5"/>
      <c r="N278" s="26"/>
      <c r="O278" s="5"/>
      <c r="P278" s="26"/>
      <c r="Q278" s="26"/>
      <c r="R278" s="26"/>
      <c r="AL278" s="3"/>
      <c r="AM278" s="3"/>
    </row>
    <row r="279" spans="1:39" ht="20.25" customHeight="1">
      <c r="A279" s="234" t="s">
        <v>9</v>
      </c>
      <c r="B279" s="235" t="s">
        <v>97</v>
      </c>
      <c r="C279" s="232"/>
      <c r="D279" s="232"/>
      <c r="E279" s="232"/>
      <c r="F279" s="232"/>
      <c r="G279" s="232"/>
      <c r="H279" s="232"/>
      <c r="I279" s="233"/>
      <c r="J279" s="26"/>
      <c r="K279" s="236" t="s">
        <v>10</v>
      </c>
      <c r="L279" s="229" t="s">
        <v>2</v>
      </c>
      <c r="M279" s="229" t="s">
        <v>3</v>
      </c>
      <c r="N279" s="237" t="s">
        <v>4</v>
      </c>
      <c r="O279" s="229" t="s">
        <v>5</v>
      </c>
      <c r="P279" s="238" t="s">
        <v>6</v>
      </c>
      <c r="Q279" s="238" t="s">
        <v>7</v>
      </c>
      <c r="R279" s="229" t="s">
        <v>8</v>
      </c>
      <c r="AL279" s="3"/>
      <c r="AM279" s="3"/>
    </row>
    <row r="280" spans="1:39" ht="15.75" customHeight="1">
      <c r="A280" s="230"/>
      <c r="B280" s="82" t="s">
        <v>98</v>
      </c>
      <c r="C280" s="82" t="s">
        <v>99</v>
      </c>
      <c r="D280" s="82" t="s">
        <v>100</v>
      </c>
      <c r="E280" s="82" t="s">
        <v>101</v>
      </c>
      <c r="F280" s="82" t="s">
        <v>102</v>
      </c>
      <c r="G280" s="82" t="s">
        <v>103</v>
      </c>
      <c r="H280" s="82" t="s">
        <v>104</v>
      </c>
      <c r="I280" s="82" t="s">
        <v>105</v>
      </c>
      <c r="J280" s="26" t="s">
        <v>106</v>
      </c>
      <c r="K280" s="230"/>
      <c r="L280" s="230"/>
      <c r="M280" s="230"/>
      <c r="N280" s="230"/>
      <c r="O280" s="230"/>
      <c r="P280" s="230"/>
      <c r="Q280" s="230"/>
      <c r="R280" s="230"/>
      <c r="AL280" s="3"/>
      <c r="AM280" s="3"/>
    </row>
    <row r="281" spans="1:39" ht="15.75" customHeight="1">
      <c r="A281" s="82">
        <v>1302</v>
      </c>
      <c r="B281" s="83">
        <v>37</v>
      </c>
      <c r="C281" s="83"/>
      <c r="D281" s="83"/>
      <c r="E281" s="83"/>
      <c r="F281" s="83"/>
      <c r="G281" s="83"/>
      <c r="H281" s="83"/>
      <c r="I281" s="83"/>
      <c r="J281" s="26"/>
      <c r="K281" s="84"/>
      <c r="L281" s="85"/>
      <c r="M281" s="86"/>
      <c r="N281" s="87"/>
      <c r="O281" s="88"/>
      <c r="P281" s="89">
        <f>B281</f>
        <v>37</v>
      </c>
      <c r="Q281" s="90"/>
      <c r="R281" s="88"/>
      <c r="AL281" s="3"/>
      <c r="AM281" s="3"/>
    </row>
    <row r="282" spans="1:39" ht="15.75" customHeight="1">
      <c r="A282" s="82">
        <v>1401</v>
      </c>
      <c r="B282" s="83"/>
      <c r="C282" s="83">
        <v>25</v>
      </c>
      <c r="D282" s="83"/>
      <c r="E282" s="83"/>
      <c r="F282" s="83"/>
      <c r="G282" s="83"/>
      <c r="H282" s="83"/>
      <c r="I282" s="83"/>
      <c r="J282" s="26"/>
      <c r="K282" s="84"/>
      <c r="L282" s="91"/>
      <c r="M282" s="92"/>
      <c r="N282" s="93"/>
      <c r="O282" s="94">
        <f>IF(C282=0,"",C282/B281)</f>
        <v>0.67567567567567566</v>
      </c>
      <c r="P282" s="95">
        <v>25</v>
      </c>
      <c r="Q282" s="96">
        <f t="shared" ref="Q282:Q288" si="45">IF(P282=0,"",P282/P281)</f>
        <v>0.67567567567567566</v>
      </c>
      <c r="R282" s="96">
        <f t="shared" ref="R282:R288" si="46">IF(P282=0,"",100%-Q282)</f>
        <v>0.32432432432432434</v>
      </c>
      <c r="AL282" s="3"/>
      <c r="AM282" s="3"/>
    </row>
    <row r="283" spans="1:39" ht="15.75" customHeight="1">
      <c r="A283" s="82">
        <v>1402</v>
      </c>
      <c r="B283" s="83"/>
      <c r="C283" s="83"/>
      <c r="D283" s="83">
        <v>15</v>
      </c>
      <c r="E283" s="83"/>
      <c r="F283" s="83"/>
      <c r="G283" s="83"/>
      <c r="H283" s="83"/>
      <c r="I283" s="83"/>
      <c r="J283" s="26"/>
      <c r="K283" s="84"/>
      <c r="L283" s="91"/>
      <c r="M283" s="92"/>
      <c r="N283" s="93"/>
      <c r="O283" s="94">
        <f>IF(D283=0,"",D283/C282)</f>
        <v>0.6</v>
      </c>
      <c r="P283" s="95">
        <v>15</v>
      </c>
      <c r="Q283" s="96">
        <f t="shared" si="45"/>
        <v>0.6</v>
      </c>
      <c r="R283" s="96">
        <f t="shared" si="46"/>
        <v>0.4</v>
      </c>
      <c r="S283" s="11">
        <f>P283/P281</f>
        <v>0.40540540540540543</v>
      </c>
      <c r="AL283" s="3"/>
      <c r="AM283" s="3"/>
    </row>
    <row r="284" spans="1:39" ht="15.75" customHeight="1">
      <c r="A284" s="82">
        <v>1501</v>
      </c>
      <c r="B284" s="83"/>
      <c r="C284" s="83"/>
      <c r="D284" s="83"/>
      <c r="E284" s="83">
        <v>14</v>
      </c>
      <c r="F284" s="83"/>
      <c r="G284" s="83"/>
      <c r="H284" s="83"/>
      <c r="I284" s="83"/>
      <c r="J284" s="26"/>
      <c r="K284" s="84"/>
      <c r="L284" s="91"/>
      <c r="M284" s="92"/>
      <c r="N284" s="93"/>
      <c r="O284" s="94">
        <f>IF(E284=0,"",E284/D283)</f>
        <v>0.93333333333333335</v>
      </c>
      <c r="P284" s="95">
        <v>15</v>
      </c>
      <c r="Q284" s="96">
        <f t="shared" si="45"/>
        <v>1</v>
      </c>
      <c r="R284" s="96">
        <f t="shared" si="46"/>
        <v>0</v>
      </c>
      <c r="AL284" s="3"/>
      <c r="AM284" s="3"/>
    </row>
    <row r="285" spans="1:39" ht="15.75" customHeight="1">
      <c r="A285" s="82">
        <v>1502</v>
      </c>
      <c r="B285" s="83"/>
      <c r="C285" s="83"/>
      <c r="D285" s="83"/>
      <c r="E285" s="83"/>
      <c r="F285" s="83">
        <v>14</v>
      </c>
      <c r="G285" s="83"/>
      <c r="H285" s="83"/>
      <c r="I285" s="83"/>
      <c r="J285" s="26"/>
      <c r="K285" s="84"/>
      <c r="L285" s="91"/>
      <c r="M285" s="92"/>
      <c r="N285" s="93"/>
      <c r="O285" s="94">
        <f>IF(F285=0,"",F285/E284)</f>
        <v>1</v>
      </c>
      <c r="P285" s="95">
        <v>15</v>
      </c>
      <c r="Q285" s="96">
        <f t="shared" si="45"/>
        <v>1</v>
      </c>
      <c r="R285" s="96">
        <f t="shared" si="46"/>
        <v>0</v>
      </c>
      <c r="AL285" s="3"/>
      <c r="AM285" s="3"/>
    </row>
    <row r="286" spans="1:39" ht="15.75" customHeight="1">
      <c r="A286" s="82">
        <v>1601</v>
      </c>
      <c r="B286" s="83"/>
      <c r="C286" s="83"/>
      <c r="D286" s="83"/>
      <c r="E286" s="83"/>
      <c r="F286" s="83"/>
      <c r="G286" s="83">
        <v>14</v>
      </c>
      <c r="H286" s="83"/>
      <c r="I286" s="83"/>
      <c r="J286" s="26"/>
      <c r="K286" s="84"/>
      <c r="L286" s="91"/>
      <c r="M286" s="92"/>
      <c r="N286" s="93"/>
      <c r="O286" s="94">
        <f>IF(G286=0,"",G286/F285)</f>
        <v>1</v>
      </c>
      <c r="P286" s="95">
        <v>15</v>
      </c>
      <c r="Q286" s="96">
        <f t="shared" si="45"/>
        <v>1</v>
      </c>
      <c r="R286" s="96">
        <f t="shared" si="46"/>
        <v>0</v>
      </c>
      <c r="AL286" s="3"/>
      <c r="AM286" s="3"/>
    </row>
    <row r="287" spans="1:39" ht="15.75" customHeight="1">
      <c r="A287" s="82">
        <v>1602</v>
      </c>
      <c r="B287" s="83"/>
      <c r="C287" s="83"/>
      <c r="D287" s="83"/>
      <c r="E287" s="83"/>
      <c r="F287" s="83"/>
      <c r="G287" s="83"/>
      <c r="H287" s="83">
        <v>14</v>
      </c>
      <c r="I287" s="83"/>
      <c r="J287" s="26"/>
      <c r="K287" s="84"/>
      <c r="L287" s="91"/>
      <c r="M287" s="92"/>
      <c r="N287" s="93"/>
      <c r="O287" s="94">
        <f>IF(H287=0,"",H287/G286)</f>
        <v>1</v>
      </c>
      <c r="P287" s="95">
        <v>15</v>
      </c>
      <c r="Q287" s="96">
        <f t="shared" si="45"/>
        <v>1</v>
      </c>
      <c r="R287" s="96">
        <f t="shared" si="46"/>
        <v>0</v>
      </c>
      <c r="AL287" s="3"/>
      <c r="AM287" s="3"/>
    </row>
    <row r="288" spans="1:39" ht="15.75" customHeight="1">
      <c r="A288" s="82">
        <v>1701</v>
      </c>
      <c r="B288" s="83"/>
      <c r="C288" s="83"/>
      <c r="D288" s="83"/>
      <c r="E288" s="83"/>
      <c r="F288" s="83"/>
      <c r="G288" s="83"/>
      <c r="H288" s="83"/>
      <c r="I288" s="83">
        <v>14</v>
      </c>
      <c r="J288" s="26"/>
      <c r="K288" s="84">
        <v>12</v>
      </c>
      <c r="L288" s="91"/>
      <c r="M288" s="92"/>
      <c r="N288" s="93"/>
      <c r="O288" s="94">
        <f>IF(I288=0,"",I288/H287)</f>
        <v>1</v>
      </c>
      <c r="P288" s="95">
        <v>15</v>
      </c>
      <c r="Q288" s="96">
        <f t="shared" si="45"/>
        <v>1</v>
      </c>
      <c r="R288" s="96">
        <f t="shared" si="46"/>
        <v>0</v>
      </c>
      <c r="AL288" s="3"/>
      <c r="AM288" s="3"/>
    </row>
    <row r="289" spans="1:39" ht="15.75" customHeight="1">
      <c r="A289" s="82">
        <v>1702</v>
      </c>
      <c r="B289" s="83"/>
      <c r="C289" s="83"/>
      <c r="D289" s="83"/>
      <c r="E289" s="83"/>
      <c r="F289" s="83"/>
      <c r="G289" s="83"/>
      <c r="H289" s="83"/>
      <c r="I289" s="83">
        <v>3</v>
      </c>
      <c r="J289" s="26"/>
      <c r="K289" s="84">
        <v>1</v>
      </c>
      <c r="L289" s="91"/>
      <c r="M289" s="92"/>
      <c r="N289" s="93"/>
      <c r="O289" s="94" t="str">
        <f>IF(J289=0,"",J289/I288)</f>
        <v/>
      </c>
      <c r="P289" s="95">
        <v>3</v>
      </c>
      <c r="Q289" s="96"/>
      <c r="R289" s="96"/>
      <c r="AL289" s="3"/>
      <c r="AM289" s="3"/>
    </row>
    <row r="290" spans="1:39" ht="15.75" customHeight="1">
      <c r="A290" s="82">
        <v>1801</v>
      </c>
      <c r="B290" s="83"/>
      <c r="C290" s="83"/>
      <c r="D290" s="83"/>
      <c r="E290" s="83"/>
      <c r="F290" s="83"/>
      <c r="G290" s="83"/>
      <c r="H290" s="83"/>
      <c r="I290" s="83">
        <v>1</v>
      </c>
      <c r="J290" s="26"/>
      <c r="K290" s="84">
        <v>1</v>
      </c>
      <c r="L290" s="91"/>
      <c r="M290" s="92"/>
      <c r="N290" s="93"/>
      <c r="O290" s="94"/>
      <c r="P290" s="95">
        <v>2</v>
      </c>
      <c r="Q290" s="96"/>
      <c r="R290" s="96"/>
      <c r="AL290" s="3"/>
      <c r="AM290" s="3"/>
    </row>
    <row r="291" spans="1:39" ht="15.75" customHeight="1">
      <c r="A291" s="82">
        <v>1802</v>
      </c>
      <c r="B291" s="83"/>
      <c r="C291" s="83"/>
      <c r="D291" s="83"/>
      <c r="E291" s="83"/>
      <c r="F291" s="83"/>
      <c r="G291" s="83"/>
      <c r="H291" s="83"/>
      <c r="I291" s="83"/>
      <c r="J291" s="26"/>
      <c r="K291" s="84"/>
      <c r="L291" s="91"/>
      <c r="M291" s="92"/>
      <c r="N291" s="99"/>
      <c r="O291" s="100"/>
      <c r="P291" s="101"/>
      <c r="Q291" s="102"/>
      <c r="R291" s="100"/>
      <c r="AL291" s="3"/>
      <c r="AM291" s="3"/>
    </row>
    <row r="292" spans="1:39" ht="15.75" customHeight="1">
      <c r="A292" s="82">
        <v>1901</v>
      </c>
      <c r="B292" s="83"/>
      <c r="C292" s="83"/>
      <c r="D292" s="83"/>
      <c r="E292" s="83"/>
      <c r="F292" s="83"/>
      <c r="G292" s="83"/>
      <c r="H292" s="83"/>
      <c r="I292" s="83"/>
      <c r="J292" s="26"/>
      <c r="K292" s="84"/>
      <c r="L292" s="91"/>
      <c r="M292" s="92"/>
      <c r="N292" s="99"/>
      <c r="O292" s="103"/>
      <c r="P292" s="101"/>
      <c r="Q292" s="104"/>
      <c r="R292" s="103"/>
      <c r="AL292" s="3"/>
      <c r="AM292" s="3"/>
    </row>
    <row r="293" spans="1:39" ht="15.75" customHeight="1">
      <c r="A293" s="82">
        <v>1902</v>
      </c>
      <c r="B293" s="83"/>
      <c r="C293" s="83"/>
      <c r="D293" s="83"/>
      <c r="E293" s="83"/>
      <c r="F293" s="83"/>
      <c r="G293" s="83"/>
      <c r="H293" s="83"/>
      <c r="I293" s="83"/>
      <c r="J293" s="26"/>
      <c r="K293" s="84"/>
      <c r="L293" s="91"/>
      <c r="M293" s="92"/>
      <c r="N293" s="99"/>
      <c r="O293" s="103"/>
      <c r="P293" s="101"/>
      <c r="Q293" s="104"/>
      <c r="R293" s="103"/>
      <c r="AL293" s="3"/>
      <c r="AM293" s="3"/>
    </row>
    <row r="294" spans="1:39" ht="15.75" customHeight="1">
      <c r="A294" s="82">
        <v>2001</v>
      </c>
      <c r="B294" s="83"/>
      <c r="C294" s="83"/>
      <c r="D294" s="83"/>
      <c r="E294" s="83"/>
      <c r="F294" s="83"/>
      <c r="G294" s="83"/>
      <c r="H294" s="83"/>
      <c r="I294" s="83"/>
      <c r="J294" s="26"/>
      <c r="K294" s="84"/>
      <c r="L294" s="91"/>
      <c r="M294" s="92"/>
      <c r="N294" s="99"/>
      <c r="O294" s="105"/>
      <c r="P294" s="124"/>
      <c r="Q294" s="106"/>
      <c r="R294" s="107"/>
      <c r="AL294" s="3"/>
      <c r="AM294" s="3"/>
    </row>
    <row r="295" spans="1:39" ht="15.75" customHeight="1">
      <c r="A295" s="82">
        <v>2002</v>
      </c>
      <c r="B295" s="83"/>
      <c r="C295" s="83"/>
      <c r="D295" s="83"/>
      <c r="E295" s="83"/>
      <c r="F295" s="83"/>
      <c r="G295" s="83"/>
      <c r="H295" s="83"/>
      <c r="I295" s="83"/>
      <c r="J295" s="26"/>
      <c r="K295" s="84"/>
      <c r="L295" s="91"/>
      <c r="M295" s="92"/>
      <c r="N295" s="99"/>
      <c r="O295" s="108" t="s">
        <v>80</v>
      </c>
      <c r="P295" s="109">
        <v>14</v>
      </c>
      <c r="Q295" s="110">
        <f>IF(SUM(K284:K291)=0,"",SUM(K284:K291))</f>
        <v>14</v>
      </c>
      <c r="R295" s="111" t="s">
        <v>10</v>
      </c>
      <c r="AL295" s="3"/>
      <c r="AM295" s="3"/>
    </row>
    <row r="296" spans="1:39" ht="15.75" customHeight="1">
      <c r="A296" s="82">
        <v>2101</v>
      </c>
      <c r="B296" s="83"/>
      <c r="C296" s="83"/>
      <c r="D296" s="83"/>
      <c r="E296" s="83"/>
      <c r="F296" s="83"/>
      <c r="G296" s="83"/>
      <c r="H296" s="83"/>
      <c r="I296" s="83"/>
      <c r="J296" s="26"/>
      <c r="K296" s="84"/>
      <c r="L296" s="91"/>
      <c r="M296" s="92"/>
      <c r="N296" s="99"/>
      <c r="O296" s="112" t="s">
        <v>81</v>
      </c>
      <c r="P296" s="113">
        <f>IF(P295/B281=0,"",P295/B281)</f>
        <v>0.3783783783783784</v>
      </c>
      <c r="Q296" s="114">
        <f>IF(P295/Q295=0,"",P295/Q295)</f>
        <v>1</v>
      </c>
      <c r="R296" s="115" t="s">
        <v>82</v>
      </c>
      <c r="AL296" s="3"/>
      <c r="AM296" s="3"/>
    </row>
    <row r="297" spans="1:39" ht="15.75" customHeight="1">
      <c r="A297" s="82">
        <v>2102</v>
      </c>
      <c r="B297" s="83"/>
      <c r="C297" s="83"/>
      <c r="D297" s="83"/>
      <c r="E297" s="83"/>
      <c r="F297" s="83"/>
      <c r="G297" s="83"/>
      <c r="H297" s="83"/>
      <c r="I297" s="83"/>
      <c r="J297" s="26"/>
      <c r="K297" s="84"/>
      <c r="L297" s="116"/>
      <c r="M297" s="117"/>
      <c r="N297" s="118"/>
      <c r="O297" s="119"/>
      <c r="P297" s="120"/>
      <c r="Q297" s="120"/>
      <c r="R297" s="121"/>
      <c r="AL297" s="3"/>
      <c r="AM297" s="3"/>
    </row>
    <row r="298" spans="1:39" ht="18" customHeight="1">
      <c r="A298" s="34"/>
      <c r="B298" s="26"/>
      <c r="C298" s="231" t="s">
        <v>108</v>
      </c>
      <c r="D298" s="232"/>
      <c r="E298" s="232"/>
      <c r="F298" s="232"/>
      <c r="G298" s="232"/>
      <c r="H298" s="232"/>
      <c r="I298" s="233"/>
      <c r="J298" s="26"/>
      <c r="K298" s="122">
        <f>SUM(K281:K294)</f>
        <v>14</v>
      </c>
      <c r="L298" s="123">
        <f>IF(K288=0,"",K288/B281)</f>
        <v>0.32432432432432434</v>
      </c>
      <c r="M298" s="123">
        <f>IF(K298=0,"",K298/B281)</f>
        <v>0.3783783783783784</v>
      </c>
      <c r="N298" s="123">
        <f>IF(K289=0,"",M298-L298)</f>
        <v>5.4054054054054057E-2</v>
      </c>
      <c r="O298" s="5"/>
      <c r="P298" s="26"/>
      <c r="Q298" s="25"/>
      <c r="R298" s="5"/>
      <c r="AL298" s="3"/>
      <c r="AM298" s="3"/>
    </row>
    <row r="299" spans="1:39" ht="12.75" customHeight="1">
      <c r="L299" s="5"/>
      <c r="M299" s="5"/>
      <c r="O299" s="5"/>
      <c r="P299" s="6"/>
      <c r="Q299" s="6"/>
      <c r="R299" s="5"/>
      <c r="AL299" s="3"/>
      <c r="AM299" s="3"/>
    </row>
    <row r="300" spans="1:39" ht="12.75" customHeight="1">
      <c r="L300" s="5"/>
      <c r="M300" s="5"/>
      <c r="O300" s="5"/>
      <c r="P300" s="6"/>
      <c r="Q300" s="6"/>
      <c r="R300" s="5"/>
      <c r="AL300" s="3"/>
      <c r="AM300" s="3"/>
    </row>
    <row r="301" spans="1:39" ht="26.25" customHeight="1">
      <c r="A301" s="250" t="s">
        <v>96</v>
      </c>
      <c r="B301" s="242"/>
      <c r="C301" s="242"/>
      <c r="D301" s="242"/>
      <c r="E301" s="242"/>
      <c r="F301" s="242"/>
      <c r="G301" s="242"/>
      <c r="H301" s="242"/>
      <c r="I301" s="242"/>
      <c r="K301" s="79" t="s">
        <v>89</v>
      </c>
      <c r="L301" s="5"/>
      <c r="M301" s="5"/>
      <c r="N301" s="26"/>
      <c r="O301" s="5"/>
      <c r="P301" s="26"/>
      <c r="Q301" s="26"/>
      <c r="R301" s="26"/>
      <c r="AL301" s="3"/>
      <c r="AM301" s="3"/>
    </row>
    <row r="302" spans="1:39" ht="20.25" customHeight="1">
      <c r="A302" s="234" t="s">
        <v>9</v>
      </c>
      <c r="B302" s="235" t="s">
        <v>97</v>
      </c>
      <c r="C302" s="232"/>
      <c r="D302" s="232"/>
      <c r="E302" s="232"/>
      <c r="F302" s="232"/>
      <c r="G302" s="232"/>
      <c r="H302" s="232"/>
      <c r="I302" s="233"/>
      <c r="J302" s="26"/>
      <c r="K302" s="236" t="s">
        <v>10</v>
      </c>
      <c r="L302" s="229" t="s">
        <v>2</v>
      </c>
      <c r="M302" s="229" t="s">
        <v>3</v>
      </c>
      <c r="N302" s="237" t="s">
        <v>4</v>
      </c>
      <c r="O302" s="229" t="s">
        <v>5</v>
      </c>
      <c r="P302" s="238" t="s">
        <v>6</v>
      </c>
      <c r="Q302" s="238" t="s">
        <v>7</v>
      </c>
      <c r="R302" s="229" t="s">
        <v>8</v>
      </c>
      <c r="AL302" s="3"/>
      <c r="AM302" s="3"/>
    </row>
    <row r="303" spans="1:39" ht="15.75" customHeight="1">
      <c r="A303" s="230"/>
      <c r="B303" s="82" t="s">
        <v>98</v>
      </c>
      <c r="C303" s="82" t="s">
        <v>99</v>
      </c>
      <c r="D303" s="82" t="s">
        <v>100</v>
      </c>
      <c r="E303" s="82" t="s">
        <v>101</v>
      </c>
      <c r="F303" s="82" t="s">
        <v>102</v>
      </c>
      <c r="G303" s="82" t="s">
        <v>103</v>
      </c>
      <c r="H303" s="82" t="s">
        <v>104</v>
      </c>
      <c r="I303" s="82" t="s">
        <v>105</v>
      </c>
      <c r="J303" s="26" t="s">
        <v>106</v>
      </c>
      <c r="K303" s="230"/>
      <c r="L303" s="230"/>
      <c r="M303" s="230"/>
      <c r="N303" s="230"/>
      <c r="O303" s="230"/>
      <c r="P303" s="230"/>
      <c r="Q303" s="230"/>
      <c r="R303" s="230"/>
      <c r="AL303" s="3"/>
      <c r="AM303" s="3"/>
    </row>
    <row r="304" spans="1:39" ht="15.75" customHeight="1">
      <c r="A304" s="82">
        <v>1402</v>
      </c>
      <c r="B304" s="83">
        <v>29</v>
      </c>
      <c r="C304" s="83"/>
      <c r="D304" s="83"/>
      <c r="E304" s="83"/>
      <c r="F304" s="83"/>
      <c r="G304" s="83"/>
      <c r="H304" s="83"/>
      <c r="I304" s="83"/>
      <c r="J304" s="26"/>
      <c r="K304" s="84"/>
      <c r="L304" s="85"/>
      <c r="M304" s="86"/>
      <c r="N304" s="87"/>
      <c r="O304" s="88"/>
      <c r="P304" s="89">
        <f>B304</f>
        <v>29</v>
      </c>
      <c r="Q304" s="90"/>
      <c r="R304" s="88"/>
      <c r="AL304" s="3"/>
      <c r="AM304" s="3"/>
    </row>
    <row r="305" spans="1:39" ht="15.75" customHeight="1">
      <c r="A305" s="82">
        <v>1501</v>
      </c>
      <c r="B305" s="83"/>
      <c r="C305" s="83">
        <v>25</v>
      </c>
      <c r="D305" s="83"/>
      <c r="E305" s="83"/>
      <c r="F305" s="83"/>
      <c r="G305" s="83"/>
      <c r="H305" s="83"/>
      <c r="I305" s="83"/>
      <c r="J305" s="26"/>
      <c r="K305" s="84"/>
      <c r="L305" s="91"/>
      <c r="M305" s="92"/>
      <c r="N305" s="93"/>
      <c r="O305" s="94">
        <f>IF(C305=0,"",C305/B304)</f>
        <v>0.86206896551724133</v>
      </c>
      <c r="P305" s="95">
        <v>25</v>
      </c>
      <c r="Q305" s="96">
        <f t="shared" ref="Q305:Q311" si="47">IF(P305=0,"",P305/P304)</f>
        <v>0.86206896551724133</v>
      </c>
      <c r="R305" s="96">
        <f t="shared" ref="R305:R311" si="48">IF(P305=0,"",100%-Q305)</f>
        <v>0.13793103448275867</v>
      </c>
      <c r="AL305" s="3"/>
      <c r="AM305" s="3"/>
    </row>
    <row r="306" spans="1:39" ht="15.75" customHeight="1">
      <c r="A306" s="82">
        <v>1502</v>
      </c>
      <c r="B306" s="83"/>
      <c r="C306" s="83"/>
      <c r="D306" s="83">
        <v>25</v>
      </c>
      <c r="E306" s="83"/>
      <c r="F306" s="83"/>
      <c r="G306" s="83"/>
      <c r="H306" s="83"/>
      <c r="I306" s="83"/>
      <c r="J306" s="26"/>
      <c r="K306" s="84"/>
      <c r="L306" s="91"/>
      <c r="M306" s="92"/>
      <c r="N306" s="93"/>
      <c r="O306" s="94">
        <f>IF(D306=0,"",D306/C305)</f>
        <v>1</v>
      </c>
      <c r="P306" s="95">
        <v>25</v>
      </c>
      <c r="Q306" s="96">
        <f t="shared" si="47"/>
        <v>1</v>
      </c>
      <c r="R306" s="96">
        <f t="shared" si="48"/>
        <v>0</v>
      </c>
      <c r="S306" s="11">
        <f>P306/P304</f>
        <v>0.86206896551724133</v>
      </c>
      <c r="AL306" s="3"/>
      <c r="AM306" s="3"/>
    </row>
    <row r="307" spans="1:39" ht="15.75" customHeight="1">
      <c r="A307" s="82">
        <v>1601</v>
      </c>
      <c r="B307" s="83"/>
      <c r="C307" s="83"/>
      <c r="D307" s="83"/>
      <c r="E307" s="83">
        <v>19</v>
      </c>
      <c r="F307" s="83"/>
      <c r="G307" s="83"/>
      <c r="H307" s="83"/>
      <c r="I307" s="83"/>
      <c r="J307" s="26"/>
      <c r="K307" s="84"/>
      <c r="L307" s="91"/>
      <c r="M307" s="92"/>
      <c r="N307" s="93"/>
      <c r="O307" s="94">
        <f>IF(E307=0,"",E307/D306)</f>
        <v>0.76</v>
      </c>
      <c r="P307" s="95">
        <v>25</v>
      </c>
      <c r="Q307" s="96">
        <f t="shared" si="47"/>
        <v>1</v>
      </c>
      <c r="R307" s="96">
        <f t="shared" si="48"/>
        <v>0</v>
      </c>
      <c r="AL307" s="3"/>
      <c r="AM307" s="3"/>
    </row>
    <row r="308" spans="1:39" ht="15.75" customHeight="1">
      <c r="A308" s="82">
        <v>1602</v>
      </c>
      <c r="B308" s="83"/>
      <c r="C308" s="83"/>
      <c r="D308" s="83"/>
      <c r="E308" s="83"/>
      <c r="F308" s="83">
        <v>17</v>
      </c>
      <c r="G308" s="83"/>
      <c r="H308" s="83"/>
      <c r="I308" s="83"/>
      <c r="J308" s="26"/>
      <c r="K308" s="84"/>
      <c r="L308" s="91"/>
      <c r="M308" s="92"/>
      <c r="N308" s="93"/>
      <c r="O308" s="94">
        <f>IF(F308=0,"",F308/E307)</f>
        <v>0.89473684210526316</v>
      </c>
      <c r="P308" s="95">
        <v>24</v>
      </c>
      <c r="Q308" s="96">
        <f t="shared" si="47"/>
        <v>0.96</v>
      </c>
      <c r="R308" s="96">
        <f t="shared" si="48"/>
        <v>4.0000000000000036E-2</v>
      </c>
      <c r="AL308" s="3"/>
      <c r="AM308" s="3"/>
    </row>
    <row r="309" spans="1:39" ht="15.75" customHeight="1">
      <c r="A309" s="82">
        <v>1701</v>
      </c>
      <c r="B309" s="83"/>
      <c r="C309" s="83"/>
      <c r="D309" s="83"/>
      <c r="E309" s="83"/>
      <c r="F309" s="83"/>
      <c r="G309" s="83">
        <v>18</v>
      </c>
      <c r="H309" s="83"/>
      <c r="I309" s="83"/>
      <c r="J309" s="26"/>
      <c r="K309" s="84"/>
      <c r="L309" s="91"/>
      <c r="M309" s="92"/>
      <c r="N309" s="93"/>
      <c r="O309" s="94">
        <f>IF(G309=0,"",G309/F308)</f>
        <v>1.0588235294117647</v>
      </c>
      <c r="P309" s="95">
        <v>24</v>
      </c>
      <c r="Q309" s="96">
        <f t="shared" si="47"/>
        <v>1</v>
      </c>
      <c r="R309" s="96">
        <f t="shared" si="48"/>
        <v>0</v>
      </c>
      <c r="AL309" s="3"/>
      <c r="AM309" s="3"/>
    </row>
    <row r="310" spans="1:39" ht="15.75" customHeight="1">
      <c r="A310" s="82">
        <v>1702</v>
      </c>
      <c r="B310" s="83"/>
      <c r="C310" s="83"/>
      <c r="D310" s="83"/>
      <c r="E310" s="83"/>
      <c r="F310" s="83"/>
      <c r="G310" s="83"/>
      <c r="H310" s="83">
        <v>18</v>
      </c>
      <c r="I310" s="83"/>
      <c r="J310" s="26"/>
      <c r="K310" s="84"/>
      <c r="L310" s="91"/>
      <c r="M310" s="92"/>
      <c r="N310" s="93"/>
      <c r="O310" s="94">
        <f>IF(H310=0,"",H310/G309)</f>
        <v>1</v>
      </c>
      <c r="P310" s="95">
        <v>24</v>
      </c>
      <c r="Q310" s="96">
        <f t="shared" si="47"/>
        <v>1</v>
      </c>
      <c r="R310" s="96">
        <f t="shared" si="48"/>
        <v>0</v>
      </c>
      <c r="AL310" s="3"/>
      <c r="AM310" s="3"/>
    </row>
    <row r="311" spans="1:39" ht="15.75" customHeight="1">
      <c r="A311" s="82">
        <v>1801</v>
      </c>
      <c r="B311" s="83"/>
      <c r="C311" s="83"/>
      <c r="D311" s="83"/>
      <c r="E311" s="83"/>
      <c r="F311" s="83"/>
      <c r="G311" s="83"/>
      <c r="H311" s="83"/>
      <c r="I311" s="83">
        <v>16</v>
      </c>
      <c r="J311" s="26"/>
      <c r="K311" s="84">
        <v>13</v>
      </c>
      <c r="L311" s="91"/>
      <c r="M311" s="92"/>
      <c r="N311" s="93"/>
      <c r="O311" s="94">
        <f>IF(I311=0,"",I311/H310)</f>
        <v>0.88888888888888884</v>
      </c>
      <c r="P311" s="95">
        <v>22</v>
      </c>
      <c r="Q311" s="96">
        <f t="shared" si="47"/>
        <v>0.91666666666666663</v>
      </c>
      <c r="R311" s="96">
        <f t="shared" si="48"/>
        <v>8.333333333333337E-2</v>
      </c>
      <c r="AL311" s="3"/>
      <c r="AM311" s="3"/>
    </row>
    <row r="312" spans="1:39" ht="15.75" customHeight="1">
      <c r="A312" s="82">
        <v>1802</v>
      </c>
      <c r="B312" s="83"/>
      <c r="C312" s="83"/>
      <c r="D312" s="83"/>
      <c r="E312" s="83"/>
      <c r="F312" s="83"/>
      <c r="G312" s="83"/>
      <c r="H312" s="83"/>
      <c r="I312" s="83">
        <v>7</v>
      </c>
      <c r="J312" s="26"/>
      <c r="K312" s="84">
        <v>2</v>
      </c>
      <c r="L312" s="91"/>
      <c r="M312" s="92"/>
      <c r="N312" s="93"/>
      <c r="O312" s="94" t="str">
        <f>IF(J312=0,"",J312/I311)</f>
        <v/>
      </c>
      <c r="P312" s="95">
        <v>9</v>
      </c>
      <c r="Q312" s="96"/>
      <c r="R312" s="96"/>
      <c r="AL312" s="3"/>
      <c r="AM312" s="3"/>
    </row>
    <row r="313" spans="1:39" ht="15.75" customHeight="1">
      <c r="A313" s="82">
        <v>1901</v>
      </c>
      <c r="B313" s="83"/>
      <c r="C313" s="83"/>
      <c r="D313" s="83"/>
      <c r="E313" s="83"/>
      <c r="F313" s="83"/>
      <c r="G313" s="83"/>
      <c r="H313" s="83"/>
      <c r="I313" s="83">
        <v>5</v>
      </c>
      <c r="J313" s="26"/>
      <c r="K313" s="84">
        <v>3</v>
      </c>
      <c r="L313" s="91"/>
      <c r="M313" s="92"/>
      <c r="N313" s="93"/>
      <c r="O313" s="94"/>
      <c r="P313" s="95">
        <v>6</v>
      </c>
      <c r="Q313" s="96"/>
      <c r="R313" s="96"/>
      <c r="AL313" s="3"/>
      <c r="AM313" s="3"/>
    </row>
    <row r="314" spans="1:39" ht="15.75" customHeight="1">
      <c r="A314" s="82">
        <v>1902</v>
      </c>
      <c r="B314" s="83"/>
      <c r="C314" s="83"/>
      <c r="D314" s="83"/>
      <c r="E314" s="83"/>
      <c r="F314" s="83"/>
      <c r="G314" s="83"/>
      <c r="H314" s="83"/>
      <c r="I314" s="83">
        <v>2</v>
      </c>
      <c r="J314" s="26"/>
      <c r="K314" s="84">
        <v>1</v>
      </c>
      <c r="L314" s="91"/>
      <c r="M314" s="92"/>
      <c r="N314" s="99"/>
      <c r="O314" s="100"/>
      <c r="P314" s="101">
        <v>3</v>
      </c>
      <c r="Q314" s="102"/>
      <c r="R314" s="100"/>
      <c r="AL314" s="3"/>
      <c r="AM314" s="3"/>
    </row>
    <row r="315" spans="1:39" ht="15.75" customHeight="1">
      <c r="A315" s="82">
        <v>2001</v>
      </c>
      <c r="B315" s="83"/>
      <c r="C315" s="83"/>
      <c r="D315" s="83"/>
      <c r="E315" s="83"/>
      <c r="F315" s="83"/>
      <c r="G315" s="83"/>
      <c r="H315" s="83"/>
      <c r="I315" s="83">
        <v>2</v>
      </c>
      <c r="J315" s="26"/>
      <c r="K315" s="84">
        <v>1</v>
      </c>
      <c r="L315" s="91"/>
      <c r="M315" s="92"/>
      <c r="N315" s="99"/>
      <c r="O315" s="103"/>
      <c r="P315" s="101">
        <v>2</v>
      </c>
      <c r="Q315" s="104"/>
      <c r="R315" s="103"/>
      <c r="AL315" s="3"/>
      <c r="AM315" s="3"/>
    </row>
    <row r="316" spans="1:39" ht="15.75" customHeight="1">
      <c r="A316" s="82">
        <v>2002</v>
      </c>
      <c r="B316" s="83"/>
      <c r="C316" s="83"/>
      <c r="D316" s="83"/>
      <c r="E316" s="83"/>
      <c r="F316" s="83"/>
      <c r="G316" s="83"/>
      <c r="H316" s="83"/>
      <c r="I316" s="83"/>
      <c r="J316" s="26"/>
      <c r="K316" s="84"/>
      <c r="L316" s="91"/>
      <c r="M316" s="92"/>
      <c r="N316" s="99"/>
      <c r="O316" s="103"/>
      <c r="P316" s="101"/>
      <c r="Q316" s="104"/>
      <c r="R316" s="103"/>
      <c r="AL316" s="3"/>
      <c r="AM316" s="3"/>
    </row>
    <row r="317" spans="1:39" ht="15.75" customHeight="1">
      <c r="A317" s="82">
        <v>2101</v>
      </c>
      <c r="B317" s="83"/>
      <c r="C317" s="83"/>
      <c r="D317" s="83"/>
      <c r="E317" s="83"/>
      <c r="F317" s="83"/>
      <c r="G317" s="83"/>
      <c r="H317" s="83"/>
      <c r="I317" s="83"/>
      <c r="J317" s="26"/>
      <c r="K317" s="84"/>
      <c r="L317" s="91"/>
      <c r="M317" s="92"/>
      <c r="N317" s="99"/>
      <c r="O317" s="105"/>
      <c r="P317" s="124"/>
      <c r="Q317" s="106"/>
      <c r="R317" s="107"/>
      <c r="AL317" s="3"/>
      <c r="AM317" s="3"/>
    </row>
    <row r="318" spans="1:39" ht="15.75" customHeight="1">
      <c r="A318" s="82">
        <v>2102</v>
      </c>
      <c r="B318" s="83"/>
      <c r="C318" s="83"/>
      <c r="D318" s="83"/>
      <c r="E318" s="83"/>
      <c r="F318" s="83"/>
      <c r="G318" s="83"/>
      <c r="H318" s="83"/>
      <c r="I318" s="83"/>
      <c r="J318" s="26"/>
      <c r="K318" s="84"/>
      <c r="L318" s="91"/>
      <c r="M318" s="92"/>
      <c r="N318" s="99"/>
      <c r="O318" s="108" t="s">
        <v>80</v>
      </c>
      <c r="P318" s="109">
        <v>18</v>
      </c>
      <c r="Q318" s="110">
        <f>K321</f>
        <v>20</v>
      </c>
      <c r="R318" s="111" t="s">
        <v>10</v>
      </c>
      <c r="AL318" s="3"/>
      <c r="AM318" s="3"/>
    </row>
    <row r="319" spans="1:39" ht="15.75" customHeight="1">
      <c r="A319" s="82">
        <v>2201</v>
      </c>
      <c r="B319" s="83"/>
      <c r="C319" s="83"/>
      <c r="D319" s="83"/>
      <c r="E319" s="83"/>
      <c r="F319" s="83"/>
      <c r="G319" s="83"/>
      <c r="H319" s="83"/>
      <c r="I319" s="83"/>
      <c r="J319" s="26"/>
      <c r="K319" s="84"/>
      <c r="L319" s="91"/>
      <c r="M319" s="92"/>
      <c r="N319" s="99"/>
      <c r="O319" s="112" t="s">
        <v>81</v>
      </c>
      <c r="P319" s="113">
        <f>IF(P318/B304=0,"",P318/B304)</f>
        <v>0.62068965517241381</v>
      </c>
      <c r="Q319" s="114">
        <f>IF(P318/Q318=0,"",P318/Q318)</f>
        <v>0.9</v>
      </c>
      <c r="R319" s="115" t="s">
        <v>82</v>
      </c>
      <c r="AL319" s="3"/>
      <c r="AM319" s="3"/>
    </row>
    <row r="320" spans="1:39" ht="15.75" customHeight="1">
      <c r="A320" s="82">
        <v>2202</v>
      </c>
      <c r="B320" s="83"/>
      <c r="C320" s="83"/>
      <c r="D320" s="83"/>
      <c r="E320" s="83"/>
      <c r="F320" s="83"/>
      <c r="G320" s="83"/>
      <c r="H320" s="83"/>
      <c r="I320" s="83"/>
      <c r="J320" s="26"/>
      <c r="K320" s="84"/>
      <c r="L320" s="116"/>
      <c r="M320" s="117"/>
      <c r="N320" s="118"/>
      <c r="O320" s="119"/>
      <c r="P320" s="120"/>
      <c r="Q320" s="120"/>
      <c r="R320" s="121"/>
      <c r="AL320" s="3"/>
      <c r="AM320" s="3"/>
    </row>
    <row r="321" spans="1:39" ht="18" customHeight="1">
      <c r="A321" s="34"/>
      <c r="B321" s="26"/>
      <c r="C321" s="231" t="s">
        <v>108</v>
      </c>
      <c r="D321" s="232"/>
      <c r="E321" s="232"/>
      <c r="F321" s="232"/>
      <c r="G321" s="232"/>
      <c r="H321" s="232"/>
      <c r="I321" s="233"/>
      <c r="J321" s="26"/>
      <c r="K321" s="122">
        <f>SUM(K304:K317)</f>
        <v>20</v>
      </c>
      <c r="L321" s="123">
        <f>K311/B304</f>
        <v>0.44827586206896552</v>
      </c>
      <c r="M321" s="123">
        <f>IF(K321=0,"",K321/B304)</f>
        <v>0.68965517241379315</v>
      </c>
      <c r="N321" s="123">
        <f>IF(K312=0,"",M321-L321)</f>
        <v>0.24137931034482762</v>
      </c>
      <c r="O321" s="5"/>
      <c r="P321" s="26"/>
      <c r="Q321" s="25"/>
      <c r="R321" s="5"/>
      <c r="AL321" s="3"/>
      <c r="AM321" s="3"/>
    </row>
    <row r="322" spans="1:39" ht="12.75" customHeight="1">
      <c r="L322" s="5"/>
      <c r="M322" s="5"/>
      <c r="O322" s="5"/>
      <c r="P322" s="6"/>
      <c r="Q322" s="6"/>
      <c r="R322" s="5"/>
      <c r="AL322" s="3"/>
      <c r="AM322" s="3"/>
    </row>
    <row r="323" spans="1:39" ht="12.75" customHeight="1">
      <c r="L323" s="5"/>
      <c r="M323" s="5"/>
      <c r="O323" s="5"/>
      <c r="P323" s="6"/>
      <c r="Q323" s="6"/>
      <c r="R323" s="5"/>
      <c r="AL323" s="3"/>
      <c r="AM323" s="3"/>
    </row>
    <row r="324" spans="1:39" ht="26.25" customHeight="1">
      <c r="A324" s="250" t="s">
        <v>96</v>
      </c>
      <c r="B324" s="242"/>
      <c r="C324" s="242"/>
      <c r="D324" s="242"/>
      <c r="E324" s="242"/>
      <c r="F324" s="242"/>
      <c r="G324" s="242"/>
      <c r="H324" s="242"/>
      <c r="I324" s="242"/>
      <c r="K324" s="79" t="s">
        <v>91</v>
      </c>
      <c r="L324" s="5"/>
      <c r="M324" s="5"/>
      <c r="N324" s="26"/>
      <c r="O324" s="5"/>
      <c r="P324" s="26"/>
      <c r="Q324" s="26"/>
      <c r="R324" s="26"/>
    </row>
    <row r="325" spans="1:39" ht="20.25" customHeight="1">
      <c r="A325" s="234" t="s">
        <v>9</v>
      </c>
      <c r="B325" s="235" t="s">
        <v>97</v>
      </c>
      <c r="C325" s="232"/>
      <c r="D325" s="232"/>
      <c r="E325" s="232"/>
      <c r="F325" s="232"/>
      <c r="G325" s="232"/>
      <c r="H325" s="232"/>
      <c r="I325" s="233"/>
      <c r="J325" s="26"/>
      <c r="K325" s="236" t="s">
        <v>10</v>
      </c>
      <c r="L325" s="229" t="s">
        <v>2</v>
      </c>
      <c r="M325" s="229" t="s">
        <v>3</v>
      </c>
      <c r="N325" s="237" t="s">
        <v>4</v>
      </c>
      <c r="O325" s="229" t="s">
        <v>5</v>
      </c>
      <c r="P325" s="238" t="s">
        <v>6</v>
      </c>
      <c r="Q325" s="238" t="s">
        <v>7</v>
      </c>
      <c r="R325" s="229" t="s">
        <v>8</v>
      </c>
    </row>
    <row r="326" spans="1:39" ht="15.75" customHeight="1">
      <c r="A326" s="230"/>
      <c r="B326" s="82" t="s">
        <v>98</v>
      </c>
      <c r="C326" s="82" t="s">
        <v>99</v>
      </c>
      <c r="D326" s="82" t="s">
        <v>100</v>
      </c>
      <c r="E326" s="82" t="s">
        <v>101</v>
      </c>
      <c r="F326" s="82" t="s">
        <v>102</v>
      </c>
      <c r="G326" s="82" t="s">
        <v>103</v>
      </c>
      <c r="H326" s="82" t="s">
        <v>104</v>
      </c>
      <c r="I326" s="82" t="s">
        <v>105</v>
      </c>
      <c r="J326" s="26" t="s">
        <v>106</v>
      </c>
      <c r="K326" s="230"/>
      <c r="L326" s="230"/>
      <c r="M326" s="230"/>
      <c r="N326" s="230"/>
      <c r="O326" s="230"/>
      <c r="P326" s="230"/>
      <c r="Q326" s="230"/>
      <c r="R326" s="230"/>
    </row>
    <row r="327" spans="1:39" ht="15.75" customHeight="1">
      <c r="A327" s="82">
        <v>1502</v>
      </c>
      <c r="B327" s="83">
        <v>36</v>
      </c>
      <c r="C327" s="83"/>
      <c r="D327" s="83"/>
      <c r="E327" s="83"/>
      <c r="F327" s="83"/>
      <c r="G327" s="83"/>
      <c r="H327" s="83"/>
      <c r="I327" s="83"/>
      <c r="J327" s="26"/>
      <c r="K327" s="84"/>
      <c r="L327" s="85"/>
      <c r="M327" s="86"/>
      <c r="N327" s="87"/>
      <c r="O327" s="88"/>
      <c r="P327" s="89">
        <f>B327</f>
        <v>36</v>
      </c>
      <c r="Q327" s="90"/>
      <c r="R327" s="88"/>
    </row>
    <row r="328" spans="1:39" ht="15.75" customHeight="1">
      <c r="A328" s="82">
        <v>1601</v>
      </c>
      <c r="B328" s="83"/>
      <c r="C328" s="83">
        <v>30</v>
      </c>
      <c r="D328" s="83"/>
      <c r="E328" s="83"/>
      <c r="F328" s="83"/>
      <c r="G328" s="83"/>
      <c r="H328" s="83"/>
      <c r="I328" s="83"/>
      <c r="J328" s="26"/>
      <c r="K328" s="84"/>
      <c r="L328" s="91"/>
      <c r="M328" s="92"/>
      <c r="N328" s="93"/>
      <c r="O328" s="94">
        <f>IF(C328=0,"",C328/B327)</f>
        <v>0.83333333333333337</v>
      </c>
      <c r="P328" s="95">
        <v>30</v>
      </c>
      <c r="Q328" s="96">
        <f t="shared" ref="Q328:Q334" si="49">IF(P328=0,"",P328/P327)</f>
        <v>0.83333333333333337</v>
      </c>
      <c r="R328" s="96">
        <f t="shared" ref="R328:R334" si="50">IF(P328=0,"",100%-Q328)</f>
        <v>0.16666666666666663</v>
      </c>
    </row>
    <row r="329" spans="1:39" ht="15.75" customHeight="1">
      <c r="A329" s="82">
        <v>1602</v>
      </c>
      <c r="B329" s="83"/>
      <c r="C329" s="83"/>
      <c r="D329" s="83">
        <v>27</v>
      </c>
      <c r="E329" s="83"/>
      <c r="F329" s="83"/>
      <c r="G329" s="83"/>
      <c r="H329" s="83"/>
      <c r="I329" s="83"/>
      <c r="J329" s="26"/>
      <c r="K329" s="84"/>
      <c r="L329" s="91"/>
      <c r="M329" s="92"/>
      <c r="N329" s="93"/>
      <c r="O329" s="94">
        <f>IF(D329=0,"",D329/C328)</f>
        <v>0.9</v>
      </c>
      <c r="P329" s="95">
        <v>27</v>
      </c>
      <c r="Q329" s="96">
        <f t="shared" si="49"/>
        <v>0.9</v>
      </c>
      <c r="R329" s="96">
        <f t="shared" si="50"/>
        <v>9.9999999999999978E-2</v>
      </c>
      <c r="S329" s="11">
        <f>P329/P327</f>
        <v>0.75</v>
      </c>
      <c r="U329" s="38"/>
      <c r="V329" s="38"/>
    </row>
    <row r="330" spans="1:39" ht="15.75" customHeight="1">
      <c r="A330" s="82">
        <v>1701</v>
      </c>
      <c r="B330" s="83"/>
      <c r="C330" s="83"/>
      <c r="D330" s="83"/>
      <c r="E330" s="83">
        <v>18</v>
      </c>
      <c r="F330" s="83"/>
      <c r="G330" s="83"/>
      <c r="H330" s="83"/>
      <c r="I330" s="83"/>
      <c r="J330" s="26"/>
      <c r="K330" s="84"/>
      <c r="L330" s="91"/>
      <c r="M330" s="92"/>
      <c r="N330" s="93"/>
      <c r="O330" s="94">
        <f>IF(E330=0,"",E330/D329)</f>
        <v>0.66666666666666663</v>
      </c>
      <c r="P330" s="95">
        <v>22</v>
      </c>
      <c r="Q330" s="96">
        <f t="shared" si="49"/>
        <v>0.81481481481481477</v>
      </c>
      <c r="R330" s="96">
        <f t="shared" si="50"/>
        <v>0.18518518518518523</v>
      </c>
      <c r="U330" s="38"/>
      <c r="V330" s="38"/>
    </row>
    <row r="331" spans="1:39" ht="15.75" customHeight="1">
      <c r="A331" s="82">
        <v>1702</v>
      </c>
      <c r="B331" s="83"/>
      <c r="C331" s="83"/>
      <c r="D331" s="83"/>
      <c r="E331" s="83"/>
      <c r="F331" s="83">
        <v>18</v>
      </c>
      <c r="G331" s="83"/>
      <c r="H331" s="83"/>
      <c r="I331" s="83"/>
      <c r="J331" s="26"/>
      <c r="K331" s="84"/>
      <c r="L331" s="91"/>
      <c r="M331" s="92"/>
      <c r="N331" s="93"/>
      <c r="O331" s="94">
        <f>IF(F331=0,"",F331/E330)</f>
        <v>1</v>
      </c>
      <c r="P331" s="95">
        <v>21</v>
      </c>
      <c r="Q331" s="96">
        <f t="shared" si="49"/>
        <v>0.95454545454545459</v>
      </c>
      <c r="R331" s="96">
        <f t="shared" si="50"/>
        <v>4.5454545454545414E-2</v>
      </c>
      <c r="U331" s="38"/>
      <c r="V331" s="38"/>
    </row>
    <row r="332" spans="1:39" ht="15.75" customHeight="1">
      <c r="A332" s="82">
        <v>1801</v>
      </c>
      <c r="B332" s="83"/>
      <c r="C332" s="83"/>
      <c r="D332" s="83"/>
      <c r="E332" s="83"/>
      <c r="F332" s="83"/>
      <c r="G332" s="83">
        <v>18</v>
      </c>
      <c r="H332" s="83"/>
      <c r="I332" s="83"/>
      <c r="J332" s="26"/>
      <c r="K332" s="84"/>
      <c r="L332" s="91"/>
      <c r="M332" s="92"/>
      <c r="N332" s="93"/>
      <c r="O332" s="94">
        <f>IF(G332=0,"",G332/F331)</f>
        <v>1</v>
      </c>
      <c r="P332" s="95">
        <v>21</v>
      </c>
      <c r="Q332" s="96">
        <f t="shared" si="49"/>
        <v>1</v>
      </c>
      <c r="R332" s="96">
        <f t="shared" si="50"/>
        <v>0</v>
      </c>
    </row>
    <row r="333" spans="1:39" ht="15.75" customHeight="1">
      <c r="A333" s="82">
        <v>1802</v>
      </c>
      <c r="B333" s="83"/>
      <c r="C333" s="83"/>
      <c r="D333" s="83"/>
      <c r="E333" s="83"/>
      <c r="F333" s="83"/>
      <c r="G333" s="83"/>
      <c r="H333" s="83">
        <v>18</v>
      </c>
      <c r="I333" s="83"/>
      <c r="J333" s="26"/>
      <c r="K333" s="84"/>
      <c r="L333" s="91"/>
      <c r="M333" s="92"/>
      <c r="N333" s="93"/>
      <c r="O333" s="94">
        <f>IF(H333=0,"",H333/G332)</f>
        <v>1</v>
      </c>
      <c r="P333" s="95">
        <v>20</v>
      </c>
      <c r="Q333" s="96">
        <f t="shared" si="49"/>
        <v>0.95238095238095233</v>
      </c>
      <c r="R333" s="96">
        <f t="shared" si="50"/>
        <v>4.7619047619047672E-2</v>
      </c>
    </row>
    <row r="334" spans="1:39" ht="15.75" customHeight="1">
      <c r="A334" s="82">
        <v>1901</v>
      </c>
      <c r="B334" s="83"/>
      <c r="C334" s="83"/>
      <c r="D334" s="83"/>
      <c r="E334" s="83"/>
      <c r="F334" s="83"/>
      <c r="G334" s="83"/>
      <c r="H334" s="83"/>
      <c r="I334" s="83">
        <v>17</v>
      </c>
      <c r="J334" s="26"/>
      <c r="K334" s="84">
        <v>15</v>
      </c>
      <c r="L334" s="91"/>
      <c r="M334" s="92"/>
      <c r="N334" s="93"/>
      <c r="O334" s="94">
        <f>IF(I334=0,"",I334/H333)</f>
        <v>0.94444444444444442</v>
      </c>
      <c r="P334" s="95">
        <v>19</v>
      </c>
      <c r="Q334" s="96">
        <f t="shared" si="49"/>
        <v>0.95</v>
      </c>
      <c r="R334" s="96">
        <f t="shared" si="50"/>
        <v>5.0000000000000044E-2</v>
      </c>
    </row>
    <row r="335" spans="1:39" ht="15.75" customHeight="1">
      <c r="A335" s="82">
        <v>1902</v>
      </c>
      <c r="B335" s="83"/>
      <c r="C335" s="83"/>
      <c r="D335" s="83"/>
      <c r="E335" s="83"/>
      <c r="F335" s="83"/>
      <c r="G335" s="83"/>
      <c r="H335" s="83"/>
      <c r="I335" s="83">
        <v>3</v>
      </c>
      <c r="J335" s="26"/>
      <c r="K335" s="84"/>
      <c r="L335" s="91"/>
      <c r="M335" s="92"/>
      <c r="N335" s="93"/>
      <c r="O335" s="94" t="str">
        <f>IF(J335=0,"",J335/I334)</f>
        <v/>
      </c>
      <c r="P335" s="95">
        <v>3</v>
      </c>
      <c r="Q335" s="96"/>
      <c r="R335" s="96"/>
    </row>
    <row r="336" spans="1:39" ht="15.75" customHeight="1">
      <c r="A336" s="82">
        <v>2001</v>
      </c>
      <c r="B336" s="83"/>
      <c r="C336" s="83"/>
      <c r="D336" s="83"/>
      <c r="E336" s="83"/>
      <c r="F336" s="83"/>
      <c r="G336" s="83"/>
      <c r="H336" s="83"/>
      <c r="I336" s="83">
        <v>3</v>
      </c>
      <c r="J336" s="26"/>
      <c r="K336" s="84">
        <v>2</v>
      </c>
      <c r="L336" s="91"/>
      <c r="M336" s="92"/>
      <c r="N336" s="93"/>
      <c r="O336" s="94"/>
      <c r="P336" s="95">
        <v>3</v>
      </c>
      <c r="Q336" s="96"/>
      <c r="R336" s="96"/>
    </row>
    <row r="337" spans="1:39" ht="15.75" customHeight="1">
      <c r="A337" s="82">
        <v>2002</v>
      </c>
      <c r="B337" s="83"/>
      <c r="C337" s="83"/>
      <c r="D337" s="83"/>
      <c r="E337" s="83"/>
      <c r="F337" s="83"/>
      <c r="G337" s="83"/>
      <c r="H337" s="83"/>
      <c r="I337" s="83">
        <v>1</v>
      </c>
      <c r="J337" s="26"/>
      <c r="K337" s="84">
        <v>1</v>
      </c>
      <c r="L337" s="91"/>
      <c r="M337" s="92"/>
      <c r="N337" s="99"/>
      <c r="O337" s="100"/>
      <c r="P337" s="101">
        <v>1</v>
      </c>
      <c r="Q337" s="102"/>
      <c r="R337" s="100"/>
    </row>
    <row r="338" spans="1:39" ht="15.75" customHeight="1">
      <c r="A338" s="82">
        <v>2101</v>
      </c>
      <c r="B338" s="83"/>
      <c r="C338" s="83"/>
      <c r="D338" s="83"/>
      <c r="E338" s="83"/>
      <c r="F338" s="83"/>
      <c r="G338" s="83"/>
      <c r="H338" s="83"/>
      <c r="I338" s="83"/>
      <c r="J338" s="26"/>
      <c r="K338" s="84"/>
      <c r="L338" s="91"/>
      <c r="M338" s="92"/>
      <c r="N338" s="99"/>
      <c r="O338" s="103"/>
      <c r="P338" s="101"/>
      <c r="Q338" s="104"/>
      <c r="R338" s="103"/>
    </row>
    <row r="339" spans="1:39" ht="15.75" customHeight="1">
      <c r="A339" s="82">
        <v>2102</v>
      </c>
      <c r="B339" s="83"/>
      <c r="C339" s="83"/>
      <c r="D339" s="83"/>
      <c r="E339" s="83"/>
      <c r="F339" s="83"/>
      <c r="G339" s="83"/>
      <c r="H339" s="83"/>
      <c r="I339" s="83"/>
      <c r="J339" s="26"/>
      <c r="K339" s="84"/>
      <c r="L339" s="91"/>
      <c r="M339" s="92"/>
      <c r="N339" s="99"/>
      <c r="O339" s="103"/>
      <c r="P339" s="101"/>
      <c r="Q339" s="104"/>
      <c r="R339" s="103"/>
    </row>
    <row r="340" spans="1:39" ht="15.75" customHeight="1">
      <c r="A340" s="82">
        <v>2201</v>
      </c>
      <c r="B340" s="83"/>
      <c r="C340" s="83"/>
      <c r="D340" s="83"/>
      <c r="E340" s="83"/>
      <c r="F340" s="83"/>
      <c r="G340" s="83"/>
      <c r="H340" s="83"/>
      <c r="I340" s="83"/>
      <c r="J340" s="26"/>
      <c r="K340" s="84"/>
      <c r="L340" s="91"/>
      <c r="M340" s="92"/>
      <c r="N340" s="99"/>
      <c r="O340" s="105"/>
      <c r="P340" s="124"/>
      <c r="Q340" s="106"/>
      <c r="R340" s="107"/>
    </row>
    <row r="341" spans="1:39" ht="15.75" customHeight="1">
      <c r="A341" s="82">
        <v>2202</v>
      </c>
      <c r="B341" s="83"/>
      <c r="C341" s="83"/>
      <c r="D341" s="83"/>
      <c r="E341" s="83"/>
      <c r="F341" s="83"/>
      <c r="G341" s="83"/>
      <c r="H341" s="83"/>
      <c r="I341" s="83"/>
      <c r="J341" s="26"/>
      <c r="K341" s="84"/>
      <c r="L341" s="91"/>
      <c r="M341" s="92"/>
      <c r="N341" s="99"/>
      <c r="O341" s="108" t="s">
        <v>80</v>
      </c>
      <c r="P341" s="109">
        <v>18</v>
      </c>
      <c r="Q341" s="110">
        <f>IF(SUM(K330:K337)=0,"",SUM(K330:K337))</f>
        <v>18</v>
      </c>
      <c r="R341" s="111" t="s">
        <v>10</v>
      </c>
    </row>
    <row r="342" spans="1:39" ht="15.75" customHeight="1">
      <c r="A342" s="82">
        <v>2301</v>
      </c>
      <c r="B342" s="83"/>
      <c r="C342" s="83"/>
      <c r="D342" s="83"/>
      <c r="E342" s="83"/>
      <c r="F342" s="83"/>
      <c r="G342" s="83"/>
      <c r="H342" s="83"/>
      <c r="I342" s="83"/>
      <c r="J342" s="26"/>
      <c r="K342" s="84"/>
      <c r="L342" s="91"/>
      <c r="M342" s="92"/>
      <c r="N342" s="99"/>
      <c r="O342" s="112" t="s">
        <v>81</v>
      </c>
      <c r="P342" s="113">
        <f>IF(P341/B327=0,"",P341/B327)</f>
        <v>0.5</v>
      </c>
      <c r="Q342" s="114">
        <f>IF(P341/Q341=0,"",P341/Q341)</f>
        <v>1</v>
      </c>
      <c r="R342" s="115" t="s">
        <v>82</v>
      </c>
    </row>
    <row r="343" spans="1:39" ht="15.75" customHeight="1">
      <c r="A343" s="82">
        <v>2302</v>
      </c>
      <c r="B343" s="83"/>
      <c r="C343" s="83"/>
      <c r="D343" s="83"/>
      <c r="E343" s="83"/>
      <c r="F343" s="83"/>
      <c r="G343" s="83"/>
      <c r="H343" s="83"/>
      <c r="I343" s="83"/>
      <c r="J343" s="26"/>
      <c r="K343" s="84"/>
      <c r="L343" s="116"/>
      <c r="M343" s="117"/>
      <c r="N343" s="118"/>
      <c r="O343" s="119"/>
      <c r="P343" s="120"/>
      <c r="Q343" s="120"/>
      <c r="R343" s="121"/>
    </row>
    <row r="344" spans="1:39" ht="18" customHeight="1">
      <c r="A344" s="34"/>
      <c r="B344" s="26"/>
      <c r="C344" s="231" t="s">
        <v>108</v>
      </c>
      <c r="D344" s="232"/>
      <c r="E344" s="232"/>
      <c r="F344" s="232"/>
      <c r="G344" s="232"/>
      <c r="H344" s="232"/>
      <c r="I344" s="233"/>
      <c r="J344" s="26"/>
      <c r="K344" s="122">
        <f>SUM(K327:K340)</f>
        <v>18</v>
      </c>
      <c r="L344" s="123">
        <f>K334/B327</f>
        <v>0.41666666666666669</v>
      </c>
      <c r="M344" s="123">
        <f>IF(K344=0,"",K344/B327)</f>
        <v>0.5</v>
      </c>
      <c r="N344" s="123" t="str">
        <f>IF(K335=0,"",M344-L344)</f>
        <v/>
      </c>
      <c r="O344" s="5"/>
      <c r="P344" s="26"/>
      <c r="Q344" s="25"/>
      <c r="R344" s="5"/>
    </row>
    <row r="345" spans="1:39" ht="12.75" customHeight="1">
      <c r="L345" s="5"/>
      <c r="M345" s="5"/>
      <c r="O345" s="5"/>
      <c r="P345" s="6"/>
      <c r="Q345" s="6"/>
      <c r="R345" s="5"/>
      <c r="AL345" s="3"/>
      <c r="AM345" s="3"/>
    </row>
    <row r="346" spans="1:39" ht="12.75" customHeight="1">
      <c r="L346" s="5"/>
      <c r="M346" s="5"/>
      <c r="O346" s="5"/>
      <c r="P346" s="6"/>
      <c r="Q346" s="6"/>
      <c r="R346" s="5"/>
      <c r="AL346" s="3"/>
      <c r="AM346" s="3"/>
    </row>
    <row r="347" spans="1:39" ht="26.25" customHeight="1">
      <c r="A347" s="4"/>
      <c r="B347" s="239" t="s">
        <v>11</v>
      </c>
      <c r="C347" s="240"/>
      <c r="D347" s="240"/>
      <c r="E347" s="240"/>
      <c r="F347" s="240"/>
      <c r="G347" s="240"/>
      <c r="H347" s="241" t="s">
        <v>110</v>
      </c>
      <c r="I347" s="242"/>
      <c r="J347" s="242"/>
      <c r="K347" s="26"/>
      <c r="L347" s="5"/>
      <c r="M347" s="5"/>
      <c r="N347" s="26"/>
      <c r="O347" s="5"/>
      <c r="P347" s="26"/>
      <c r="Q347" s="26"/>
      <c r="R347" s="26"/>
    </row>
    <row r="348" spans="1:39" ht="20.25" customHeight="1">
      <c r="A348" s="234" t="s">
        <v>9</v>
      </c>
      <c r="B348" s="235" t="s">
        <v>97</v>
      </c>
      <c r="C348" s="232"/>
      <c r="D348" s="232"/>
      <c r="E348" s="232"/>
      <c r="F348" s="232"/>
      <c r="G348" s="232"/>
      <c r="H348" s="232"/>
      <c r="I348" s="233"/>
      <c r="J348" s="26"/>
      <c r="K348" s="236" t="s">
        <v>10</v>
      </c>
      <c r="L348" s="229" t="s">
        <v>2</v>
      </c>
      <c r="M348" s="229" t="s">
        <v>3</v>
      </c>
      <c r="N348" s="237" t="s">
        <v>4</v>
      </c>
      <c r="O348" s="229" t="s">
        <v>5</v>
      </c>
      <c r="P348" s="238" t="s">
        <v>6</v>
      </c>
      <c r="Q348" s="238" t="s">
        <v>7</v>
      </c>
      <c r="R348" s="229" t="s">
        <v>8</v>
      </c>
    </row>
    <row r="349" spans="1:39" ht="15.75" customHeight="1">
      <c r="A349" s="230"/>
      <c r="B349" s="82" t="s">
        <v>98</v>
      </c>
      <c r="C349" s="82" t="s">
        <v>99</v>
      </c>
      <c r="D349" s="82" t="s">
        <v>100</v>
      </c>
      <c r="E349" s="82" t="s">
        <v>101</v>
      </c>
      <c r="F349" s="82" t="s">
        <v>102</v>
      </c>
      <c r="G349" s="82" t="s">
        <v>103</v>
      </c>
      <c r="H349" s="82" t="s">
        <v>104</v>
      </c>
      <c r="I349" s="82" t="s">
        <v>105</v>
      </c>
      <c r="J349" s="26" t="s">
        <v>106</v>
      </c>
      <c r="K349" s="230"/>
      <c r="L349" s="230"/>
      <c r="M349" s="230"/>
      <c r="N349" s="230"/>
      <c r="O349" s="230"/>
      <c r="P349" s="230"/>
      <c r="Q349" s="230"/>
      <c r="R349" s="230"/>
    </row>
    <row r="350" spans="1:39" ht="15.75" customHeight="1">
      <c r="A350" s="82">
        <v>1602</v>
      </c>
      <c r="B350" s="83">
        <v>22</v>
      </c>
      <c r="C350" s="83"/>
      <c r="D350" s="83"/>
      <c r="E350" s="83"/>
      <c r="F350" s="83"/>
      <c r="G350" s="83"/>
      <c r="H350" s="83"/>
      <c r="I350" s="83"/>
      <c r="J350" s="26"/>
      <c r="K350" s="84"/>
      <c r="L350" s="85"/>
      <c r="M350" s="86"/>
      <c r="N350" s="87"/>
      <c r="O350" s="88"/>
      <c r="P350" s="89">
        <f>B350</f>
        <v>22</v>
      </c>
      <c r="Q350" s="90"/>
      <c r="R350" s="88"/>
    </row>
    <row r="351" spans="1:39" ht="15.75" customHeight="1">
      <c r="A351" s="82">
        <v>1701</v>
      </c>
      <c r="B351" s="83"/>
      <c r="C351" s="83">
        <v>19</v>
      </c>
      <c r="D351" s="83"/>
      <c r="E351" s="83"/>
      <c r="F351" s="83"/>
      <c r="G351" s="83"/>
      <c r="H351" s="83"/>
      <c r="I351" s="83"/>
      <c r="J351" s="26"/>
      <c r="K351" s="84"/>
      <c r="L351" s="91"/>
      <c r="M351" s="92"/>
      <c r="N351" s="93"/>
      <c r="O351" s="94">
        <f>IF(C351=0,"",C351/B350)</f>
        <v>0.86363636363636365</v>
      </c>
      <c r="P351" s="95">
        <v>19</v>
      </c>
      <c r="Q351" s="96">
        <f t="shared" ref="Q351:Q357" si="51">IF(P351=0,"",P351/P350)</f>
        <v>0.86363636363636365</v>
      </c>
      <c r="R351" s="96">
        <f t="shared" ref="R351:R357" si="52">IF(P351=0,"",100%-Q351)</f>
        <v>0.13636363636363635</v>
      </c>
    </row>
    <row r="352" spans="1:39" ht="15.75" customHeight="1">
      <c r="A352" s="82">
        <v>1702</v>
      </c>
      <c r="B352" s="83"/>
      <c r="C352" s="83"/>
      <c r="D352" s="83">
        <v>18</v>
      </c>
      <c r="E352" s="83"/>
      <c r="F352" s="83"/>
      <c r="G352" s="83"/>
      <c r="H352" s="83"/>
      <c r="I352" s="83"/>
      <c r="J352" s="26"/>
      <c r="K352" s="84"/>
      <c r="L352" s="91"/>
      <c r="M352" s="92"/>
      <c r="N352" s="93"/>
      <c r="O352" s="94">
        <f>IF(D352=0,"",D352/C351)</f>
        <v>0.94736842105263153</v>
      </c>
      <c r="P352" s="95">
        <v>18</v>
      </c>
      <c r="Q352" s="96">
        <f t="shared" si="51"/>
        <v>0.94736842105263153</v>
      </c>
      <c r="R352" s="96">
        <f t="shared" si="52"/>
        <v>5.2631578947368474E-2</v>
      </c>
      <c r="S352" s="11">
        <f>P352/P350</f>
        <v>0.81818181818181823</v>
      </c>
    </row>
    <row r="353" spans="1:18" ht="15.75" customHeight="1">
      <c r="A353" s="82">
        <v>1801</v>
      </c>
      <c r="B353" s="83"/>
      <c r="C353" s="83"/>
      <c r="D353" s="83"/>
      <c r="E353" s="83">
        <v>17</v>
      </c>
      <c r="F353" s="83"/>
      <c r="G353" s="83"/>
      <c r="H353" s="83"/>
      <c r="I353" s="83"/>
      <c r="J353" s="26"/>
      <c r="K353" s="84"/>
      <c r="L353" s="91"/>
      <c r="M353" s="92"/>
      <c r="N353" s="93"/>
      <c r="O353" s="94">
        <f>IF(E353=0,"",E353/D352)</f>
        <v>0.94444444444444442</v>
      </c>
      <c r="P353" s="95">
        <v>18</v>
      </c>
      <c r="Q353" s="96">
        <f t="shared" si="51"/>
        <v>1</v>
      </c>
      <c r="R353" s="96">
        <f t="shared" si="52"/>
        <v>0</v>
      </c>
    </row>
    <row r="354" spans="1:18" ht="15.75" customHeight="1">
      <c r="A354" s="82">
        <v>1802</v>
      </c>
      <c r="B354" s="83"/>
      <c r="C354" s="83"/>
      <c r="D354" s="83"/>
      <c r="E354" s="83"/>
      <c r="F354" s="83">
        <v>16</v>
      </c>
      <c r="G354" s="83"/>
      <c r="H354" s="83"/>
      <c r="I354" s="83"/>
      <c r="J354" s="26"/>
      <c r="K354" s="84"/>
      <c r="L354" s="91"/>
      <c r="M354" s="92"/>
      <c r="N354" s="93"/>
      <c r="O354" s="94">
        <f>IF(F354=0,"",F354/E353)</f>
        <v>0.94117647058823528</v>
      </c>
      <c r="P354" s="95">
        <v>17</v>
      </c>
      <c r="Q354" s="96">
        <f t="shared" si="51"/>
        <v>0.94444444444444442</v>
      </c>
      <c r="R354" s="96">
        <f t="shared" si="52"/>
        <v>5.555555555555558E-2</v>
      </c>
    </row>
    <row r="355" spans="1:18" ht="15.75" customHeight="1">
      <c r="A355" s="82">
        <v>1901</v>
      </c>
      <c r="B355" s="83"/>
      <c r="C355" s="83"/>
      <c r="D355" s="83"/>
      <c r="E355" s="83"/>
      <c r="F355" s="83"/>
      <c r="G355" s="83">
        <v>16</v>
      </c>
      <c r="H355" s="83"/>
      <c r="I355" s="83"/>
      <c r="J355" s="26"/>
      <c r="K355" s="84"/>
      <c r="L355" s="91"/>
      <c r="M355" s="92"/>
      <c r="N355" s="93"/>
      <c r="O355" s="94">
        <f>IF(G355=0,"",G355/F354)</f>
        <v>1</v>
      </c>
      <c r="P355" s="95">
        <v>17</v>
      </c>
      <c r="Q355" s="96">
        <f t="shared" si="51"/>
        <v>1</v>
      </c>
      <c r="R355" s="96">
        <f t="shared" si="52"/>
        <v>0</v>
      </c>
    </row>
    <row r="356" spans="1:18" ht="15.75" customHeight="1">
      <c r="A356" s="82">
        <v>1902</v>
      </c>
      <c r="B356" s="83"/>
      <c r="C356" s="83"/>
      <c r="D356" s="83"/>
      <c r="E356" s="83"/>
      <c r="F356" s="83"/>
      <c r="G356" s="83"/>
      <c r="H356" s="83">
        <v>16</v>
      </c>
      <c r="I356" s="83"/>
      <c r="J356" s="26"/>
      <c r="K356" s="84"/>
      <c r="L356" s="91"/>
      <c r="M356" s="92"/>
      <c r="N356" s="93"/>
      <c r="O356" s="94">
        <f>IF(H356=0,"",H356/G355)</f>
        <v>1</v>
      </c>
      <c r="P356" s="95">
        <v>16</v>
      </c>
      <c r="Q356" s="96">
        <f t="shared" si="51"/>
        <v>0.94117647058823528</v>
      </c>
      <c r="R356" s="96">
        <f t="shared" si="52"/>
        <v>5.8823529411764719E-2</v>
      </c>
    </row>
    <row r="357" spans="1:18" ht="15.75" customHeight="1">
      <c r="A357" s="82">
        <v>2001</v>
      </c>
      <c r="B357" s="83"/>
      <c r="C357" s="83"/>
      <c r="D357" s="83"/>
      <c r="E357" s="83"/>
      <c r="F357" s="83"/>
      <c r="G357" s="83"/>
      <c r="H357" s="83"/>
      <c r="I357" s="83">
        <v>16</v>
      </c>
      <c r="J357" s="26"/>
      <c r="K357" s="84">
        <v>13</v>
      </c>
      <c r="L357" s="91"/>
      <c r="M357" s="92"/>
      <c r="N357" s="93"/>
      <c r="O357" s="94">
        <f>IF(I357=0,"",I357/H356)</f>
        <v>1</v>
      </c>
      <c r="P357" s="95">
        <v>16</v>
      </c>
      <c r="Q357" s="96">
        <f t="shared" si="51"/>
        <v>1</v>
      </c>
      <c r="R357" s="96">
        <f t="shared" si="52"/>
        <v>0</v>
      </c>
    </row>
    <row r="358" spans="1:18" ht="15.75" customHeight="1">
      <c r="A358" s="82">
        <v>2002</v>
      </c>
      <c r="B358" s="83"/>
      <c r="C358" s="83"/>
      <c r="D358" s="83"/>
      <c r="E358" s="83"/>
      <c r="F358" s="83"/>
      <c r="G358" s="83"/>
      <c r="H358" s="83"/>
      <c r="I358" s="83">
        <v>3</v>
      </c>
      <c r="J358" s="26"/>
      <c r="K358" s="84">
        <v>3</v>
      </c>
      <c r="L358" s="91"/>
      <c r="M358" s="92"/>
      <c r="N358" s="93"/>
      <c r="O358" s="94" t="str">
        <f>IF(J358=0,"",J358/I357)</f>
        <v/>
      </c>
      <c r="P358" s="95">
        <v>3</v>
      </c>
      <c r="Q358" s="96"/>
      <c r="R358" s="96"/>
    </row>
    <row r="359" spans="1:18" ht="15.75" customHeight="1">
      <c r="A359" s="82">
        <v>2101</v>
      </c>
      <c r="B359" s="83"/>
      <c r="C359" s="83"/>
      <c r="D359" s="83"/>
      <c r="E359" s="83"/>
      <c r="F359" s="83"/>
      <c r="G359" s="83"/>
      <c r="H359" s="83"/>
      <c r="I359" s="83"/>
      <c r="J359" s="26"/>
      <c r="K359" s="84"/>
      <c r="L359" s="91"/>
      <c r="M359" s="92"/>
      <c r="N359" s="93"/>
      <c r="O359" s="94"/>
      <c r="P359" s="95"/>
      <c r="Q359" s="96"/>
      <c r="R359" s="96"/>
    </row>
    <row r="360" spans="1:18" ht="15.75" customHeight="1">
      <c r="A360" s="82">
        <v>2102</v>
      </c>
      <c r="B360" s="83"/>
      <c r="C360" s="83"/>
      <c r="D360" s="83"/>
      <c r="E360" s="83"/>
      <c r="F360" s="83"/>
      <c r="G360" s="83"/>
      <c r="H360" s="83"/>
      <c r="I360" s="83"/>
      <c r="J360" s="26"/>
      <c r="K360" s="84"/>
      <c r="L360" s="91"/>
      <c r="M360" s="92"/>
      <c r="N360" s="99"/>
      <c r="O360" s="100"/>
      <c r="P360" s="101"/>
      <c r="Q360" s="102"/>
      <c r="R360" s="100"/>
    </row>
    <row r="361" spans="1:18" ht="15.75" customHeight="1">
      <c r="A361" s="82">
        <v>2201</v>
      </c>
      <c r="B361" s="83"/>
      <c r="C361" s="83"/>
      <c r="D361" s="83"/>
      <c r="E361" s="83"/>
      <c r="F361" s="83"/>
      <c r="G361" s="83"/>
      <c r="H361" s="83"/>
      <c r="I361" s="83"/>
      <c r="J361" s="26"/>
      <c r="K361" s="84"/>
      <c r="L361" s="91"/>
      <c r="M361" s="92"/>
      <c r="N361" s="99"/>
      <c r="O361" s="103"/>
      <c r="P361" s="101"/>
      <c r="Q361" s="104"/>
      <c r="R361" s="103"/>
    </row>
    <row r="362" spans="1:18" ht="15.75" customHeight="1">
      <c r="A362" s="82">
        <v>2202</v>
      </c>
      <c r="B362" s="83"/>
      <c r="C362" s="83"/>
      <c r="D362" s="83"/>
      <c r="E362" s="83"/>
      <c r="F362" s="83"/>
      <c r="G362" s="83"/>
      <c r="H362" s="83"/>
      <c r="I362" s="83"/>
      <c r="J362" s="26"/>
      <c r="K362" s="84"/>
      <c r="L362" s="91"/>
      <c r="M362" s="92"/>
      <c r="N362" s="99"/>
      <c r="O362" s="103"/>
      <c r="P362" s="101"/>
      <c r="Q362" s="104"/>
      <c r="R362" s="103"/>
    </row>
    <row r="363" spans="1:18" ht="15.75" customHeight="1">
      <c r="A363" s="82">
        <v>2301</v>
      </c>
      <c r="B363" s="83"/>
      <c r="C363" s="83"/>
      <c r="D363" s="83"/>
      <c r="E363" s="83"/>
      <c r="F363" s="83"/>
      <c r="G363" s="83"/>
      <c r="H363" s="83"/>
      <c r="I363" s="83"/>
      <c r="J363" s="26"/>
      <c r="K363" s="84"/>
      <c r="L363" s="91"/>
      <c r="M363" s="92"/>
      <c r="N363" s="99"/>
      <c r="O363" s="105"/>
      <c r="P363" s="124"/>
      <c r="Q363" s="106"/>
      <c r="R363" s="107"/>
    </row>
    <row r="364" spans="1:18" ht="15.75" customHeight="1">
      <c r="A364" s="82">
        <v>2302</v>
      </c>
      <c r="B364" s="83"/>
      <c r="C364" s="83"/>
      <c r="D364" s="83"/>
      <c r="E364" s="83"/>
      <c r="F364" s="83"/>
      <c r="G364" s="83"/>
      <c r="H364" s="83"/>
      <c r="I364" s="83"/>
      <c r="J364" s="26"/>
      <c r="K364" s="84"/>
      <c r="L364" s="91"/>
      <c r="M364" s="92"/>
      <c r="N364" s="99"/>
      <c r="O364" s="108" t="s">
        <v>80</v>
      </c>
      <c r="P364" s="109">
        <v>15</v>
      </c>
      <c r="Q364" s="110">
        <f>IF(SUM(K353:K360)=0,"",SUM(K353:K360))</f>
        <v>16</v>
      </c>
      <c r="R364" s="111" t="s">
        <v>10</v>
      </c>
    </row>
    <row r="365" spans="1:18" ht="15.75" customHeight="1">
      <c r="A365" s="82">
        <v>2401</v>
      </c>
      <c r="B365" s="83"/>
      <c r="C365" s="83"/>
      <c r="D365" s="83"/>
      <c r="E365" s="83"/>
      <c r="F365" s="83"/>
      <c r="G365" s="83"/>
      <c r="H365" s="83"/>
      <c r="I365" s="83"/>
      <c r="J365" s="26"/>
      <c r="K365" s="84"/>
      <c r="L365" s="91"/>
      <c r="M365" s="92"/>
      <c r="N365" s="99"/>
      <c r="O365" s="112" t="s">
        <v>81</v>
      </c>
      <c r="P365" s="113">
        <f>IF(P364/B350=0,"",P364/B350)</f>
        <v>0.68181818181818177</v>
      </c>
      <c r="Q365" s="114">
        <f>IF(P364/Q364=0,"",P364/Q364)</f>
        <v>0.9375</v>
      </c>
      <c r="R365" s="115" t="s">
        <v>82</v>
      </c>
    </row>
    <row r="366" spans="1:18" ht="15.75" customHeight="1">
      <c r="A366" s="82">
        <v>2402</v>
      </c>
      <c r="B366" s="83"/>
      <c r="C366" s="83"/>
      <c r="D366" s="83"/>
      <c r="E366" s="83"/>
      <c r="F366" s="83"/>
      <c r="G366" s="83"/>
      <c r="H366" s="83"/>
      <c r="I366" s="83"/>
      <c r="J366" s="26"/>
      <c r="K366" s="84"/>
      <c r="L366" s="116"/>
      <c r="M366" s="117"/>
      <c r="N366" s="118"/>
      <c r="O366" s="119"/>
      <c r="P366" s="120"/>
      <c r="Q366" s="120"/>
      <c r="R366" s="121"/>
    </row>
    <row r="367" spans="1:18" ht="18" customHeight="1">
      <c r="A367" s="34"/>
      <c r="B367" s="26"/>
      <c r="C367" s="231" t="s">
        <v>108</v>
      </c>
      <c r="D367" s="232"/>
      <c r="E367" s="232"/>
      <c r="F367" s="232"/>
      <c r="G367" s="232"/>
      <c r="H367" s="232"/>
      <c r="I367" s="233"/>
      <c r="J367" s="26"/>
      <c r="K367" s="122">
        <f>SUM(K350:K363)</f>
        <v>16</v>
      </c>
      <c r="L367" s="123">
        <f>IF(K357=0,"",K357/B350)</f>
        <v>0.59090909090909094</v>
      </c>
      <c r="M367" s="123">
        <f>IF(K367=0,"",K367/B350)</f>
        <v>0.72727272727272729</v>
      </c>
      <c r="N367" s="123">
        <f>IF(K358=0,"",M367-L367)</f>
        <v>0.13636363636363635</v>
      </c>
      <c r="O367" s="5"/>
      <c r="P367" s="26"/>
      <c r="Q367" s="25"/>
      <c r="R367" s="5"/>
    </row>
    <row r="368" spans="1:18" ht="12.75" customHeight="1"/>
    <row r="369" spans="1:39" ht="12.75" customHeight="1">
      <c r="L369" s="5"/>
      <c r="M369" s="5"/>
      <c r="O369" s="5"/>
      <c r="P369" s="6"/>
      <c r="Q369" s="6"/>
      <c r="R369" s="5"/>
      <c r="AL369" s="3"/>
      <c r="AM369" s="3"/>
    </row>
    <row r="370" spans="1:39" ht="12.75" customHeight="1">
      <c r="L370" s="5"/>
      <c r="M370" s="5"/>
      <c r="O370" s="5"/>
      <c r="P370" s="6"/>
      <c r="Q370" s="6"/>
      <c r="R370" s="5"/>
      <c r="AL370" s="3"/>
      <c r="AM370" s="3"/>
    </row>
    <row r="371" spans="1:39" ht="26.25" customHeight="1">
      <c r="A371" s="250" t="s">
        <v>96</v>
      </c>
      <c r="B371" s="242"/>
      <c r="C371" s="242"/>
      <c r="D371" s="242"/>
      <c r="E371" s="242"/>
      <c r="F371" s="242"/>
      <c r="G371" s="242"/>
      <c r="H371" s="242"/>
      <c r="I371" s="242"/>
      <c r="K371" s="79" t="s">
        <v>113</v>
      </c>
      <c r="L371" s="26"/>
      <c r="M371" s="5"/>
      <c r="N371" s="5"/>
      <c r="O371" s="26"/>
      <c r="P371" s="5"/>
      <c r="Q371" s="26"/>
      <c r="R371" s="26"/>
      <c r="S371" s="26"/>
    </row>
    <row r="372" spans="1:39" ht="20.25" customHeight="1">
      <c r="A372" s="234" t="s">
        <v>9</v>
      </c>
      <c r="B372" s="235" t="s">
        <v>97</v>
      </c>
      <c r="C372" s="232"/>
      <c r="D372" s="232"/>
      <c r="E372" s="232"/>
      <c r="F372" s="232"/>
      <c r="G372" s="232"/>
      <c r="H372" s="232"/>
      <c r="I372" s="233"/>
      <c r="J372" s="26"/>
      <c r="K372" s="236" t="s">
        <v>10</v>
      </c>
      <c r="L372" s="229" t="s">
        <v>2</v>
      </c>
      <c r="M372" s="229" t="s">
        <v>3</v>
      </c>
      <c r="N372" s="237" t="s">
        <v>4</v>
      </c>
      <c r="O372" s="229" t="s">
        <v>5</v>
      </c>
      <c r="P372" s="238" t="s">
        <v>6</v>
      </c>
      <c r="Q372" s="238" t="s">
        <v>7</v>
      </c>
      <c r="R372" s="229" t="s">
        <v>8</v>
      </c>
    </row>
    <row r="373" spans="1:39" ht="15.75" customHeight="1">
      <c r="A373" s="230"/>
      <c r="B373" s="82" t="s">
        <v>98</v>
      </c>
      <c r="C373" s="82" t="s">
        <v>99</v>
      </c>
      <c r="D373" s="82" t="s">
        <v>100</v>
      </c>
      <c r="E373" s="82" t="s">
        <v>101</v>
      </c>
      <c r="F373" s="82" t="s">
        <v>102</v>
      </c>
      <c r="G373" s="82" t="s">
        <v>103</v>
      </c>
      <c r="H373" s="82" t="s">
        <v>104</v>
      </c>
      <c r="I373" s="82" t="s">
        <v>105</v>
      </c>
      <c r="J373" s="26"/>
      <c r="K373" s="230"/>
      <c r="L373" s="230"/>
      <c r="M373" s="230"/>
      <c r="N373" s="230"/>
      <c r="O373" s="230"/>
      <c r="P373" s="230"/>
      <c r="Q373" s="230"/>
      <c r="R373" s="230"/>
    </row>
    <row r="374" spans="1:39" ht="15.75" customHeight="1">
      <c r="A374" s="82">
        <v>1702</v>
      </c>
      <c r="B374" s="83">
        <v>26</v>
      </c>
      <c r="C374" s="83"/>
      <c r="D374" s="83"/>
      <c r="E374" s="83"/>
      <c r="F374" s="83"/>
      <c r="G374" s="83"/>
      <c r="H374" s="83"/>
      <c r="I374" s="83"/>
      <c r="J374" s="26"/>
      <c r="K374" s="84"/>
      <c r="L374" s="85"/>
      <c r="M374" s="86"/>
      <c r="N374" s="87"/>
      <c r="O374" s="88"/>
      <c r="P374" s="89">
        <f>B374</f>
        <v>26</v>
      </c>
      <c r="Q374" s="90"/>
      <c r="R374" s="88"/>
    </row>
    <row r="375" spans="1:39" ht="15.75" customHeight="1">
      <c r="A375" s="82">
        <v>1801</v>
      </c>
      <c r="B375" s="83"/>
      <c r="C375" s="83">
        <v>23</v>
      </c>
      <c r="D375" s="83"/>
      <c r="E375" s="83"/>
      <c r="F375" s="83"/>
      <c r="G375" s="83"/>
      <c r="H375" s="83"/>
      <c r="I375" s="83"/>
      <c r="J375" s="26"/>
      <c r="K375" s="84"/>
      <c r="L375" s="91"/>
      <c r="M375" s="92"/>
      <c r="N375" s="93"/>
      <c r="O375" s="94">
        <f>IF(C375=0,"",C375/B374)</f>
        <v>0.88461538461538458</v>
      </c>
      <c r="P375" s="95">
        <v>23</v>
      </c>
      <c r="Q375" s="96">
        <f t="shared" ref="Q375:Q381" si="53">IF(P375=0,"",P375/P374)</f>
        <v>0.88461538461538458</v>
      </c>
      <c r="R375" s="96">
        <f t="shared" ref="R375:R381" si="54">IF(P375=0,"",100%-Q375)</f>
        <v>0.11538461538461542</v>
      </c>
    </row>
    <row r="376" spans="1:39" ht="15.75" customHeight="1">
      <c r="A376" s="82">
        <v>1802</v>
      </c>
      <c r="B376" s="83"/>
      <c r="C376" s="83"/>
      <c r="D376" s="83">
        <v>21</v>
      </c>
      <c r="E376" s="83"/>
      <c r="F376" s="83"/>
      <c r="G376" s="83"/>
      <c r="H376" s="83"/>
      <c r="I376" s="83"/>
      <c r="J376" s="26"/>
      <c r="K376" s="84"/>
      <c r="L376" s="91"/>
      <c r="M376" s="92"/>
      <c r="N376" s="93"/>
      <c r="O376" s="94">
        <f>IF(D376=0,"",D376/C375)</f>
        <v>0.91304347826086951</v>
      </c>
      <c r="P376" s="95">
        <v>21</v>
      </c>
      <c r="Q376" s="96">
        <f t="shared" si="53"/>
        <v>0.91304347826086951</v>
      </c>
      <c r="R376" s="96">
        <f t="shared" si="54"/>
        <v>8.6956521739130488E-2</v>
      </c>
      <c r="S376" s="97">
        <f>P376/P374</f>
        <v>0.80769230769230771</v>
      </c>
    </row>
    <row r="377" spans="1:39" ht="15.75" customHeight="1">
      <c r="A377" s="82">
        <v>1901</v>
      </c>
      <c r="B377" s="83"/>
      <c r="C377" s="83"/>
      <c r="D377" s="83"/>
      <c r="E377" s="83">
        <v>21</v>
      </c>
      <c r="F377" s="83"/>
      <c r="G377" s="83"/>
      <c r="H377" s="83"/>
      <c r="I377" s="83"/>
      <c r="J377" s="26"/>
      <c r="K377" s="84"/>
      <c r="L377" s="91"/>
      <c r="M377" s="92"/>
      <c r="N377" s="93"/>
      <c r="O377" s="94">
        <f>IF(E377=0,"",E377/D376)</f>
        <v>1</v>
      </c>
      <c r="P377" s="95">
        <v>21</v>
      </c>
      <c r="Q377" s="96">
        <f t="shared" si="53"/>
        <v>1</v>
      </c>
      <c r="R377" s="96">
        <f t="shared" si="54"/>
        <v>0</v>
      </c>
    </row>
    <row r="378" spans="1:39" ht="15.75" customHeight="1">
      <c r="A378" s="82">
        <v>1902</v>
      </c>
      <c r="B378" s="83"/>
      <c r="C378" s="83"/>
      <c r="D378" s="83"/>
      <c r="E378" s="83"/>
      <c r="F378" s="83">
        <v>21</v>
      </c>
      <c r="G378" s="83"/>
      <c r="H378" s="83"/>
      <c r="I378" s="83"/>
      <c r="J378" s="26"/>
      <c r="K378" s="84"/>
      <c r="L378" s="91"/>
      <c r="M378" s="92"/>
      <c r="N378" s="93"/>
      <c r="O378" s="94">
        <f>IF(F378=0,"",F378/E377)</f>
        <v>1</v>
      </c>
      <c r="P378" s="95">
        <v>21</v>
      </c>
      <c r="Q378" s="96">
        <f t="shared" si="53"/>
        <v>1</v>
      </c>
      <c r="R378" s="96">
        <f t="shared" si="54"/>
        <v>0</v>
      </c>
    </row>
    <row r="379" spans="1:39" ht="15.75" customHeight="1">
      <c r="A379" s="82">
        <v>2001</v>
      </c>
      <c r="B379" s="83"/>
      <c r="C379" s="83"/>
      <c r="D379" s="83"/>
      <c r="E379" s="83"/>
      <c r="F379" s="83"/>
      <c r="G379" s="83">
        <v>21</v>
      </c>
      <c r="H379" s="83"/>
      <c r="I379" s="83"/>
      <c r="J379" s="26"/>
      <c r="K379" s="84"/>
      <c r="L379" s="91"/>
      <c r="M379" s="92"/>
      <c r="N379" s="93"/>
      <c r="O379" s="94">
        <f>IF(G379=0,"",G379/F378)</f>
        <v>1</v>
      </c>
      <c r="P379" s="95">
        <v>21</v>
      </c>
      <c r="Q379" s="96">
        <f t="shared" si="53"/>
        <v>1</v>
      </c>
      <c r="R379" s="96">
        <f t="shared" si="54"/>
        <v>0</v>
      </c>
    </row>
    <row r="380" spans="1:39" ht="15.75" customHeight="1">
      <c r="A380" s="82">
        <v>2002</v>
      </c>
      <c r="B380" s="83"/>
      <c r="C380" s="83"/>
      <c r="D380" s="83"/>
      <c r="E380" s="83"/>
      <c r="F380" s="83"/>
      <c r="G380" s="83"/>
      <c r="H380" s="83">
        <v>21</v>
      </c>
      <c r="I380" s="83"/>
      <c r="J380" s="26"/>
      <c r="K380" s="84"/>
      <c r="L380" s="91"/>
      <c r="M380" s="92"/>
      <c r="N380" s="93"/>
      <c r="O380" s="94">
        <f>IF(H380=0,"",H380/G379)</f>
        <v>1</v>
      </c>
      <c r="P380" s="95">
        <v>21</v>
      </c>
      <c r="Q380" s="96">
        <f t="shared" si="53"/>
        <v>1</v>
      </c>
      <c r="R380" s="96">
        <f t="shared" si="54"/>
        <v>0</v>
      </c>
    </row>
    <row r="381" spans="1:39" ht="15.75" customHeight="1">
      <c r="A381" s="82">
        <v>2101</v>
      </c>
      <c r="B381" s="83"/>
      <c r="C381" s="83"/>
      <c r="D381" s="83"/>
      <c r="E381" s="83"/>
      <c r="F381" s="83"/>
      <c r="G381" s="83"/>
      <c r="H381" s="83"/>
      <c r="I381" s="83">
        <v>21</v>
      </c>
      <c r="J381" s="26"/>
      <c r="K381" s="84">
        <v>18</v>
      </c>
      <c r="L381" s="91"/>
      <c r="M381" s="92"/>
      <c r="N381" s="93"/>
      <c r="O381" s="94">
        <f>IF(I381=0,"",I381/H380)</f>
        <v>1</v>
      </c>
      <c r="P381" s="95">
        <v>21</v>
      </c>
      <c r="Q381" s="96">
        <f t="shared" si="53"/>
        <v>1</v>
      </c>
      <c r="R381" s="96">
        <f t="shared" si="54"/>
        <v>0</v>
      </c>
    </row>
    <row r="382" spans="1:39" ht="15.75" customHeight="1">
      <c r="A382" s="82">
        <v>2102</v>
      </c>
      <c r="B382" s="83"/>
      <c r="C382" s="83"/>
      <c r="D382" s="83"/>
      <c r="E382" s="83"/>
      <c r="F382" s="83"/>
      <c r="G382" s="83"/>
      <c r="H382" s="83"/>
      <c r="I382" s="83">
        <v>2</v>
      </c>
      <c r="J382" s="26"/>
      <c r="K382" s="84"/>
      <c r="L382" s="91"/>
      <c r="M382" s="92"/>
      <c r="N382" s="93"/>
      <c r="O382" s="94"/>
      <c r="P382" s="95">
        <v>2</v>
      </c>
      <c r="Q382" s="96"/>
      <c r="R382" s="96"/>
    </row>
    <row r="383" spans="1:39" ht="15.75" customHeight="1">
      <c r="A383" s="82">
        <v>2201</v>
      </c>
      <c r="B383" s="83"/>
      <c r="C383" s="83"/>
      <c r="D383" s="83"/>
      <c r="E383" s="83"/>
      <c r="F383" s="83"/>
      <c r="G383" s="83"/>
      <c r="H383" s="83"/>
      <c r="I383" s="83">
        <v>2</v>
      </c>
      <c r="J383" s="26"/>
      <c r="K383" s="84">
        <v>2</v>
      </c>
      <c r="L383" s="91"/>
      <c r="M383" s="92"/>
      <c r="N383" s="93"/>
      <c r="O383" s="94"/>
      <c r="P383" s="95">
        <v>2</v>
      </c>
      <c r="Q383" s="96"/>
      <c r="R383" s="96"/>
    </row>
    <row r="384" spans="1:39" ht="15.75" customHeight="1">
      <c r="A384" s="82">
        <v>2202</v>
      </c>
      <c r="B384" s="83"/>
      <c r="C384" s="83"/>
      <c r="D384" s="83"/>
      <c r="E384" s="83"/>
      <c r="F384" s="83"/>
      <c r="G384" s="83"/>
      <c r="H384" s="83"/>
      <c r="I384" s="83"/>
      <c r="J384" s="26"/>
      <c r="K384" s="84"/>
      <c r="L384" s="91"/>
      <c r="M384" s="92"/>
      <c r="N384" s="99"/>
      <c r="O384" s="100"/>
      <c r="P384" s="101"/>
      <c r="Q384" s="102"/>
      <c r="R384" s="100"/>
    </row>
    <row r="385" spans="1:39" ht="15.75" customHeight="1">
      <c r="A385" s="82">
        <v>2301</v>
      </c>
      <c r="B385" s="83"/>
      <c r="C385" s="83"/>
      <c r="D385" s="83"/>
      <c r="E385" s="83"/>
      <c r="F385" s="83"/>
      <c r="G385" s="83"/>
      <c r="H385" s="83"/>
      <c r="I385" s="83"/>
      <c r="J385" s="26"/>
      <c r="K385" s="84"/>
      <c r="L385" s="91"/>
      <c r="M385" s="92"/>
      <c r="N385" s="99"/>
      <c r="O385" s="103"/>
      <c r="P385" s="101"/>
      <c r="Q385" s="104"/>
      <c r="R385" s="103"/>
    </row>
    <row r="386" spans="1:39" ht="15.75" customHeight="1">
      <c r="A386" s="82">
        <v>2302</v>
      </c>
      <c r="B386" s="83"/>
      <c r="C386" s="83"/>
      <c r="D386" s="83"/>
      <c r="E386" s="83"/>
      <c r="F386" s="83"/>
      <c r="G386" s="83"/>
      <c r="H386" s="83"/>
      <c r="I386" s="83"/>
      <c r="J386" s="26"/>
      <c r="K386" s="84"/>
      <c r="L386" s="91"/>
      <c r="M386" s="92"/>
      <c r="N386" s="99"/>
      <c r="O386" s="103"/>
      <c r="P386" s="101"/>
      <c r="Q386" s="104"/>
      <c r="R386" s="103"/>
    </row>
    <row r="387" spans="1:39" ht="15.75" customHeight="1">
      <c r="A387" s="82">
        <v>2401</v>
      </c>
      <c r="B387" s="83"/>
      <c r="C387" s="83"/>
      <c r="D387" s="83"/>
      <c r="E387" s="83"/>
      <c r="F387" s="83"/>
      <c r="G387" s="83"/>
      <c r="H387" s="83"/>
      <c r="I387" s="83"/>
      <c r="J387" s="26"/>
      <c r="K387" s="84"/>
      <c r="L387" s="91"/>
      <c r="M387" s="92"/>
      <c r="N387" s="99"/>
      <c r="O387" s="105"/>
      <c r="P387" s="124"/>
      <c r="Q387" s="106"/>
      <c r="R387" s="107"/>
    </row>
    <row r="388" spans="1:39" ht="15.75" customHeight="1">
      <c r="A388" s="82">
        <v>2402</v>
      </c>
      <c r="B388" s="83"/>
      <c r="C388" s="83"/>
      <c r="D388" s="83"/>
      <c r="E388" s="83"/>
      <c r="F388" s="83"/>
      <c r="G388" s="83"/>
      <c r="H388" s="83"/>
      <c r="I388" s="83"/>
      <c r="J388" s="26"/>
      <c r="K388" s="84"/>
      <c r="L388" s="91"/>
      <c r="M388" s="92"/>
      <c r="N388" s="99"/>
      <c r="O388" s="108" t="s">
        <v>80</v>
      </c>
      <c r="P388" s="109">
        <v>20</v>
      </c>
      <c r="Q388" s="110">
        <f>IF(SUM(K377:K384)=0,"",SUM(K377:K384))</f>
        <v>20</v>
      </c>
      <c r="R388" s="111" t="s">
        <v>10</v>
      </c>
    </row>
    <row r="389" spans="1:39" ht="15.75" customHeight="1">
      <c r="A389" s="82">
        <v>2501</v>
      </c>
      <c r="B389" s="83"/>
      <c r="C389" s="83"/>
      <c r="D389" s="83"/>
      <c r="E389" s="83"/>
      <c r="F389" s="83"/>
      <c r="G389" s="83"/>
      <c r="H389" s="83"/>
      <c r="I389" s="83"/>
      <c r="J389" s="26"/>
      <c r="K389" s="84"/>
      <c r="L389" s="91"/>
      <c r="M389" s="92"/>
      <c r="N389" s="99"/>
      <c r="O389" s="112" t="s">
        <v>81</v>
      </c>
      <c r="P389" s="113">
        <f>IF(P388/B374=0,"",P388/B374)</f>
        <v>0.76923076923076927</v>
      </c>
      <c r="Q389" s="114">
        <f>IF(P388/Q388=0,"",P388/Q388)</f>
        <v>1</v>
      </c>
      <c r="R389" s="115" t="s">
        <v>82</v>
      </c>
    </row>
    <row r="390" spans="1:39" ht="15.75" customHeight="1">
      <c r="A390" s="82">
        <v>2502</v>
      </c>
      <c r="B390" s="83"/>
      <c r="C390" s="83"/>
      <c r="D390" s="83"/>
      <c r="E390" s="83"/>
      <c r="F390" s="83"/>
      <c r="G390" s="83"/>
      <c r="H390" s="83"/>
      <c r="I390" s="83"/>
      <c r="J390" s="26"/>
      <c r="K390" s="84"/>
      <c r="L390" s="116"/>
      <c r="M390" s="117"/>
      <c r="N390" s="118"/>
      <c r="O390" s="119"/>
      <c r="P390" s="120"/>
      <c r="Q390" s="120"/>
      <c r="R390" s="121"/>
    </row>
    <row r="391" spans="1:39" ht="18" customHeight="1">
      <c r="A391" s="34"/>
      <c r="B391" s="26"/>
      <c r="C391" s="231" t="s">
        <v>108</v>
      </c>
      <c r="D391" s="232"/>
      <c r="E391" s="232"/>
      <c r="F391" s="232"/>
      <c r="G391" s="232"/>
      <c r="H391" s="232"/>
      <c r="I391" s="233"/>
      <c r="J391" s="26"/>
      <c r="K391" s="122">
        <f>SUM(K381:K387)</f>
        <v>20</v>
      </c>
      <c r="L391" s="123">
        <f>IF(K381=0,"",K381/B374)</f>
        <v>0.69230769230769229</v>
      </c>
      <c r="M391" s="123">
        <f>IF(K391=0,"",K391/B374)</f>
        <v>0.76923076923076927</v>
      </c>
      <c r="N391" s="123">
        <f>IF(K383=0,"",M391-L391)</f>
        <v>7.6923076923076983E-2</v>
      </c>
      <c r="O391" s="5"/>
      <c r="P391" s="26"/>
      <c r="Q391" s="25"/>
      <c r="R391" s="5"/>
    </row>
    <row r="392" spans="1:39" ht="12.75" customHeight="1">
      <c r="L392" s="5"/>
      <c r="M392" s="5"/>
      <c r="O392" s="5"/>
      <c r="P392" s="6"/>
      <c r="Q392" s="6"/>
      <c r="R392" s="5"/>
      <c r="AL392" s="3"/>
      <c r="AM392" s="3"/>
    </row>
    <row r="393" spans="1:39" ht="12.75" customHeight="1">
      <c r="L393" s="5"/>
      <c r="M393" s="5"/>
      <c r="O393" s="5"/>
      <c r="P393" s="6"/>
      <c r="Q393" s="6"/>
      <c r="R393" s="5"/>
      <c r="AL393" s="3"/>
      <c r="AM393" s="3"/>
    </row>
    <row r="394" spans="1:39" ht="26.25" customHeight="1">
      <c r="A394" s="250" t="s">
        <v>96</v>
      </c>
      <c r="B394" s="242"/>
      <c r="C394" s="242"/>
      <c r="D394" s="242"/>
      <c r="E394" s="242"/>
      <c r="F394" s="242"/>
      <c r="G394" s="242"/>
      <c r="H394" s="242"/>
      <c r="I394" s="242"/>
      <c r="K394" s="79" t="s">
        <v>115</v>
      </c>
      <c r="L394" s="26"/>
      <c r="M394" s="5"/>
      <c r="N394" s="5"/>
      <c r="O394" s="26"/>
      <c r="P394" s="5"/>
      <c r="Q394" s="26"/>
      <c r="R394" s="26"/>
      <c r="S394" s="26"/>
      <c r="AL394" s="3"/>
      <c r="AM394" s="3"/>
    </row>
    <row r="395" spans="1:39" ht="20.25" customHeight="1">
      <c r="A395" s="234" t="s">
        <v>9</v>
      </c>
      <c r="B395" s="235" t="s">
        <v>97</v>
      </c>
      <c r="C395" s="232"/>
      <c r="D395" s="232"/>
      <c r="E395" s="232"/>
      <c r="F395" s="232"/>
      <c r="G395" s="232"/>
      <c r="H395" s="232"/>
      <c r="I395" s="233"/>
      <c r="J395" s="26"/>
      <c r="K395" s="236" t="s">
        <v>10</v>
      </c>
      <c r="L395" s="229" t="s">
        <v>2</v>
      </c>
      <c r="M395" s="229" t="s">
        <v>3</v>
      </c>
      <c r="N395" s="237" t="s">
        <v>4</v>
      </c>
      <c r="O395" s="229" t="s">
        <v>5</v>
      </c>
      <c r="P395" s="238" t="s">
        <v>6</v>
      </c>
      <c r="Q395" s="238" t="s">
        <v>7</v>
      </c>
      <c r="R395" s="229" t="s">
        <v>8</v>
      </c>
      <c r="AL395" s="3"/>
      <c r="AM395" s="3"/>
    </row>
    <row r="396" spans="1:39" ht="15.75" customHeight="1">
      <c r="A396" s="230"/>
      <c r="B396" s="82" t="s">
        <v>98</v>
      </c>
      <c r="C396" s="82" t="s">
        <v>99</v>
      </c>
      <c r="D396" s="82" t="s">
        <v>100</v>
      </c>
      <c r="E396" s="82" t="s">
        <v>101</v>
      </c>
      <c r="F396" s="82" t="s">
        <v>102</v>
      </c>
      <c r="G396" s="82" t="s">
        <v>103</v>
      </c>
      <c r="H396" s="82" t="s">
        <v>104</v>
      </c>
      <c r="I396" s="82" t="s">
        <v>105</v>
      </c>
      <c r="J396" s="26"/>
      <c r="K396" s="230"/>
      <c r="L396" s="230"/>
      <c r="M396" s="230"/>
      <c r="N396" s="230"/>
      <c r="O396" s="230"/>
      <c r="P396" s="230"/>
      <c r="Q396" s="230"/>
      <c r="R396" s="230"/>
      <c r="AL396" s="3"/>
      <c r="AM396" s="3"/>
    </row>
    <row r="397" spans="1:39" ht="15.75" customHeight="1">
      <c r="A397" s="82">
        <v>1802</v>
      </c>
      <c r="B397" s="83">
        <v>29</v>
      </c>
      <c r="C397" s="83"/>
      <c r="D397" s="83"/>
      <c r="E397" s="83"/>
      <c r="F397" s="83"/>
      <c r="G397" s="83"/>
      <c r="H397" s="83"/>
      <c r="I397" s="83"/>
      <c r="J397" s="26"/>
      <c r="K397" s="84"/>
      <c r="L397" s="85"/>
      <c r="M397" s="86"/>
      <c r="N397" s="87"/>
      <c r="O397" s="88"/>
      <c r="P397" s="89">
        <f>B397</f>
        <v>29</v>
      </c>
      <c r="Q397" s="90"/>
      <c r="R397" s="88"/>
      <c r="AL397" s="3"/>
      <c r="AM397" s="3"/>
    </row>
    <row r="398" spans="1:39" ht="15.75" customHeight="1">
      <c r="A398" s="82">
        <v>1901</v>
      </c>
      <c r="B398" s="83"/>
      <c r="C398" s="83">
        <v>20</v>
      </c>
      <c r="D398" s="83"/>
      <c r="E398" s="83"/>
      <c r="F398" s="83"/>
      <c r="G398" s="83"/>
      <c r="H398" s="83"/>
      <c r="I398" s="83"/>
      <c r="J398" s="26"/>
      <c r="K398" s="84"/>
      <c r="L398" s="91"/>
      <c r="M398" s="92"/>
      <c r="N398" s="93"/>
      <c r="O398" s="94">
        <f>IF(C398=0,"",C398/B397)</f>
        <v>0.68965517241379315</v>
      </c>
      <c r="P398" s="95">
        <v>20</v>
      </c>
      <c r="Q398" s="96">
        <f t="shared" ref="Q398:Q406" si="55">IF(P398=0,"",P398/P397)</f>
        <v>0.68965517241379315</v>
      </c>
      <c r="R398" s="96">
        <f t="shared" ref="R398:R406" si="56">IF(P398=0,"",100%-Q398)</f>
        <v>0.31034482758620685</v>
      </c>
      <c r="AL398" s="3"/>
      <c r="AM398" s="3"/>
    </row>
    <row r="399" spans="1:39" ht="15.75" customHeight="1">
      <c r="A399" s="82">
        <v>1902</v>
      </c>
      <c r="B399" s="83"/>
      <c r="C399" s="83"/>
      <c r="D399" s="83">
        <v>18</v>
      </c>
      <c r="E399" s="83"/>
      <c r="F399" s="83"/>
      <c r="G399" s="83"/>
      <c r="H399" s="83"/>
      <c r="I399" s="83"/>
      <c r="J399" s="26"/>
      <c r="K399" s="84"/>
      <c r="L399" s="91"/>
      <c r="M399" s="92"/>
      <c r="N399" s="93"/>
      <c r="O399" s="94">
        <f>IF(D399=0,"",D399/C398)</f>
        <v>0.9</v>
      </c>
      <c r="P399" s="95">
        <v>18</v>
      </c>
      <c r="Q399" s="96">
        <f t="shared" si="55"/>
        <v>0.9</v>
      </c>
      <c r="R399" s="96">
        <f t="shared" si="56"/>
        <v>9.9999999999999978E-2</v>
      </c>
      <c r="S399" s="97">
        <f>P399/P397</f>
        <v>0.62068965517241381</v>
      </c>
      <c r="AL399" s="3"/>
      <c r="AM399" s="3"/>
    </row>
    <row r="400" spans="1:39" ht="15.75" customHeight="1">
      <c r="A400" s="82">
        <v>2001</v>
      </c>
      <c r="B400" s="83"/>
      <c r="C400" s="83"/>
      <c r="D400" s="83"/>
      <c r="E400" s="83">
        <v>17</v>
      </c>
      <c r="F400" s="83"/>
      <c r="G400" s="83"/>
      <c r="H400" s="83"/>
      <c r="I400" s="83"/>
      <c r="J400" s="26"/>
      <c r="K400" s="84"/>
      <c r="L400" s="91"/>
      <c r="M400" s="92"/>
      <c r="N400" s="93"/>
      <c r="O400" s="94">
        <f>IF(E400=0,"",E400/D399)</f>
        <v>0.94444444444444442</v>
      </c>
      <c r="P400" s="95">
        <v>17</v>
      </c>
      <c r="Q400" s="96">
        <f t="shared" si="55"/>
        <v>0.94444444444444442</v>
      </c>
      <c r="R400" s="96">
        <f t="shared" si="56"/>
        <v>5.555555555555558E-2</v>
      </c>
      <c r="AL400" s="3"/>
      <c r="AM400" s="3"/>
    </row>
    <row r="401" spans="1:39" ht="15.75" customHeight="1">
      <c r="A401" s="82">
        <v>2002</v>
      </c>
      <c r="B401" s="83"/>
      <c r="C401" s="83"/>
      <c r="D401" s="83"/>
      <c r="E401" s="83"/>
      <c r="F401" s="83">
        <v>16</v>
      </c>
      <c r="G401" s="83"/>
      <c r="H401" s="83"/>
      <c r="I401" s="83"/>
      <c r="J401" s="26"/>
      <c r="K401" s="84"/>
      <c r="L401" s="91"/>
      <c r="M401" s="92"/>
      <c r="N401" s="93"/>
      <c r="O401" s="94">
        <f>IF(F401=0,"",F401/E400)</f>
        <v>0.94117647058823528</v>
      </c>
      <c r="P401" s="95">
        <v>16</v>
      </c>
      <c r="Q401" s="96">
        <f t="shared" si="55"/>
        <v>0.94117647058823528</v>
      </c>
      <c r="R401" s="96">
        <f t="shared" si="56"/>
        <v>5.8823529411764719E-2</v>
      </c>
      <c r="AL401" s="3"/>
      <c r="AM401" s="3"/>
    </row>
    <row r="402" spans="1:39" ht="15.75" customHeight="1">
      <c r="A402" s="82">
        <v>2101</v>
      </c>
      <c r="B402" s="83"/>
      <c r="C402" s="83"/>
      <c r="D402" s="83"/>
      <c r="E402" s="83"/>
      <c r="F402" s="83"/>
      <c r="G402" s="83">
        <v>16</v>
      </c>
      <c r="H402" s="83"/>
      <c r="I402" s="83"/>
      <c r="J402" s="26"/>
      <c r="K402" s="84"/>
      <c r="L402" s="91"/>
      <c r="M402" s="92"/>
      <c r="N402" s="93"/>
      <c r="O402" s="94">
        <f>IF(G402=0,"",G402/F401)</f>
        <v>1</v>
      </c>
      <c r="P402" s="95">
        <v>16</v>
      </c>
      <c r="Q402" s="96">
        <f t="shared" si="55"/>
        <v>1</v>
      </c>
      <c r="R402" s="96">
        <f t="shared" si="56"/>
        <v>0</v>
      </c>
      <c r="AL402" s="3"/>
      <c r="AM402" s="3"/>
    </row>
    <row r="403" spans="1:39" ht="15.75" customHeight="1">
      <c r="A403" s="82">
        <v>2102</v>
      </c>
      <c r="B403" s="83"/>
      <c r="C403" s="83"/>
      <c r="D403" s="83"/>
      <c r="E403" s="83"/>
      <c r="F403" s="83"/>
      <c r="G403" s="83"/>
      <c r="H403" s="83">
        <v>16</v>
      </c>
      <c r="I403" s="83"/>
      <c r="J403" s="26"/>
      <c r="K403" s="84"/>
      <c r="L403" s="91"/>
      <c r="M403" s="92"/>
      <c r="N403" s="93"/>
      <c r="O403" s="94">
        <f>IF(H403=0,"",H403/G402)</f>
        <v>1</v>
      </c>
      <c r="P403" s="95">
        <v>16</v>
      </c>
      <c r="Q403" s="96">
        <f t="shared" si="55"/>
        <v>1</v>
      </c>
      <c r="R403" s="96">
        <f t="shared" si="56"/>
        <v>0</v>
      </c>
      <c r="AL403" s="3"/>
      <c r="AM403" s="3"/>
    </row>
    <row r="404" spans="1:39" ht="15.75" customHeight="1">
      <c r="A404" s="82">
        <v>2201</v>
      </c>
      <c r="B404" s="83"/>
      <c r="C404" s="83"/>
      <c r="D404" s="83"/>
      <c r="E404" s="83"/>
      <c r="F404" s="83"/>
      <c r="G404" s="83"/>
      <c r="H404" s="83"/>
      <c r="I404" s="83">
        <v>15</v>
      </c>
      <c r="J404" s="26"/>
      <c r="K404" s="84">
        <v>13</v>
      </c>
      <c r="L404" s="91"/>
      <c r="M404" s="92"/>
      <c r="N404" s="93"/>
      <c r="O404" s="94">
        <f>IF(I404=0,"",I404/H403)</f>
        <v>0.9375</v>
      </c>
      <c r="P404" s="95">
        <v>15</v>
      </c>
      <c r="Q404" s="96">
        <f t="shared" si="55"/>
        <v>0.9375</v>
      </c>
      <c r="R404" s="96">
        <f t="shared" si="56"/>
        <v>6.25E-2</v>
      </c>
      <c r="AL404" s="3"/>
      <c r="AM404" s="3"/>
    </row>
    <row r="405" spans="1:39" ht="15.75" customHeight="1">
      <c r="A405" s="82">
        <v>2202</v>
      </c>
      <c r="B405" s="83"/>
      <c r="C405" s="83"/>
      <c r="D405" s="83"/>
      <c r="E405" s="83"/>
      <c r="F405" s="83"/>
      <c r="G405" s="83"/>
      <c r="H405" s="83"/>
      <c r="I405" s="83">
        <v>1</v>
      </c>
      <c r="J405" s="26"/>
      <c r="K405" s="130">
        <v>1</v>
      </c>
      <c r="L405" s="91"/>
      <c r="M405" s="92"/>
      <c r="N405" s="93"/>
      <c r="O405" s="94"/>
      <c r="P405" s="95">
        <v>1</v>
      </c>
      <c r="Q405" s="96">
        <f t="shared" si="55"/>
        <v>6.6666666666666666E-2</v>
      </c>
      <c r="R405" s="96">
        <f t="shared" si="56"/>
        <v>0.93333333333333335</v>
      </c>
      <c r="AL405" s="3"/>
      <c r="AM405" s="3"/>
    </row>
    <row r="406" spans="1:39" ht="15.75" customHeight="1">
      <c r="A406" s="82">
        <v>2301</v>
      </c>
      <c r="B406" s="83"/>
      <c r="C406" s="83"/>
      <c r="D406" s="83"/>
      <c r="E406" s="83"/>
      <c r="F406" s="83"/>
      <c r="G406" s="83"/>
      <c r="H406" s="83"/>
      <c r="I406" s="83"/>
      <c r="J406" s="26"/>
      <c r="K406" s="84"/>
      <c r="L406" s="91"/>
      <c r="M406" s="92"/>
      <c r="N406" s="93"/>
      <c r="O406" s="94"/>
      <c r="P406" s="95"/>
      <c r="Q406" s="96" t="str">
        <f t="shared" si="55"/>
        <v/>
      </c>
      <c r="R406" s="96" t="str">
        <f t="shared" si="56"/>
        <v/>
      </c>
      <c r="AL406" s="3"/>
      <c r="AM406" s="3"/>
    </row>
    <row r="407" spans="1:39" ht="15.75" customHeight="1">
      <c r="A407" s="82">
        <v>2302</v>
      </c>
      <c r="B407" s="83"/>
      <c r="C407" s="83"/>
      <c r="D407" s="83"/>
      <c r="E407" s="83"/>
      <c r="F407" s="83"/>
      <c r="G407" s="83"/>
      <c r="H407" s="83"/>
      <c r="I407" s="83"/>
      <c r="J407" s="26"/>
      <c r="K407" s="84"/>
      <c r="L407" s="91"/>
      <c r="M407" s="92"/>
      <c r="N407" s="99"/>
      <c r="O407" s="100"/>
      <c r="P407" s="101"/>
      <c r="Q407" s="102"/>
      <c r="R407" s="100"/>
      <c r="AL407" s="3"/>
      <c r="AM407" s="3"/>
    </row>
    <row r="408" spans="1:39" ht="15.75" customHeight="1">
      <c r="A408" s="82">
        <v>2401</v>
      </c>
      <c r="B408" s="83"/>
      <c r="C408" s="83"/>
      <c r="D408" s="83"/>
      <c r="E408" s="83"/>
      <c r="F408" s="83"/>
      <c r="G408" s="83"/>
      <c r="H408" s="83"/>
      <c r="I408" s="83"/>
      <c r="J408" s="26"/>
      <c r="K408" s="84"/>
      <c r="L408" s="91"/>
      <c r="M408" s="92"/>
      <c r="N408" s="99"/>
      <c r="O408" s="103"/>
      <c r="P408" s="101"/>
      <c r="Q408" s="104"/>
      <c r="R408" s="103"/>
      <c r="AL408" s="3"/>
      <c r="AM408" s="3"/>
    </row>
    <row r="409" spans="1:39" ht="15.75" customHeight="1">
      <c r="A409" s="82">
        <v>2402</v>
      </c>
      <c r="B409" s="83"/>
      <c r="C409" s="83"/>
      <c r="D409" s="83"/>
      <c r="E409" s="83"/>
      <c r="F409" s="83"/>
      <c r="G409" s="83"/>
      <c r="H409" s="83"/>
      <c r="I409" s="83"/>
      <c r="J409" s="26"/>
      <c r="K409" s="84"/>
      <c r="L409" s="91"/>
      <c r="M409" s="92"/>
      <c r="N409" s="99"/>
      <c r="O409" s="103"/>
      <c r="P409" s="101"/>
      <c r="Q409" s="104"/>
      <c r="R409" s="103"/>
      <c r="AL409" s="3"/>
      <c r="AM409" s="3"/>
    </row>
    <row r="410" spans="1:39" ht="15.75" customHeight="1">
      <c r="A410" s="82">
        <v>2501</v>
      </c>
      <c r="B410" s="83"/>
      <c r="C410" s="83"/>
      <c r="D410" s="83"/>
      <c r="E410" s="83"/>
      <c r="F410" s="83"/>
      <c r="G410" s="83"/>
      <c r="H410" s="83"/>
      <c r="I410" s="83"/>
      <c r="J410" s="26"/>
      <c r="K410" s="84"/>
      <c r="L410" s="91"/>
      <c r="M410" s="92"/>
      <c r="N410" s="99"/>
      <c r="O410" s="105"/>
      <c r="P410" s="124"/>
      <c r="Q410" s="106"/>
      <c r="R410" s="107"/>
      <c r="AL410" s="3"/>
      <c r="AM410" s="3"/>
    </row>
    <row r="411" spans="1:39" ht="15.75" customHeight="1">
      <c r="A411" s="82">
        <v>2502</v>
      </c>
      <c r="B411" s="83"/>
      <c r="C411" s="83"/>
      <c r="D411" s="83"/>
      <c r="E411" s="83"/>
      <c r="F411" s="83"/>
      <c r="G411" s="83"/>
      <c r="H411" s="83"/>
      <c r="I411" s="83"/>
      <c r="J411" s="26"/>
      <c r="K411" s="84"/>
      <c r="L411" s="91"/>
      <c r="M411" s="92"/>
      <c r="N411" s="99"/>
      <c r="O411" s="108" t="s">
        <v>80</v>
      </c>
      <c r="P411" s="109">
        <v>15</v>
      </c>
      <c r="Q411" s="215">
        <f>IF(SUM(K400:K407)=0,"",SUM(K400:K407))</f>
        <v>14</v>
      </c>
      <c r="R411" s="111" t="s">
        <v>10</v>
      </c>
      <c r="AL411" s="3"/>
      <c r="AM411" s="3"/>
    </row>
    <row r="412" spans="1:39" ht="15.75" customHeight="1">
      <c r="A412" s="82">
        <v>2601</v>
      </c>
      <c r="B412" s="83"/>
      <c r="C412" s="83"/>
      <c r="D412" s="83"/>
      <c r="E412" s="83"/>
      <c r="F412" s="83"/>
      <c r="G412" s="83"/>
      <c r="H412" s="83"/>
      <c r="I412" s="83"/>
      <c r="J412" s="26"/>
      <c r="K412" s="84"/>
      <c r="L412" s="91"/>
      <c r="M412" s="92"/>
      <c r="N412" s="99"/>
      <c r="O412" s="112" t="s">
        <v>81</v>
      </c>
      <c r="P412" s="113">
        <f>IF(P411/B397=0,"",P411/B397)</f>
        <v>0.51724137931034486</v>
      </c>
      <c r="Q412" s="220">
        <f>IF(P411/Q411=0,"",P411/Q411)</f>
        <v>1.0714285714285714</v>
      </c>
      <c r="R412" s="115" t="s">
        <v>82</v>
      </c>
      <c r="AL412" s="3"/>
      <c r="AM412" s="3"/>
    </row>
    <row r="413" spans="1:39" ht="15.75" customHeight="1">
      <c r="A413" s="82">
        <v>2602</v>
      </c>
      <c r="B413" s="83"/>
      <c r="C413" s="83"/>
      <c r="D413" s="83"/>
      <c r="E413" s="83"/>
      <c r="F413" s="83"/>
      <c r="G413" s="83"/>
      <c r="H413" s="83"/>
      <c r="I413" s="83"/>
      <c r="J413" s="26"/>
      <c r="K413" s="84"/>
      <c r="L413" s="116"/>
      <c r="M413" s="117"/>
      <c r="N413" s="118"/>
      <c r="O413" s="119"/>
      <c r="P413" s="120"/>
      <c r="Q413" s="120"/>
      <c r="R413" s="121"/>
      <c r="AL413" s="3"/>
      <c r="AM413" s="3"/>
    </row>
    <row r="414" spans="1:39" ht="18" customHeight="1">
      <c r="A414" s="34"/>
      <c r="B414" s="26"/>
      <c r="C414" s="231" t="s">
        <v>108</v>
      </c>
      <c r="D414" s="232"/>
      <c r="E414" s="232"/>
      <c r="F414" s="232"/>
      <c r="G414" s="232"/>
      <c r="H414" s="232"/>
      <c r="I414" s="233"/>
      <c r="J414" s="26"/>
      <c r="K414" s="122">
        <f>SUM(K404:K410)</f>
        <v>14</v>
      </c>
      <c r="L414" s="123">
        <f>(K404/B397)</f>
        <v>0.44827586206896552</v>
      </c>
      <c r="M414" s="123">
        <f>IF(K414=0,"",K414/B397)</f>
        <v>0.48275862068965519</v>
      </c>
      <c r="N414" s="123">
        <f>M414-L414</f>
        <v>3.4482758620689669E-2</v>
      </c>
      <c r="O414" s="5"/>
      <c r="P414" s="26"/>
      <c r="Q414" s="25"/>
      <c r="R414" s="5"/>
      <c r="AL414" s="3"/>
      <c r="AM414" s="3"/>
    </row>
    <row r="415" spans="1:39" ht="12.75" customHeight="1">
      <c r="L415" s="5"/>
      <c r="M415" s="5"/>
      <c r="O415" s="5"/>
      <c r="P415" s="6"/>
      <c r="Q415" s="6"/>
      <c r="R415" s="5"/>
      <c r="AL415" s="3"/>
      <c r="AM415" s="3"/>
    </row>
    <row r="416" spans="1:39" ht="12.75" customHeight="1">
      <c r="L416" s="5"/>
      <c r="M416" s="5"/>
      <c r="O416" s="5"/>
      <c r="P416" s="6"/>
      <c r="Q416" s="6"/>
      <c r="R416" s="5"/>
      <c r="AL416" s="3"/>
      <c r="AM416" s="3"/>
    </row>
    <row r="417" spans="1:39" ht="26.25" customHeight="1">
      <c r="A417" s="250" t="s">
        <v>96</v>
      </c>
      <c r="B417" s="242"/>
      <c r="C417" s="242"/>
      <c r="D417" s="242"/>
      <c r="E417" s="242"/>
      <c r="F417" s="242"/>
      <c r="G417" s="242"/>
      <c r="H417" s="242"/>
      <c r="I417" s="242"/>
      <c r="K417" s="79" t="s">
        <v>117</v>
      </c>
      <c r="L417" s="26"/>
      <c r="M417" s="5"/>
      <c r="N417" s="5"/>
      <c r="O417" s="26"/>
      <c r="P417" s="5"/>
      <c r="Q417" s="26"/>
      <c r="R417" s="26"/>
      <c r="S417" s="26"/>
      <c r="AL417" s="3"/>
      <c r="AM417" s="3"/>
    </row>
    <row r="418" spans="1:39" ht="20.25" customHeight="1">
      <c r="A418" s="234" t="s">
        <v>9</v>
      </c>
      <c r="B418" s="235" t="s">
        <v>97</v>
      </c>
      <c r="C418" s="232"/>
      <c r="D418" s="232"/>
      <c r="E418" s="232"/>
      <c r="F418" s="232"/>
      <c r="G418" s="232"/>
      <c r="H418" s="232"/>
      <c r="I418" s="233"/>
      <c r="J418" s="26"/>
      <c r="K418" s="236" t="s">
        <v>10</v>
      </c>
      <c r="L418" s="229" t="s">
        <v>2</v>
      </c>
      <c r="M418" s="229" t="s">
        <v>3</v>
      </c>
      <c r="N418" s="237" t="s">
        <v>4</v>
      </c>
      <c r="O418" s="229" t="s">
        <v>5</v>
      </c>
      <c r="P418" s="238" t="s">
        <v>6</v>
      </c>
      <c r="Q418" s="238" t="s">
        <v>7</v>
      </c>
      <c r="R418" s="229" t="s">
        <v>8</v>
      </c>
      <c r="AL418" s="3"/>
      <c r="AM418" s="3"/>
    </row>
    <row r="419" spans="1:39" ht="15.75" customHeight="1">
      <c r="A419" s="230"/>
      <c r="B419" s="82" t="s">
        <v>98</v>
      </c>
      <c r="C419" s="82" t="s">
        <v>99</v>
      </c>
      <c r="D419" s="82" t="s">
        <v>100</v>
      </c>
      <c r="E419" s="82" t="s">
        <v>101</v>
      </c>
      <c r="F419" s="82" t="s">
        <v>102</v>
      </c>
      <c r="G419" s="82" t="s">
        <v>103</v>
      </c>
      <c r="H419" s="82" t="s">
        <v>104</v>
      </c>
      <c r="I419" s="82" t="s">
        <v>105</v>
      </c>
      <c r="J419" s="26"/>
      <c r="K419" s="230"/>
      <c r="L419" s="230"/>
      <c r="M419" s="230"/>
      <c r="N419" s="230"/>
      <c r="O419" s="230"/>
      <c r="P419" s="230"/>
      <c r="Q419" s="230"/>
      <c r="R419" s="230"/>
      <c r="AL419" s="3"/>
      <c r="AM419" s="3"/>
    </row>
    <row r="420" spans="1:39" ht="15.75" customHeight="1">
      <c r="A420" s="82">
        <v>1902</v>
      </c>
      <c r="B420" s="83">
        <v>31</v>
      </c>
      <c r="C420" s="83"/>
      <c r="D420" s="83"/>
      <c r="E420" s="83"/>
      <c r="F420" s="83"/>
      <c r="G420" s="83"/>
      <c r="H420" s="83"/>
      <c r="I420" s="83"/>
      <c r="J420" s="26"/>
      <c r="K420" s="84"/>
      <c r="L420" s="85"/>
      <c r="M420" s="86"/>
      <c r="N420" s="87"/>
      <c r="O420" s="88"/>
      <c r="P420" s="89">
        <f>B420</f>
        <v>31</v>
      </c>
      <c r="Q420" s="90"/>
      <c r="R420" s="88"/>
      <c r="AL420" s="3"/>
      <c r="AM420" s="3"/>
    </row>
    <row r="421" spans="1:39" ht="15.75" customHeight="1">
      <c r="A421" s="82">
        <v>2001</v>
      </c>
      <c r="B421" s="83"/>
      <c r="C421" s="83">
        <v>28</v>
      </c>
      <c r="D421" s="83"/>
      <c r="E421" s="83"/>
      <c r="F421" s="83"/>
      <c r="G421" s="83"/>
      <c r="H421" s="83"/>
      <c r="I421" s="83"/>
      <c r="J421" s="26"/>
      <c r="K421" s="84"/>
      <c r="L421" s="91"/>
      <c r="M421" s="92"/>
      <c r="N421" s="93"/>
      <c r="O421" s="94">
        <f>IF(C421=0,"",C421/B420)</f>
        <v>0.90322580645161288</v>
      </c>
      <c r="P421" s="95">
        <v>28</v>
      </c>
      <c r="Q421" s="96">
        <f t="shared" ref="Q421:Q427" si="57">IF(P421=0,"",P421/P420)</f>
        <v>0.90322580645161288</v>
      </c>
      <c r="R421" s="96">
        <f t="shared" ref="R421:R427" si="58">IF(P421=0,"",100%-Q421)</f>
        <v>9.6774193548387122E-2</v>
      </c>
      <c r="AL421" s="3"/>
      <c r="AM421" s="3"/>
    </row>
    <row r="422" spans="1:39" ht="15.75" customHeight="1">
      <c r="A422" s="82">
        <v>2002</v>
      </c>
      <c r="B422" s="83"/>
      <c r="C422" s="83"/>
      <c r="D422" s="83">
        <v>26</v>
      </c>
      <c r="E422" s="83"/>
      <c r="F422" s="83"/>
      <c r="G422" s="83"/>
      <c r="H422" s="83"/>
      <c r="I422" s="83"/>
      <c r="J422" s="26"/>
      <c r="K422" s="84"/>
      <c r="L422" s="91"/>
      <c r="M422" s="92"/>
      <c r="N422" s="93"/>
      <c r="O422" s="94">
        <f>IF(D422=0,"",D422/C421)</f>
        <v>0.9285714285714286</v>
      </c>
      <c r="P422" s="95">
        <v>26</v>
      </c>
      <c r="Q422" s="96">
        <f t="shared" si="57"/>
        <v>0.9285714285714286</v>
      </c>
      <c r="R422" s="96">
        <f t="shared" si="58"/>
        <v>7.1428571428571397E-2</v>
      </c>
      <c r="S422" s="97">
        <f>P422/P420</f>
        <v>0.83870967741935487</v>
      </c>
      <c r="AL422" s="3"/>
      <c r="AM422" s="3"/>
    </row>
    <row r="423" spans="1:39" ht="15.75" customHeight="1">
      <c r="A423" s="82">
        <v>2101</v>
      </c>
      <c r="B423" s="83"/>
      <c r="C423" s="83"/>
      <c r="D423" s="83"/>
      <c r="E423" s="83">
        <v>25</v>
      </c>
      <c r="F423" s="83"/>
      <c r="G423" s="83"/>
      <c r="H423" s="83"/>
      <c r="I423" s="83"/>
      <c r="J423" s="26"/>
      <c r="K423" s="84"/>
      <c r="L423" s="91"/>
      <c r="M423" s="92"/>
      <c r="N423" s="93"/>
      <c r="O423" s="94">
        <f>IF(E423=0,"",E423/D422)</f>
        <v>0.96153846153846156</v>
      </c>
      <c r="P423" s="95">
        <v>26</v>
      </c>
      <c r="Q423" s="96">
        <f t="shared" si="57"/>
        <v>1</v>
      </c>
      <c r="R423" s="96">
        <f t="shared" si="58"/>
        <v>0</v>
      </c>
      <c r="AL423" s="3"/>
      <c r="AM423" s="3"/>
    </row>
    <row r="424" spans="1:39" ht="15.75" customHeight="1">
      <c r="A424" s="82">
        <v>2102</v>
      </c>
      <c r="B424" s="83"/>
      <c r="C424" s="83"/>
      <c r="D424" s="83"/>
      <c r="E424" s="83"/>
      <c r="F424" s="83">
        <v>24</v>
      </c>
      <c r="G424" s="83"/>
      <c r="H424" s="83"/>
      <c r="I424" s="83"/>
      <c r="J424" s="26"/>
      <c r="K424" s="84"/>
      <c r="L424" s="91"/>
      <c r="M424" s="92"/>
      <c r="N424" s="93"/>
      <c r="O424" s="94">
        <f>IF(F424=0,"",F424/E423)</f>
        <v>0.96</v>
      </c>
      <c r="P424" s="95">
        <v>25</v>
      </c>
      <c r="Q424" s="96">
        <f t="shared" si="57"/>
        <v>0.96153846153846156</v>
      </c>
      <c r="R424" s="96">
        <f t="shared" si="58"/>
        <v>3.8461538461538436E-2</v>
      </c>
      <c r="AL424" s="3"/>
      <c r="AM424" s="3"/>
    </row>
    <row r="425" spans="1:39" ht="15.75" customHeight="1">
      <c r="A425" s="82">
        <v>2201</v>
      </c>
      <c r="B425" s="83"/>
      <c r="C425" s="83"/>
      <c r="D425" s="83"/>
      <c r="E425" s="83"/>
      <c r="F425" s="83"/>
      <c r="G425" s="83">
        <v>21</v>
      </c>
      <c r="H425" s="83"/>
      <c r="I425" s="83"/>
      <c r="J425" s="26"/>
      <c r="K425" s="84"/>
      <c r="L425" s="91"/>
      <c r="M425" s="92"/>
      <c r="N425" s="93"/>
      <c r="O425" s="94">
        <f>IF(G425=0,"",G425/F424)</f>
        <v>0.875</v>
      </c>
      <c r="P425" s="95">
        <v>22</v>
      </c>
      <c r="Q425" s="96">
        <f t="shared" si="57"/>
        <v>0.88</v>
      </c>
      <c r="R425" s="96">
        <f t="shared" si="58"/>
        <v>0.12</v>
      </c>
      <c r="AL425" s="3"/>
      <c r="AM425" s="3"/>
    </row>
    <row r="426" spans="1:39" ht="15.75" customHeight="1">
      <c r="A426" s="82">
        <v>2202</v>
      </c>
      <c r="B426" s="83"/>
      <c r="C426" s="83"/>
      <c r="D426" s="83"/>
      <c r="E426" s="83"/>
      <c r="F426" s="83"/>
      <c r="G426" s="83"/>
      <c r="H426" s="83">
        <v>18</v>
      </c>
      <c r="I426" s="83"/>
      <c r="J426" s="26"/>
      <c r="K426" s="84"/>
      <c r="L426" s="91"/>
      <c r="M426" s="92"/>
      <c r="N426" s="93"/>
      <c r="O426" s="94">
        <f>IF(H426=0,"",H426/G425)</f>
        <v>0.8571428571428571</v>
      </c>
      <c r="P426" s="95">
        <v>21</v>
      </c>
      <c r="Q426" s="96">
        <f t="shared" si="57"/>
        <v>0.95454545454545459</v>
      </c>
      <c r="R426" s="96">
        <f t="shared" si="58"/>
        <v>4.5454545454545414E-2</v>
      </c>
      <c r="AL426" s="3"/>
      <c r="AM426" s="3"/>
    </row>
    <row r="427" spans="1:39" ht="15.75" customHeight="1">
      <c r="A427" s="82">
        <v>2301</v>
      </c>
      <c r="B427" s="83"/>
      <c r="C427" s="83"/>
      <c r="D427" s="83"/>
      <c r="E427" s="83"/>
      <c r="F427" s="83"/>
      <c r="G427" s="83"/>
      <c r="H427" s="83"/>
      <c r="I427" s="83">
        <v>18</v>
      </c>
      <c r="J427" s="26"/>
      <c r="K427" s="84">
        <v>17</v>
      </c>
      <c r="L427" s="91"/>
      <c r="M427" s="92"/>
      <c r="N427" s="93"/>
      <c r="O427" s="94">
        <f>IF(I427=0,"",I427/H426)</f>
        <v>1</v>
      </c>
      <c r="P427" s="95">
        <v>21</v>
      </c>
      <c r="Q427" s="96">
        <f t="shared" si="57"/>
        <v>1</v>
      </c>
      <c r="R427" s="96">
        <f t="shared" si="58"/>
        <v>0</v>
      </c>
      <c r="AL427" s="3"/>
      <c r="AM427" s="3"/>
    </row>
    <row r="428" spans="1:39" ht="15.75" customHeight="1">
      <c r="A428" s="82">
        <v>2302</v>
      </c>
      <c r="B428" s="83"/>
      <c r="C428" s="83"/>
      <c r="D428" s="83"/>
      <c r="E428" s="83"/>
      <c r="F428" s="83"/>
      <c r="G428" s="83"/>
      <c r="H428" s="83"/>
      <c r="I428" s="83">
        <v>3</v>
      </c>
      <c r="J428" s="26"/>
      <c r="K428" s="84"/>
      <c r="L428" s="91"/>
      <c r="M428" s="92"/>
      <c r="N428" s="93"/>
      <c r="O428" s="94"/>
      <c r="P428" s="95">
        <v>5</v>
      </c>
      <c r="Q428" s="96"/>
      <c r="R428" s="96"/>
      <c r="AL428" s="3"/>
      <c r="AM428" s="3"/>
    </row>
    <row r="429" spans="1:39" ht="15.75" customHeight="1">
      <c r="A429" s="82">
        <v>2401</v>
      </c>
      <c r="B429" s="83"/>
      <c r="C429" s="83"/>
      <c r="D429" s="83"/>
      <c r="E429" s="83"/>
      <c r="F429" s="83"/>
      <c r="G429" s="83"/>
      <c r="H429" s="83"/>
      <c r="I429" s="83">
        <v>4</v>
      </c>
      <c r="J429" s="26"/>
      <c r="K429" s="84">
        <v>3</v>
      </c>
      <c r="L429" s="91"/>
      <c r="M429" s="92"/>
      <c r="N429" s="93"/>
      <c r="O429" s="94"/>
      <c r="P429" s="95">
        <v>5</v>
      </c>
      <c r="Q429" s="96"/>
      <c r="R429" s="96"/>
      <c r="AL429" s="3"/>
      <c r="AM429" s="3"/>
    </row>
    <row r="430" spans="1:39" ht="15.75" customHeight="1">
      <c r="A430" s="82">
        <v>2402</v>
      </c>
      <c r="B430" s="83"/>
      <c r="C430" s="83"/>
      <c r="D430" s="83"/>
      <c r="E430" s="83"/>
      <c r="F430" s="83"/>
      <c r="G430" s="83"/>
      <c r="H430" s="83"/>
      <c r="I430" s="83">
        <v>1</v>
      </c>
      <c r="J430" s="26"/>
      <c r="K430" s="84"/>
      <c r="L430" s="91"/>
      <c r="M430" s="92"/>
      <c r="N430" s="99"/>
      <c r="O430" s="100"/>
      <c r="P430" s="101">
        <v>2</v>
      </c>
      <c r="Q430" s="102"/>
      <c r="R430" s="100"/>
      <c r="AL430" s="3"/>
      <c r="AM430" s="3"/>
    </row>
    <row r="431" spans="1:39" ht="15.75" customHeight="1">
      <c r="A431" s="82">
        <v>2501</v>
      </c>
      <c r="B431" s="83"/>
      <c r="C431" s="83"/>
      <c r="D431" s="83"/>
      <c r="E431" s="83"/>
      <c r="F431" s="83"/>
      <c r="G431" s="83"/>
      <c r="H431" s="83"/>
      <c r="I431" s="83"/>
      <c r="J431" s="26"/>
      <c r="K431" s="84"/>
      <c r="L431" s="91"/>
      <c r="M431" s="92"/>
      <c r="N431" s="99"/>
      <c r="O431" s="103"/>
      <c r="P431" s="101"/>
      <c r="Q431" s="104"/>
      <c r="R431" s="103"/>
      <c r="AL431" s="3"/>
      <c r="AM431" s="3"/>
    </row>
    <row r="432" spans="1:39" ht="15.75" customHeight="1">
      <c r="A432" s="82">
        <v>2502</v>
      </c>
      <c r="B432" s="83"/>
      <c r="C432" s="83"/>
      <c r="D432" s="83"/>
      <c r="E432" s="83"/>
      <c r="F432" s="83"/>
      <c r="G432" s="83"/>
      <c r="H432" s="83"/>
      <c r="I432" s="83"/>
      <c r="J432" s="26"/>
      <c r="K432" s="84"/>
      <c r="L432" s="91"/>
      <c r="M432" s="92"/>
      <c r="N432" s="99"/>
      <c r="O432" s="103"/>
      <c r="P432" s="101"/>
      <c r="Q432" s="104"/>
      <c r="R432" s="103"/>
      <c r="AL432" s="3"/>
      <c r="AM432" s="3"/>
    </row>
    <row r="433" spans="1:39" ht="15.75" customHeight="1">
      <c r="A433" s="82">
        <v>2601</v>
      </c>
      <c r="B433" s="83"/>
      <c r="C433" s="83"/>
      <c r="D433" s="83"/>
      <c r="E433" s="83"/>
      <c r="F433" s="83"/>
      <c r="G433" s="83"/>
      <c r="H433" s="83"/>
      <c r="I433" s="83"/>
      <c r="J433" s="26"/>
      <c r="K433" s="84"/>
      <c r="L433" s="91"/>
      <c r="M433" s="92"/>
      <c r="N433" s="99"/>
      <c r="O433" s="105"/>
      <c r="P433" s="124"/>
      <c r="Q433" s="106"/>
      <c r="R433" s="107"/>
      <c r="AL433" s="3"/>
      <c r="AM433" s="3"/>
    </row>
    <row r="434" spans="1:39" ht="15.75" customHeight="1">
      <c r="A434" s="82">
        <v>2602</v>
      </c>
      <c r="B434" s="83"/>
      <c r="C434" s="83"/>
      <c r="D434" s="83"/>
      <c r="E434" s="83"/>
      <c r="F434" s="83"/>
      <c r="G434" s="83"/>
      <c r="H434" s="83"/>
      <c r="I434" s="83"/>
      <c r="J434" s="26"/>
      <c r="K434" s="84"/>
      <c r="L434" s="91"/>
      <c r="M434" s="92"/>
      <c r="N434" s="99"/>
      <c r="O434" s="108" t="s">
        <v>80</v>
      </c>
      <c r="P434" s="109">
        <v>2</v>
      </c>
      <c r="Q434" s="110">
        <f>IF(SUM(K423:K430)=0,"",SUM(K423:K430))</f>
        <v>20</v>
      </c>
      <c r="R434" s="111" t="s">
        <v>10</v>
      </c>
      <c r="AL434" s="3"/>
      <c r="AM434" s="3"/>
    </row>
    <row r="435" spans="1:39" ht="15.75" customHeight="1">
      <c r="A435" s="82">
        <v>2701</v>
      </c>
      <c r="B435" s="83"/>
      <c r="C435" s="83"/>
      <c r="D435" s="83"/>
      <c r="E435" s="83"/>
      <c r="F435" s="83"/>
      <c r="G435" s="83"/>
      <c r="H435" s="83"/>
      <c r="I435" s="83"/>
      <c r="J435" s="26"/>
      <c r="K435" s="84"/>
      <c r="L435" s="91"/>
      <c r="M435" s="92"/>
      <c r="N435" s="99"/>
      <c r="O435" s="112" t="s">
        <v>81</v>
      </c>
      <c r="P435" s="113">
        <f>IF(P434/B420=0,"",P434/B420)</f>
        <v>6.4516129032258063E-2</v>
      </c>
      <c r="Q435" s="114">
        <f>IF(P434/Q434=0,"",P434/Q434)</f>
        <v>0.1</v>
      </c>
      <c r="R435" s="115" t="s">
        <v>82</v>
      </c>
      <c r="AL435" s="3"/>
      <c r="AM435" s="3"/>
    </row>
    <row r="436" spans="1:39" ht="15.75" customHeight="1">
      <c r="A436" s="82">
        <v>2702</v>
      </c>
      <c r="B436" s="83"/>
      <c r="C436" s="83"/>
      <c r="D436" s="83"/>
      <c r="E436" s="83"/>
      <c r="F436" s="83"/>
      <c r="G436" s="83"/>
      <c r="H436" s="83"/>
      <c r="I436" s="83"/>
      <c r="J436" s="26"/>
      <c r="K436" s="84"/>
      <c r="L436" s="116"/>
      <c r="M436" s="117"/>
      <c r="N436" s="118"/>
      <c r="O436" s="119"/>
      <c r="P436" s="120"/>
      <c r="Q436" s="120"/>
      <c r="R436" s="121"/>
      <c r="AL436" s="3"/>
      <c r="AM436" s="3"/>
    </row>
    <row r="437" spans="1:39" ht="18" customHeight="1">
      <c r="A437" s="34"/>
      <c r="B437" s="26"/>
      <c r="C437" s="231" t="s">
        <v>108</v>
      </c>
      <c r="D437" s="232"/>
      <c r="E437" s="232"/>
      <c r="F437" s="232"/>
      <c r="G437" s="232"/>
      <c r="H437" s="232"/>
      <c r="I437" s="233"/>
      <c r="J437" s="26"/>
      <c r="K437" s="122">
        <f>SUM(K427:K433)</f>
        <v>20</v>
      </c>
      <c r="L437" s="123">
        <f>(K427/B420)</f>
        <v>0.54838709677419351</v>
      </c>
      <c r="M437" s="123">
        <f>IF(K437=0,"",K437/B420)</f>
        <v>0.64516129032258063</v>
      </c>
      <c r="N437" s="123">
        <f>M437-L437</f>
        <v>9.6774193548387122E-2</v>
      </c>
      <c r="O437" s="5"/>
      <c r="P437" s="26"/>
      <c r="Q437" s="25"/>
      <c r="R437" s="5"/>
      <c r="AL437" s="3"/>
      <c r="AM437" s="3"/>
    </row>
    <row r="438" spans="1:39" ht="12.75" customHeight="1">
      <c r="L438" s="5"/>
      <c r="M438" s="5"/>
      <c r="O438" s="5"/>
      <c r="P438" s="6"/>
      <c r="Q438" s="6"/>
      <c r="R438" s="5"/>
      <c r="AL438" s="3"/>
      <c r="AM438" s="3"/>
    </row>
    <row r="439" spans="1:39" ht="12.75" customHeight="1">
      <c r="L439" s="5"/>
      <c r="M439" s="5"/>
      <c r="O439" s="5"/>
      <c r="P439" s="6"/>
      <c r="Q439" s="6"/>
      <c r="R439" s="5"/>
      <c r="AL439" s="3"/>
      <c r="AM439" s="3"/>
    </row>
    <row r="440" spans="1:39" ht="26.25" customHeight="1">
      <c r="A440" s="250" t="s">
        <v>96</v>
      </c>
      <c r="B440" s="242"/>
      <c r="C440" s="242"/>
      <c r="D440" s="242"/>
      <c r="E440" s="242"/>
      <c r="F440" s="242"/>
      <c r="G440" s="242"/>
      <c r="H440" s="242"/>
      <c r="I440" s="242"/>
      <c r="K440" s="79" t="s">
        <v>119</v>
      </c>
      <c r="L440" s="26"/>
      <c r="M440" s="5"/>
      <c r="N440" s="5"/>
      <c r="O440" s="26"/>
      <c r="P440" s="5"/>
      <c r="Q440" s="26"/>
      <c r="R440" s="26"/>
      <c r="S440" s="26"/>
      <c r="AL440" s="3"/>
      <c r="AM440" s="3"/>
    </row>
    <row r="441" spans="1:39" ht="20.25" customHeight="1">
      <c r="A441" s="234" t="s">
        <v>9</v>
      </c>
      <c r="B441" s="235" t="s">
        <v>97</v>
      </c>
      <c r="C441" s="232"/>
      <c r="D441" s="232"/>
      <c r="E441" s="232"/>
      <c r="F441" s="232"/>
      <c r="G441" s="232"/>
      <c r="H441" s="232"/>
      <c r="I441" s="233"/>
      <c r="J441" s="26"/>
      <c r="K441" s="236" t="s">
        <v>10</v>
      </c>
      <c r="L441" s="229" t="s">
        <v>2</v>
      </c>
      <c r="M441" s="229" t="s">
        <v>3</v>
      </c>
      <c r="N441" s="237" t="s">
        <v>4</v>
      </c>
      <c r="O441" s="229" t="s">
        <v>5</v>
      </c>
      <c r="P441" s="238" t="s">
        <v>6</v>
      </c>
      <c r="Q441" s="238" t="s">
        <v>7</v>
      </c>
      <c r="R441" s="229" t="s">
        <v>8</v>
      </c>
      <c r="AL441" s="3"/>
      <c r="AM441" s="3"/>
    </row>
    <row r="442" spans="1:39" ht="15.75" customHeight="1">
      <c r="A442" s="230"/>
      <c r="B442" s="82" t="s">
        <v>98</v>
      </c>
      <c r="C442" s="82" t="s">
        <v>99</v>
      </c>
      <c r="D442" s="82" t="s">
        <v>100</v>
      </c>
      <c r="E442" s="82" t="s">
        <v>101</v>
      </c>
      <c r="F442" s="82" t="s">
        <v>102</v>
      </c>
      <c r="G442" s="82" t="s">
        <v>103</v>
      </c>
      <c r="H442" s="82" t="s">
        <v>104</v>
      </c>
      <c r="I442" s="82" t="s">
        <v>105</v>
      </c>
      <c r="J442" s="26"/>
      <c r="K442" s="230"/>
      <c r="L442" s="230"/>
      <c r="M442" s="230"/>
      <c r="N442" s="230"/>
      <c r="O442" s="230"/>
      <c r="P442" s="230"/>
      <c r="Q442" s="230"/>
      <c r="R442" s="230"/>
      <c r="AL442" s="3"/>
      <c r="AM442" s="3"/>
    </row>
    <row r="443" spans="1:39" ht="15.75" customHeight="1">
      <c r="A443" s="82">
        <v>2002</v>
      </c>
      <c r="B443" s="83">
        <v>26</v>
      </c>
      <c r="C443" s="83"/>
      <c r="D443" s="83"/>
      <c r="E443" s="83"/>
      <c r="F443" s="83"/>
      <c r="G443" s="83"/>
      <c r="H443" s="83"/>
      <c r="I443" s="83"/>
      <c r="J443" s="26"/>
      <c r="K443" s="84"/>
      <c r="L443" s="85"/>
      <c r="M443" s="86"/>
      <c r="N443" s="87"/>
      <c r="O443" s="88"/>
      <c r="P443" s="89">
        <f>B443</f>
        <v>26</v>
      </c>
      <c r="Q443" s="90"/>
      <c r="R443" s="88"/>
      <c r="AL443" s="3"/>
      <c r="AM443" s="3"/>
    </row>
    <row r="444" spans="1:39" ht="15.75" customHeight="1">
      <c r="A444" s="82">
        <v>2101</v>
      </c>
      <c r="B444" s="83"/>
      <c r="C444" s="83">
        <v>21</v>
      </c>
      <c r="D444" s="83"/>
      <c r="E444" s="83"/>
      <c r="F444" s="83"/>
      <c r="G444" s="83"/>
      <c r="H444" s="83"/>
      <c r="I444" s="83"/>
      <c r="J444" s="26"/>
      <c r="K444" s="84"/>
      <c r="L444" s="91"/>
      <c r="M444" s="92"/>
      <c r="N444" s="93"/>
      <c r="O444" s="94">
        <f>IF(C444=0,"",C444/B443)</f>
        <v>0.80769230769230771</v>
      </c>
      <c r="P444" s="95">
        <v>21</v>
      </c>
      <c r="Q444" s="96">
        <f t="shared" ref="Q444:Q452" si="59">IF(P444=0,"",P444/P443)</f>
        <v>0.80769230769230771</v>
      </c>
      <c r="R444" s="96">
        <f t="shared" ref="R444:R452" si="60">IF(P444=0,"",100%-Q444)</f>
        <v>0.19230769230769229</v>
      </c>
      <c r="AL444" s="3"/>
      <c r="AM444" s="3"/>
    </row>
    <row r="445" spans="1:39" ht="15.75" customHeight="1">
      <c r="A445" s="82">
        <v>2102</v>
      </c>
      <c r="B445" s="83"/>
      <c r="C445" s="83"/>
      <c r="D445" s="83">
        <v>20</v>
      </c>
      <c r="E445" s="83"/>
      <c r="F445" s="83"/>
      <c r="G445" s="83"/>
      <c r="H445" s="83"/>
      <c r="I445" s="83"/>
      <c r="J445" s="26"/>
      <c r="K445" s="84"/>
      <c r="L445" s="91"/>
      <c r="M445" s="92"/>
      <c r="N445" s="93"/>
      <c r="O445" s="94">
        <f>IF(D445=0,"",D445/C444)</f>
        <v>0.95238095238095233</v>
      </c>
      <c r="P445" s="95">
        <v>20</v>
      </c>
      <c r="Q445" s="96">
        <f t="shared" si="59"/>
        <v>0.95238095238095233</v>
      </c>
      <c r="R445" s="96">
        <f t="shared" si="60"/>
        <v>4.7619047619047672E-2</v>
      </c>
      <c r="S445" s="97">
        <f>P445/P443</f>
        <v>0.76923076923076927</v>
      </c>
      <c r="AL445" s="3"/>
      <c r="AM445" s="3"/>
    </row>
    <row r="446" spans="1:39" ht="15.75" customHeight="1">
      <c r="A446" s="82">
        <v>2201</v>
      </c>
      <c r="B446" s="83"/>
      <c r="C446" s="83"/>
      <c r="D446" s="83"/>
      <c r="E446" s="83">
        <v>18</v>
      </c>
      <c r="F446" s="83"/>
      <c r="G446" s="83"/>
      <c r="H446" s="83"/>
      <c r="I446" s="83"/>
      <c r="J446" s="26"/>
      <c r="K446" s="84"/>
      <c r="L446" s="91"/>
      <c r="M446" s="92"/>
      <c r="N446" s="93"/>
      <c r="O446" s="94">
        <f>IF(E446=0,"",E446/D445)</f>
        <v>0.9</v>
      </c>
      <c r="P446" s="95">
        <v>19</v>
      </c>
      <c r="Q446" s="96">
        <f t="shared" si="59"/>
        <v>0.95</v>
      </c>
      <c r="R446" s="96">
        <f t="shared" si="60"/>
        <v>5.0000000000000044E-2</v>
      </c>
      <c r="AL446" s="3"/>
      <c r="AM446" s="3"/>
    </row>
    <row r="447" spans="1:39" ht="15.75" customHeight="1">
      <c r="A447" s="82">
        <v>2202</v>
      </c>
      <c r="B447" s="83"/>
      <c r="C447" s="83"/>
      <c r="D447" s="83"/>
      <c r="E447" s="83"/>
      <c r="F447" s="83">
        <v>18</v>
      </c>
      <c r="G447" s="83"/>
      <c r="H447" s="83"/>
      <c r="I447" s="83"/>
      <c r="J447" s="26"/>
      <c r="K447" s="84"/>
      <c r="L447" s="91"/>
      <c r="M447" s="92"/>
      <c r="N447" s="93"/>
      <c r="O447" s="94">
        <f>IF(F447=0,"",F447/E446)</f>
        <v>1</v>
      </c>
      <c r="P447" s="95">
        <v>18</v>
      </c>
      <c r="Q447" s="96">
        <f t="shared" si="59"/>
        <v>0.94736842105263153</v>
      </c>
      <c r="R447" s="96">
        <f t="shared" si="60"/>
        <v>5.2631578947368474E-2</v>
      </c>
      <c r="AL447" s="3"/>
      <c r="AM447" s="3"/>
    </row>
    <row r="448" spans="1:39" ht="15.75" customHeight="1">
      <c r="A448" s="82">
        <v>2301</v>
      </c>
      <c r="B448" s="83"/>
      <c r="C448" s="83"/>
      <c r="D448" s="83"/>
      <c r="E448" s="83"/>
      <c r="F448" s="83"/>
      <c r="G448" s="83">
        <v>17</v>
      </c>
      <c r="H448" s="83"/>
      <c r="I448" s="83"/>
      <c r="J448" s="26"/>
      <c r="K448" s="84"/>
      <c r="L448" s="91"/>
      <c r="M448" s="92"/>
      <c r="N448" s="93"/>
      <c r="O448" s="94">
        <f>IF(G448=0,"",G448/F447)</f>
        <v>0.94444444444444442</v>
      </c>
      <c r="P448" s="95">
        <v>17</v>
      </c>
      <c r="Q448" s="96">
        <f t="shared" si="59"/>
        <v>0.94444444444444442</v>
      </c>
      <c r="R448" s="96">
        <f t="shared" si="60"/>
        <v>5.555555555555558E-2</v>
      </c>
      <c r="AL448" s="3"/>
      <c r="AM448" s="3"/>
    </row>
    <row r="449" spans="1:39" ht="15.75" customHeight="1">
      <c r="A449" s="82">
        <v>2302</v>
      </c>
      <c r="B449" s="83"/>
      <c r="C449" s="83"/>
      <c r="D449" s="83"/>
      <c r="E449" s="83"/>
      <c r="F449" s="83"/>
      <c r="G449" s="83"/>
      <c r="H449" s="83">
        <v>17</v>
      </c>
      <c r="I449" s="83"/>
      <c r="J449" s="26"/>
      <c r="K449" s="84"/>
      <c r="L449" s="91"/>
      <c r="M449" s="92"/>
      <c r="N449" s="93"/>
      <c r="O449" s="94">
        <f>IF(H449=0,"",H449/G448)</f>
        <v>1</v>
      </c>
      <c r="P449" s="95">
        <v>17</v>
      </c>
      <c r="Q449" s="96">
        <f t="shared" si="59"/>
        <v>1</v>
      </c>
      <c r="R449" s="96">
        <f t="shared" si="60"/>
        <v>0</v>
      </c>
      <c r="AL449" s="3"/>
      <c r="AM449" s="3"/>
    </row>
    <row r="450" spans="1:39" ht="15.75" customHeight="1">
      <c r="A450" s="82">
        <v>2401</v>
      </c>
      <c r="B450" s="83"/>
      <c r="C450" s="83"/>
      <c r="D450" s="83"/>
      <c r="E450" s="83"/>
      <c r="F450" s="83"/>
      <c r="G450" s="83"/>
      <c r="H450" s="83"/>
      <c r="I450" s="83">
        <v>16</v>
      </c>
      <c r="J450" s="26"/>
      <c r="K450" s="84">
        <v>12</v>
      </c>
      <c r="L450" s="91"/>
      <c r="M450" s="92"/>
      <c r="N450" s="93"/>
      <c r="O450" s="94">
        <f>IF(I450=0,"",I450/H449)</f>
        <v>0.94117647058823528</v>
      </c>
      <c r="P450" s="95">
        <v>16</v>
      </c>
      <c r="Q450" s="96">
        <f t="shared" si="59"/>
        <v>0.94117647058823528</v>
      </c>
      <c r="R450" s="96">
        <f t="shared" si="60"/>
        <v>5.8823529411764719E-2</v>
      </c>
      <c r="AL450" s="3"/>
      <c r="AM450" s="3"/>
    </row>
    <row r="451" spans="1:39" ht="15.75" customHeight="1">
      <c r="A451" s="82">
        <v>2402</v>
      </c>
      <c r="B451" s="83"/>
      <c r="C451" s="83"/>
      <c r="D451" s="83"/>
      <c r="E451" s="83"/>
      <c r="F451" s="83"/>
      <c r="G451" s="83"/>
      <c r="H451" s="83"/>
      <c r="I451" s="83">
        <v>1</v>
      </c>
      <c r="J451" s="26"/>
      <c r="K451" s="84"/>
      <c r="L451" s="91"/>
      <c r="M451" s="92"/>
      <c r="N451" s="93"/>
      <c r="O451" s="94"/>
      <c r="P451" s="95">
        <v>2</v>
      </c>
      <c r="Q451" s="96"/>
      <c r="R451" s="96"/>
      <c r="AL451" s="3"/>
      <c r="AM451" s="3"/>
    </row>
    <row r="452" spans="1:39" ht="15.75" customHeight="1">
      <c r="A452" s="82">
        <v>2501</v>
      </c>
      <c r="B452" s="83"/>
      <c r="C452" s="83"/>
      <c r="D452" s="83"/>
      <c r="E452" s="83"/>
      <c r="F452" s="83"/>
      <c r="G452" s="83"/>
      <c r="H452" s="83"/>
      <c r="I452" s="83"/>
      <c r="J452" s="26"/>
      <c r="K452" s="84"/>
      <c r="L452" s="91"/>
      <c r="M452" s="92"/>
      <c r="N452" s="93"/>
      <c r="O452" s="94"/>
      <c r="P452" s="95"/>
      <c r="Q452" s="96" t="str">
        <f t="shared" si="59"/>
        <v/>
      </c>
      <c r="R452" s="96" t="str">
        <f t="shared" si="60"/>
        <v/>
      </c>
      <c r="AL452" s="3"/>
      <c r="AM452" s="3"/>
    </row>
    <row r="453" spans="1:39" ht="15.75" customHeight="1">
      <c r="A453" s="82">
        <v>2502</v>
      </c>
      <c r="B453" s="83"/>
      <c r="C453" s="83"/>
      <c r="D453" s="83"/>
      <c r="E453" s="83"/>
      <c r="F453" s="83"/>
      <c r="G453" s="83"/>
      <c r="H453" s="83"/>
      <c r="I453" s="83"/>
      <c r="J453" s="26"/>
      <c r="K453" s="84"/>
      <c r="L453" s="91"/>
      <c r="M453" s="92"/>
      <c r="N453" s="99"/>
      <c r="O453" s="100"/>
      <c r="P453" s="101"/>
      <c r="Q453" s="102"/>
      <c r="R453" s="100"/>
      <c r="AL453" s="3"/>
      <c r="AM453" s="3"/>
    </row>
    <row r="454" spans="1:39" ht="15.75" customHeight="1">
      <c r="A454" s="82">
        <v>2601</v>
      </c>
      <c r="B454" s="83"/>
      <c r="C454" s="83"/>
      <c r="D454" s="83"/>
      <c r="E454" s="83"/>
      <c r="F454" s="83"/>
      <c r="G454" s="83"/>
      <c r="H454" s="83"/>
      <c r="I454" s="83"/>
      <c r="J454" s="26"/>
      <c r="K454" s="84"/>
      <c r="L454" s="91"/>
      <c r="M454" s="92"/>
      <c r="N454" s="99"/>
      <c r="O454" s="103"/>
      <c r="P454" s="101"/>
      <c r="Q454" s="104"/>
      <c r="R454" s="103"/>
      <c r="AL454" s="3"/>
      <c r="AM454" s="3"/>
    </row>
    <row r="455" spans="1:39" ht="15.75" customHeight="1">
      <c r="A455" s="82">
        <v>2602</v>
      </c>
      <c r="B455" s="83"/>
      <c r="C455" s="83"/>
      <c r="D455" s="83"/>
      <c r="E455" s="83"/>
      <c r="F455" s="83"/>
      <c r="G455" s="83"/>
      <c r="H455" s="83"/>
      <c r="I455" s="83"/>
      <c r="J455" s="26"/>
      <c r="K455" s="84"/>
      <c r="L455" s="91"/>
      <c r="M455" s="92"/>
      <c r="N455" s="99"/>
      <c r="O455" s="103"/>
      <c r="P455" s="101"/>
      <c r="Q455" s="104"/>
      <c r="R455" s="103"/>
      <c r="AL455" s="3"/>
      <c r="AM455" s="3"/>
    </row>
    <row r="456" spans="1:39" ht="15.75" customHeight="1">
      <c r="A456" s="82">
        <v>2701</v>
      </c>
      <c r="B456" s="83"/>
      <c r="C456" s="83"/>
      <c r="D456" s="83"/>
      <c r="E456" s="83"/>
      <c r="F456" s="83"/>
      <c r="G456" s="83"/>
      <c r="H456" s="83"/>
      <c r="I456" s="83"/>
      <c r="J456" s="26"/>
      <c r="K456" s="84"/>
      <c r="L456" s="91"/>
      <c r="M456" s="92"/>
      <c r="N456" s="99"/>
      <c r="O456" s="105"/>
      <c r="P456" s="124"/>
      <c r="Q456" s="106"/>
      <c r="R456" s="107"/>
      <c r="AL456" s="3"/>
      <c r="AM456" s="3"/>
    </row>
    <row r="457" spans="1:39" ht="15.75" customHeight="1">
      <c r="A457" s="82">
        <v>2702</v>
      </c>
      <c r="B457" s="83"/>
      <c r="C457" s="83"/>
      <c r="D457" s="83"/>
      <c r="E457" s="83"/>
      <c r="F457" s="83"/>
      <c r="G457" s="83"/>
      <c r="H457" s="83"/>
      <c r="I457" s="83"/>
      <c r="J457" s="26"/>
      <c r="K457" s="84"/>
      <c r="L457" s="91"/>
      <c r="M457" s="92"/>
      <c r="N457" s="99"/>
      <c r="O457" s="108" t="s">
        <v>80</v>
      </c>
      <c r="P457" s="109">
        <v>1</v>
      </c>
      <c r="Q457" s="110">
        <f>IF(SUM(K446:K453)=0,"",SUM(K446:K453))</f>
        <v>12</v>
      </c>
      <c r="R457" s="111" t="s">
        <v>10</v>
      </c>
      <c r="AL457" s="3"/>
      <c r="AM457" s="3"/>
    </row>
    <row r="458" spans="1:39" ht="15.75" customHeight="1">
      <c r="A458" s="82">
        <v>2801</v>
      </c>
      <c r="B458" s="83"/>
      <c r="C458" s="83"/>
      <c r="D458" s="83"/>
      <c r="E458" s="83"/>
      <c r="F458" s="83"/>
      <c r="G458" s="83"/>
      <c r="H458" s="83"/>
      <c r="I458" s="83"/>
      <c r="J458" s="26"/>
      <c r="K458" s="84"/>
      <c r="L458" s="91"/>
      <c r="M458" s="92"/>
      <c r="N458" s="99"/>
      <c r="O458" s="112" t="s">
        <v>81</v>
      </c>
      <c r="P458" s="113">
        <f>IF(P457/B443=0,"",P457/B443)</f>
        <v>3.8461538461538464E-2</v>
      </c>
      <c r="Q458" s="114">
        <f>IF(P457/Q457=0,"",P457/Q457)</f>
        <v>8.3333333333333329E-2</v>
      </c>
      <c r="R458" s="115" t="s">
        <v>82</v>
      </c>
      <c r="AL458" s="3"/>
      <c r="AM458" s="3"/>
    </row>
    <row r="459" spans="1:39" ht="15.75" customHeight="1">
      <c r="A459" s="82">
        <v>2802</v>
      </c>
      <c r="B459" s="83"/>
      <c r="C459" s="83"/>
      <c r="D459" s="83"/>
      <c r="E459" s="83"/>
      <c r="F459" s="83"/>
      <c r="G459" s="83"/>
      <c r="H459" s="83"/>
      <c r="I459" s="83"/>
      <c r="J459" s="26"/>
      <c r="K459" s="84"/>
      <c r="L459" s="116"/>
      <c r="M459" s="117"/>
      <c r="N459" s="118"/>
      <c r="O459" s="119"/>
      <c r="P459" s="120"/>
      <c r="Q459" s="120"/>
      <c r="R459" s="121"/>
      <c r="AL459" s="3"/>
      <c r="AM459" s="3"/>
    </row>
    <row r="460" spans="1:39" ht="18" customHeight="1">
      <c r="A460" s="34"/>
      <c r="B460" s="26"/>
      <c r="C460" s="231" t="s">
        <v>108</v>
      </c>
      <c r="D460" s="232"/>
      <c r="E460" s="232"/>
      <c r="F460" s="232"/>
      <c r="G460" s="232"/>
      <c r="H460" s="232"/>
      <c r="I460" s="233"/>
      <c r="J460" s="26"/>
      <c r="K460" s="122">
        <f>SUM(K450:K456)</f>
        <v>12</v>
      </c>
      <c r="L460" s="123">
        <f>(K450/B443)</f>
        <v>0.46153846153846156</v>
      </c>
      <c r="M460" s="123">
        <f>IF(K460=0,"",K460/B443)</f>
        <v>0.46153846153846156</v>
      </c>
      <c r="N460" s="123">
        <f>M460-L460</f>
        <v>0</v>
      </c>
      <c r="O460" s="5"/>
      <c r="P460" s="26"/>
      <c r="Q460" s="25"/>
      <c r="R460" s="5"/>
      <c r="AL460" s="3"/>
      <c r="AM460" s="3"/>
    </row>
    <row r="461" spans="1:39" ht="12.75" customHeight="1">
      <c r="L461" s="5"/>
      <c r="M461" s="5"/>
      <c r="O461" s="5"/>
      <c r="P461" s="6"/>
      <c r="Q461" s="6"/>
      <c r="R461" s="5"/>
      <c r="AL461" s="3"/>
      <c r="AM461" s="3"/>
    </row>
    <row r="462" spans="1:39" ht="12.75" customHeight="1">
      <c r="L462" s="5"/>
      <c r="M462" s="5"/>
      <c r="O462" s="5"/>
      <c r="P462" s="6"/>
      <c r="Q462" s="6"/>
      <c r="R462" s="5"/>
      <c r="AL462" s="3"/>
      <c r="AM462" s="3"/>
    </row>
    <row r="463" spans="1:39" ht="26.25" customHeight="1">
      <c r="A463" s="250" t="s">
        <v>96</v>
      </c>
      <c r="B463" s="242"/>
      <c r="C463" s="242"/>
      <c r="D463" s="242"/>
      <c r="E463" s="242"/>
      <c r="F463" s="242"/>
      <c r="G463" s="242"/>
      <c r="H463" s="242"/>
      <c r="I463" s="242"/>
      <c r="K463" s="79" t="s">
        <v>121</v>
      </c>
      <c r="L463" s="26"/>
      <c r="M463" s="5"/>
      <c r="N463" s="5"/>
      <c r="O463" s="26"/>
      <c r="P463" s="5"/>
      <c r="Q463" s="26"/>
      <c r="R463" s="26"/>
      <c r="S463" s="26"/>
      <c r="AL463" s="3"/>
      <c r="AM463" s="3"/>
    </row>
    <row r="464" spans="1:39" ht="20.25" customHeight="1">
      <c r="A464" s="234" t="s">
        <v>9</v>
      </c>
      <c r="B464" s="235" t="s">
        <v>97</v>
      </c>
      <c r="C464" s="232"/>
      <c r="D464" s="232"/>
      <c r="E464" s="232"/>
      <c r="F464" s="232"/>
      <c r="G464" s="232"/>
      <c r="H464" s="232"/>
      <c r="I464" s="233"/>
      <c r="J464" s="26"/>
      <c r="K464" s="236" t="s">
        <v>10</v>
      </c>
      <c r="L464" s="229" t="s">
        <v>2</v>
      </c>
      <c r="M464" s="229" t="s">
        <v>3</v>
      </c>
      <c r="N464" s="237" t="s">
        <v>4</v>
      </c>
      <c r="O464" s="229" t="s">
        <v>5</v>
      </c>
      <c r="P464" s="238" t="s">
        <v>6</v>
      </c>
      <c r="Q464" s="238" t="s">
        <v>7</v>
      </c>
      <c r="R464" s="229" t="s">
        <v>8</v>
      </c>
      <c r="AL464" s="3"/>
      <c r="AM464" s="3"/>
    </row>
    <row r="465" spans="1:39" ht="15.75" customHeight="1">
      <c r="A465" s="230"/>
      <c r="B465" s="82" t="s">
        <v>98</v>
      </c>
      <c r="C465" s="82" t="s">
        <v>99</v>
      </c>
      <c r="D465" s="82" t="s">
        <v>100</v>
      </c>
      <c r="E465" s="82" t="s">
        <v>101</v>
      </c>
      <c r="F465" s="82" t="s">
        <v>102</v>
      </c>
      <c r="G465" s="82" t="s">
        <v>103</v>
      </c>
      <c r="H465" s="82" t="s">
        <v>104</v>
      </c>
      <c r="I465" s="82" t="s">
        <v>105</v>
      </c>
      <c r="J465" s="26"/>
      <c r="K465" s="230"/>
      <c r="L465" s="230"/>
      <c r="M465" s="230"/>
      <c r="N465" s="230"/>
      <c r="O465" s="230"/>
      <c r="P465" s="230"/>
      <c r="Q465" s="230"/>
      <c r="R465" s="230"/>
      <c r="AL465" s="3"/>
      <c r="AM465" s="3"/>
    </row>
    <row r="466" spans="1:39" ht="15.75" customHeight="1">
      <c r="A466" s="82">
        <v>2102</v>
      </c>
      <c r="B466" s="83">
        <v>24</v>
      </c>
      <c r="C466" s="83"/>
      <c r="D466" s="83"/>
      <c r="E466" s="83"/>
      <c r="F466" s="83"/>
      <c r="G466" s="83"/>
      <c r="H466" s="83"/>
      <c r="I466" s="83"/>
      <c r="J466" s="26"/>
      <c r="K466" s="84"/>
      <c r="L466" s="85"/>
      <c r="M466" s="86"/>
      <c r="N466" s="87"/>
      <c r="O466" s="88"/>
      <c r="P466" s="89">
        <f>B466</f>
        <v>24</v>
      </c>
      <c r="Q466" s="90"/>
      <c r="R466" s="88"/>
      <c r="AL466" s="3"/>
      <c r="AM466" s="3"/>
    </row>
    <row r="467" spans="1:39" ht="15.75" customHeight="1">
      <c r="A467" s="82">
        <v>2201</v>
      </c>
      <c r="B467" s="83"/>
      <c r="C467" s="83">
        <v>21</v>
      </c>
      <c r="D467" s="83"/>
      <c r="E467" s="83"/>
      <c r="F467" s="83"/>
      <c r="G467" s="83"/>
      <c r="H467" s="83"/>
      <c r="I467" s="83"/>
      <c r="J467" s="26"/>
      <c r="K467" s="84"/>
      <c r="L467" s="91"/>
      <c r="M467" s="92"/>
      <c r="N467" s="93"/>
      <c r="O467" s="94">
        <f>IF(C467=0,"",C467/B466)</f>
        <v>0.875</v>
      </c>
      <c r="P467" s="95">
        <v>21</v>
      </c>
      <c r="Q467" s="96">
        <f t="shared" ref="Q467:Q475" si="61">IF(P467=0,"",P467/P466)</f>
        <v>0.875</v>
      </c>
      <c r="R467" s="96">
        <f t="shared" ref="R467:R475" si="62">IF(P467=0,"",100%-Q467)</f>
        <v>0.125</v>
      </c>
      <c r="AL467" s="3"/>
      <c r="AM467" s="3"/>
    </row>
    <row r="468" spans="1:39" ht="15.75" customHeight="1">
      <c r="A468" s="82">
        <v>2202</v>
      </c>
      <c r="B468" s="83"/>
      <c r="C468" s="83"/>
      <c r="D468" s="83">
        <v>19</v>
      </c>
      <c r="E468" s="83"/>
      <c r="F468" s="83"/>
      <c r="G468" s="83"/>
      <c r="H468" s="83"/>
      <c r="I468" s="83"/>
      <c r="J468" s="26"/>
      <c r="K468" s="84"/>
      <c r="L468" s="91"/>
      <c r="M468" s="92"/>
      <c r="N468" s="93"/>
      <c r="O468" s="94">
        <f>IF(D468=0,"",D468/C467)</f>
        <v>0.90476190476190477</v>
      </c>
      <c r="P468" s="95">
        <v>19</v>
      </c>
      <c r="Q468" s="96">
        <f t="shared" si="61"/>
        <v>0.90476190476190477</v>
      </c>
      <c r="R468" s="96">
        <f t="shared" si="62"/>
        <v>9.5238095238095233E-2</v>
      </c>
      <c r="S468" s="97">
        <f>P468/P466</f>
        <v>0.79166666666666663</v>
      </c>
      <c r="AL468" s="3"/>
      <c r="AM468" s="3"/>
    </row>
    <row r="469" spans="1:39" ht="15.75" customHeight="1">
      <c r="A469" s="82">
        <v>2301</v>
      </c>
      <c r="B469" s="83"/>
      <c r="C469" s="83"/>
      <c r="D469" s="83"/>
      <c r="E469" s="83">
        <v>17</v>
      </c>
      <c r="F469" s="83"/>
      <c r="G469" s="83"/>
      <c r="H469" s="83"/>
      <c r="I469" s="83"/>
      <c r="J469" s="26"/>
      <c r="K469" s="84"/>
      <c r="L469" s="91"/>
      <c r="M469" s="92"/>
      <c r="N469" s="93"/>
      <c r="O469" s="94">
        <f>IF(E469=0,"",E469/D468)</f>
        <v>0.89473684210526316</v>
      </c>
      <c r="P469" s="95">
        <v>17</v>
      </c>
      <c r="Q469" s="96">
        <f t="shared" si="61"/>
        <v>0.89473684210526316</v>
      </c>
      <c r="R469" s="96">
        <f t="shared" si="62"/>
        <v>0.10526315789473684</v>
      </c>
      <c r="AL469" s="3"/>
      <c r="AM469" s="3"/>
    </row>
    <row r="470" spans="1:39" ht="15.75" customHeight="1">
      <c r="A470" s="82">
        <v>2302</v>
      </c>
      <c r="B470" s="83"/>
      <c r="C470" s="83"/>
      <c r="D470" s="83"/>
      <c r="E470" s="83"/>
      <c r="F470" s="83">
        <v>17</v>
      </c>
      <c r="G470" s="83"/>
      <c r="H470" s="83"/>
      <c r="I470" s="83"/>
      <c r="J470" s="26"/>
      <c r="K470" s="84"/>
      <c r="L470" s="91"/>
      <c r="M470" s="92"/>
      <c r="N470" s="93"/>
      <c r="O470" s="94">
        <f>IF(F470=0,"",F470/E469)</f>
        <v>1</v>
      </c>
      <c r="P470" s="95">
        <v>17</v>
      </c>
      <c r="Q470" s="96">
        <f t="shared" si="61"/>
        <v>1</v>
      </c>
      <c r="R470" s="96">
        <f t="shared" si="62"/>
        <v>0</v>
      </c>
      <c r="AL470" s="3"/>
      <c r="AM470" s="3"/>
    </row>
    <row r="471" spans="1:39" ht="15.75" customHeight="1">
      <c r="A471" s="82">
        <v>2401</v>
      </c>
      <c r="B471" s="83"/>
      <c r="C471" s="83"/>
      <c r="D471" s="83"/>
      <c r="E471" s="83"/>
      <c r="F471" s="83"/>
      <c r="G471" s="83">
        <v>16</v>
      </c>
      <c r="H471" s="83"/>
      <c r="I471" s="83"/>
      <c r="J471" s="26"/>
      <c r="K471" s="84"/>
      <c r="L471" s="91"/>
      <c r="M471" s="92"/>
      <c r="N471" s="93"/>
      <c r="O471" s="94">
        <f>IF(G471=0,"",G471/F470)</f>
        <v>0.94117647058823528</v>
      </c>
      <c r="P471" s="95">
        <v>17</v>
      </c>
      <c r="Q471" s="96">
        <f t="shared" si="61"/>
        <v>1</v>
      </c>
      <c r="R471" s="96">
        <f t="shared" si="62"/>
        <v>0</v>
      </c>
      <c r="AL471" s="3"/>
      <c r="AM471" s="3"/>
    </row>
    <row r="472" spans="1:39" ht="15.75" customHeight="1">
      <c r="A472" s="82">
        <v>2402</v>
      </c>
      <c r="B472" s="83"/>
      <c r="C472" s="83"/>
      <c r="D472" s="83"/>
      <c r="E472" s="83"/>
      <c r="F472" s="83"/>
      <c r="G472" s="83"/>
      <c r="H472" s="83">
        <v>16</v>
      </c>
      <c r="I472" s="83"/>
      <c r="J472" s="26"/>
      <c r="K472" s="84"/>
      <c r="L472" s="91"/>
      <c r="M472" s="92"/>
      <c r="N472" s="93"/>
      <c r="O472" s="94">
        <f>IF(H472=0,"",H472/G471)</f>
        <v>1</v>
      </c>
      <c r="P472" s="95">
        <v>17</v>
      </c>
      <c r="Q472" s="96">
        <f t="shared" si="61"/>
        <v>1</v>
      </c>
      <c r="R472" s="96">
        <f t="shared" si="62"/>
        <v>0</v>
      </c>
      <c r="AL472" s="3"/>
      <c r="AM472" s="3"/>
    </row>
    <row r="473" spans="1:39" ht="15.75" customHeight="1">
      <c r="A473" s="82">
        <v>2501</v>
      </c>
      <c r="B473" s="83"/>
      <c r="C473" s="83"/>
      <c r="D473" s="83"/>
      <c r="E473" s="83"/>
      <c r="F473" s="83"/>
      <c r="G473" s="83"/>
      <c r="H473" s="83"/>
      <c r="I473" s="83"/>
      <c r="J473" s="26"/>
      <c r="K473" s="84"/>
      <c r="L473" s="91"/>
      <c r="M473" s="92"/>
      <c r="N473" s="93"/>
      <c r="O473" s="94" t="str">
        <f>IF(I473=0,"",I473/H472)</f>
        <v/>
      </c>
      <c r="P473" s="95"/>
      <c r="Q473" s="96" t="str">
        <f t="shared" si="61"/>
        <v/>
      </c>
      <c r="R473" s="96" t="str">
        <f t="shared" si="62"/>
        <v/>
      </c>
      <c r="AL473" s="3"/>
      <c r="AM473" s="3"/>
    </row>
    <row r="474" spans="1:39" ht="15.75" customHeight="1">
      <c r="A474" s="82">
        <v>2502</v>
      </c>
      <c r="B474" s="83"/>
      <c r="C474" s="83"/>
      <c r="D474" s="83"/>
      <c r="E474" s="83"/>
      <c r="F474" s="83"/>
      <c r="G474" s="83"/>
      <c r="H474" s="83"/>
      <c r="I474" s="83"/>
      <c r="J474" s="26"/>
      <c r="K474" s="84"/>
      <c r="L474" s="91"/>
      <c r="M474" s="92" t="s">
        <v>28</v>
      </c>
      <c r="N474" s="93"/>
      <c r="O474" s="94"/>
      <c r="P474" s="95"/>
      <c r="Q474" s="96" t="str">
        <f t="shared" si="61"/>
        <v/>
      </c>
      <c r="R474" s="96" t="str">
        <f t="shared" si="62"/>
        <v/>
      </c>
      <c r="AL474" s="3"/>
      <c r="AM474" s="3"/>
    </row>
    <row r="475" spans="1:39" ht="15.75" customHeight="1">
      <c r="A475" s="82">
        <v>2601</v>
      </c>
      <c r="B475" s="83"/>
      <c r="C475" s="83"/>
      <c r="D475" s="83"/>
      <c r="E475" s="83"/>
      <c r="F475" s="83"/>
      <c r="G475" s="83"/>
      <c r="H475" s="83"/>
      <c r="I475" s="83"/>
      <c r="J475" s="26"/>
      <c r="K475" s="84"/>
      <c r="L475" s="91"/>
      <c r="M475" s="92"/>
      <c r="N475" s="93"/>
      <c r="O475" s="94"/>
      <c r="P475" s="95"/>
      <c r="Q475" s="96" t="str">
        <f t="shared" si="61"/>
        <v/>
      </c>
      <c r="R475" s="96" t="str">
        <f t="shared" si="62"/>
        <v/>
      </c>
      <c r="AL475" s="3"/>
      <c r="AM475" s="3"/>
    </row>
    <row r="476" spans="1:39" ht="15.75" customHeight="1">
      <c r="A476" s="82">
        <v>2602</v>
      </c>
      <c r="B476" s="83"/>
      <c r="C476" s="83"/>
      <c r="D476" s="83"/>
      <c r="E476" s="83"/>
      <c r="F476" s="83"/>
      <c r="G476" s="83"/>
      <c r="H476" s="83"/>
      <c r="I476" s="83"/>
      <c r="J476" s="26"/>
      <c r="K476" s="84"/>
      <c r="L476" s="91"/>
      <c r="M476" s="92"/>
      <c r="N476" s="99"/>
      <c r="O476" s="100"/>
      <c r="P476" s="101"/>
      <c r="Q476" s="102"/>
      <c r="R476" s="100"/>
      <c r="AL476" s="3"/>
      <c r="AM476" s="3"/>
    </row>
    <row r="477" spans="1:39" ht="15.75" customHeight="1">
      <c r="A477" s="82">
        <v>2701</v>
      </c>
      <c r="B477" s="83"/>
      <c r="C477" s="83"/>
      <c r="D477" s="83"/>
      <c r="E477" s="83"/>
      <c r="F477" s="83"/>
      <c r="G477" s="83"/>
      <c r="H477" s="83"/>
      <c r="I477" s="83"/>
      <c r="J477" s="26"/>
      <c r="K477" s="84"/>
      <c r="L477" s="91"/>
      <c r="M477" s="92"/>
      <c r="N477" s="99"/>
      <c r="O477" s="103"/>
      <c r="P477" s="101"/>
      <c r="Q477" s="104"/>
      <c r="R477" s="103"/>
      <c r="AL477" s="3"/>
      <c r="AM477" s="3"/>
    </row>
    <row r="478" spans="1:39" ht="15.75" customHeight="1">
      <c r="A478" s="82">
        <v>2702</v>
      </c>
      <c r="B478" s="83"/>
      <c r="C478" s="83"/>
      <c r="D478" s="83"/>
      <c r="E478" s="83"/>
      <c r="F478" s="83"/>
      <c r="G478" s="83"/>
      <c r="H478" s="83"/>
      <c r="I478" s="83"/>
      <c r="J478" s="26"/>
      <c r="K478" s="84"/>
      <c r="L478" s="91"/>
      <c r="M478" s="92"/>
      <c r="N478" s="99"/>
      <c r="O478" s="103"/>
      <c r="P478" s="101"/>
      <c r="Q478" s="104"/>
      <c r="R478" s="103"/>
      <c r="AL478" s="3"/>
      <c r="AM478" s="3"/>
    </row>
    <row r="479" spans="1:39" ht="15.75" customHeight="1">
      <c r="A479" s="82">
        <v>2801</v>
      </c>
      <c r="B479" s="83"/>
      <c r="C479" s="83"/>
      <c r="D479" s="83"/>
      <c r="E479" s="83"/>
      <c r="F479" s="83"/>
      <c r="G479" s="83"/>
      <c r="H479" s="83"/>
      <c r="I479" s="83"/>
      <c r="J479" s="26"/>
      <c r="K479" s="84"/>
      <c r="L479" s="91"/>
      <c r="M479" s="92"/>
      <c r="N479" s="99"/>
      <c r="O479" s="105"/>
      <c r="P479" s="124"/>
      <c r="Q479" s="106"/>
      <c r="R479" s="107"/>
      <c r="AL479" s="3"/>
      <c r="AM479" s="3"/>
    </row>
    <row r="480" spans="1:39" ht="15.75" customHeight="1">
      <c r="A480" s="82">
        <v>2802</v>
      </c>
      <c r="B480" s="83"/>
      <c r="C480" s="83"/>
      <c r="D480" s="83"/>
      <c r="E480" s="83"/>
      <c r="F480" s="83"/>
      <c r="G480" s="83"/>
      <c r="H480" s="83"/>
      <c r="I480" s="83"/>
      <c r="J480" s="26"/>
      <c r="K480" s="84"/>
      <c r="L480" s="91"/>
      <c r="M480" s="92"/>
      <c r="N480" s="99"/>
      <c r="O480" s="108" t="s">
        <v>80</v>
      </c>
      <c r="P480" s="109"/>
      <c r="Q480" s="110" t="str">
        <f>IF(SUM(K469:K476)=0,"",SUM(K469:K476))</f>
        <v/>
      </c>
      <c r="R480" s="111" t="s">
        <v>10</v>
      </c>
      <c r="AL480" s="3"/>
      <c r="AM480" s="3"/>
    </row>
    <row r="481" spans="1:39" ht="15.75" customHeight="1">
      <c r="A481" s="82">
        <v>2901</v>
      </c>
      <c r="B481" s="83"/>
      <c r="C481" s="83"/>
      <c r="D481" s="83"/>
      <c r="E481" s="83"/>
      <c r="F481" s="83"/>
      <c r="G481" s="83"/>
      <c r="H481" s="83"/>
      <c r="I481" s="83"/>
      <c r="J481" s="26"/>
      <c r="K481" s="84"/>
      <c r="L481" s="91"/>
      <c r="M481" s="92"/>
      <c r="N481" s="99"/>
      <c r="O481" s="112" t="s">
        <v>81</v>
      </c>
      <c r="P481" s="113" t="str">
        <f>IF(P480/B466=0,"",P480/B466)</f>
        <v/>
      </c>
      <c r="Q481" s="114" t="e">
        <f>IF(P480/Q480=0,"",P480/Q480)</f>
        <v>#VALUE!</v>
      </c>
      <c r="R481" s="115" t="s">
        <v>82</v>
      </c>
      <c r="AL481" s="3"/>
      <c r="AM481" s="3"/>
    </row>
    <row r="482" spans="1:39" ht="15.75" customHeight="1">
      <c r="A482" s="82">
        <v>2902</v>
      </c>
      <c r="B482" s="83"/>
      <c r="C482" s="83"/>
      <c r="D482" s="83"/>
      <c r="E482" s="83"/>
      <c r="F482" s="83"/>
      <c r="G482" s="83"/>
      <c r="H482" s="83"/>
      <c r="I482" s="83"/>
      <c r="J482" s="26"/>
      <c r="K482" s="84"/>
      <c r="L482" s="116"/>
      <c r="M482" s="117"/>
      <c r="N482" s="118"/>
      <c r="O482" s="119"/>
      <c r="P482" s="120"/>
      <c r="Q482" s="120"/>
      <c r="R482" s="121"/>
      <c r="AL482" s="3"/>
      <c r="AM482" s="3"/>
    </row>
    <row r="483" spans="1:39" ht="18" customHeight="1">
      <c r="A483" s="34"/>
      <c r="B483" s="26"/>
      <c r="C483" s="231" t="s">
        <v>108</v>
      </c>
      <c r="D483" s="232"/>
      <c r="E483" s="232"/>
      <c r="F483" s="232"/>
      <c r="G483" s="232"/>
      <c r="H483" s="232"/>
      <c r="I483" s="233"/>
      <c r="J483" s="26"/>
      <c r="K483" s="122">
        <f>SUM(K473:K479)</f>
        <v>0</v>
      </c>
      <c r="L483" s="123">
        <f>(K473/B466)</f>
        <v>0</v>
      </c>
      <c r="M483" s="123" t="str">
        <f>IF(K483=0,"",K483/B466)</f>
        <v/>
      </c>
      <c r="N483" s="123" t="e">
        <f>M483-L483</f>
        <v>#VALUE!</v>
      </c>
      <c r="O483" s="5"/>
      <c r="P483" s="26"/>
      <c r="Q483" s="25"/>
      <c r="R483" s="5"/>
      <c r="AL483" s="3"/>
      <c r="AM483" s="3"/>
    </row>
    <row r="484" spans="1:39" ht="12.75" customHeight="1">
      <c r="L484" s="5"/>
      <c r="M484" s="5"/>
      <c r="O484" s="5"/>
      <c r="P484" s="6"/>
      <c r="Q484" s="6"/>
      <c r="R484" s="5"/>
      <c r="AL484" s="3"/>
      <c r="AM484" s="3"/>
    </row>
    <row r="485" spans="1:39" ht="12.75" customHeight="1">
      <c r="L485" s="5"/>
      <c r="M485" s="5"/>
      <c r="O485" s="5"/>
      <c r="P485" s="6"/>
      <c r="Q485" s="6"/>
      <c r="R485" s="5"/>
      <c r="AL485" s="3"/>
      <c r="AM485" s="3"/>
    </row>
    <row r="486" spans="1:39" ht="23.25" customHeight="1">
      <c r="A486" s="250" t="s">
        <v>96</v>
      </c>
      <c r="B486" s="242"/>
      <c r="C486" s="242"/>
      <c r="D486" s="242"/>
      <c r="E486" s="242"/>
      <c r="F486" s="242"/>
      <c r="G486" s="242"/>
      <c r="H486" s="242"/>
      <c r="I486" s="242"/>
      <c r="K486" s="79" t="s">
        <v>123</v>
      </c>
      <c r="L486" s="26"/>
      <c r="M486" s="5"/>
      <c r="N486" s="5"/>
      <c r="O486" s="26"/>
      <c r="P486" s="5"/>
      <c r="Q486" s="26"/>
      <c r="R486" s="26"/>
      <c r="S486" s="26"/>
      <c r="AL486" s="3"/>
      <c r="AM486" s="3"/>
    </row>
    <row r="487" spans="1:39" ht="20.25">
      <c r="A487" s="234" t="s">
        <v>9</v>
      </c>
      <c r="B487" s="235" t="s">
        <v>97</v>
      </c>
      <c r="C487" s="232"/>
      <c r="D487" s="232"/>
      <c r="E487" s="232"/>
      <c r="F487" s="232"/>
      <c r="G487" s="232"/>
      <c r="H487" s="232"/>
      <c r="I487" s="233"/>
      <c r="J487" s="26"/>
      <c r="K487" s="236" t="s">
        <v>10</v>
      </c>
      <c r="L487" s="229" t="s">
        <v>2</v>
      </c>
      <c r="M487" s="229" t="s">
        <v>3</v>
      </c>
      <c r="N487" s="237" t="s">
        <v>4</v>
      </c>
      <c r="O487" s="229" t="s">
        <v>5</v>
      </c>
      <c r="P487" s="238" t="s">
        <v>6</v>
      </c>
      <c r="Q487" s="238" t="s">
        <v>7</v>
      </c>
      <c r="R487" s="229" t="s">
        <v>8</v>
      </c>
      <c r="AL487" s="3"/>
      <c r="AM487" s="3"/>
    </row>
    <row r="488" spans="1:39" ht="15.75">
      <c r="A488" s="230"/>
      <c r="B488" s="82" t="s">
        <v>98</v>
      </c>
      <c r="C488" s="82" t="s">
        <v>99</v>
      </c>
      <c r="D488" s="82" t="s">
        <v>100</v>
      </c>
      <c r="E488" s="82" t="s">
        <v>101</v>
      </c>
      <c r="F488" s="82" t="s">
        <v>102</v>
      </c>
      <c r="G488" s="82" t="s">
        <v>103</v>
      </c>
      <c r="H488" s="82" t="s">
        <v>104</v>
      </c>
      <c r="I488" s="82" t="s">
        <v>105</v>
      </c>
      <c r="J488" s="26"/>
      <c r="K488" s="230"/>
      <c r="L488" s="230"/>
      <c r="M488" s="230"/>
      <c r="N488" s="230"/>
      <c r="O488" s="230"/>
      <c r="P488" s="230"/>
      <c r="Q488" s="230"/>
      <c r="R488" s="230"/>
      <c r="AL488" s="3"/>
      <c r="AM488" s="3"/>
    </row>
    <row r="489" spans="1:39" ht="15.75">
      <c r="A489" s="82">
        <v>2202</v>
      </c>
      <c r="B489" s="83">
        <v>21</v>
      </c>
      <c r="C489" s="83"/>
      <c r="D489" s="83"/>
      <c r="E489" s="83"/>
      <c r="F489" s="83"/>
      <c r="G489" s="83"/>
      <c r="H489" s="83"/>
      <c r="I489" s="83"/>
      <c r="J489" s="26"/>
      <c r="K489" s="84"/>
      <c r="L489" s="85"/>
      <c r="M489" s="86"/>
      <c r="N489" s="87"/>
      <c r="O489" s="88"/>
      <c r="P489" s="89">
        <f>B489</f>
        <v>21</v>
      </c>
      <c r="Q489" s="90"/>
      <c r="R489" s="88"/>
      <c r="AL489" s="3"/>
      <c r="AM489" s="3"/>
    </row>
    <row r="490" spans="1:39" ht="15.75">
      <c r="A490" s="82">
        <v>2301</v>
      </c>
      <c r="B490" s="83"/>
      <c r="C490" s="83">
        <v>19</v>
      </c>
      <c r="D490" s="83"/>
      <c r="E490" s="83"/>
      <c r="F490" s="83"/>
      <c r="G490" s="83"/>
      <c r="H490" s="83"/>
      <c r="I490" s="83"/>
      <c r="J490" s="26"/>
      <c r="K490" s="84"/>
      <c r="L490" s="91"/>
      <c r="M490" s="92"/>
      <c r="N490" s="93"/>
      <c r="O490" s="94">
        <f>IF(C490=0,"",C490/B489)</f>
        <v>0.90476190476190477</v>
      </c>
      <c r="P490" s="95">
        <v>19</v>
      </c>
      <c r="Q490" s="96">
        <f t="shared" ref="Q490:Q498" si="63">IF(P490=0,"",P490/P489)</f>
        <v>0.90476190476190477</v>
      </c>
      <c r="R490" s="96">
        <f t="shared" ref="R490:R498" si="64">IF(P490=0,"",100%-Q490)</f>
        <v>9.5238095238095233E-2</v>
      </c>
      <c r="AL490" s="3"/>
      <c r="AM490" s="3"/>
    </row>
    <row r="491" spans="1:39" ht="15.75">
      <c r="A491" s="82">
        <v>2302</v>
      </c>
      <c r="B491" s="83"/>
      <c r="C491" s="83"/>
      <c r="D491" s="83">
        <v>15</v>
      </c>
      <c r="E491" s="83"/>
      <c r="F491" s="83"/>
      <c r="G491" s="83"/>
      <c r="H491" s="83"/>
      <c r="I491" s="83"/>
      <c r="J491" s="26"/>
      <c r="K491" s="84"/>
      <c r="L491" s="91"/>
      <c r="M491" s="92"/>
      <c r="N491" s="93"/>
      <c r="O491" s="94">
        <f>IF(D491=0,"",D491/C490)</f>
        <v>0.78947368421052633</v>
      </c>
      <c r="P491" s="95">
        <v>15</v>
      </c>
      <c r="Q491" s="96">
        <f t="shared" si="63"/>
        <v>0.78947368421052633</v>
      </c>
      <c r="R491" s="96">
        <f t="shared" si="64"/>
        <v>0.21052631578947367</v>
      </c>
      <c r="S491" s="97">
        <f>P491/P489</f>
        <v>0.7142857142857143</v>
      </c>
      <c r="AL491" s="3"/>
      <c r="AM491" s="3"/>
    </row>
    <row r="492" spans="1:39" ht="15.75">
      <c r="A492" s="82">
        <v>2401</v>
      </c>
      <c r="B492" s="83"/>
      <c r="C492" s="83"/>
      <c r="D492" s="83"/>
      <c r="E492" s="83">
        <v>14</v>
      </c>
      <c r="F492" s="83"/>
      <c r="G492" s="83"/>
      <c r="H492" s="83"/>
      <c r="I492" s="83"/>
      <c r="J492" s="26"/>
      <c r="K492" s="84"/>
      <c r="L492" s="91"/>
      <c r="M492" s="92"/>
      <c r="N492" s="93"/>
      <c r="O492" s="94">
        <f>IF(E492=0,"",E492/D491)</f>
        <v>0.93333333333333335</v>
      </c>
      <c r="P492" s="95">
        <v>15</v>
      </c>
      <c r="Q492" s="96">
        <f t="shared" si="63"/>
        <v>1</v>
      </c>
      <c r="R492" s="96">
        <f t="shared" si="64"/>
        <v>0</v>
      </c>
      <c r="AL492" s="3"/>
      <c r="AM492" s="3"/>
    </row>
    <row r="493" spans="1:39" ht="15.75">
      <c r="A493" s="82">
        <v>2402</v>
      </c>
      <c r="B493" s="83"/>
      <c r="C493" s="83"/>
      <c r="D493" s="83"/>
      <c r="E493" s="83"/>
      <c r="F493" s="83">
        <v>14</v>
      </c>
      <c r="G493" s="83"/>
      <c r="H493" s="83"/>
      <c r="I493" s="83"/>
      <c r="J493" s="26"/>
      <c r="K493" s="84"/>
      <c r="L493" s="91"/>
      <c r="M493" s="92"/>
      <c r="N493" s="93"/>
      <c r="O493" s="94">
        <f>IF(F493=0,"",F493/E492)</f>
        <v>1</v>
      </c>
      <c r="P493" s="95">
        <v>15</v>
      </c>
      <c r="Q493" s="96">
        <f t="shared" si="63"/>
        <v>1</v>
      </c>
      <c r="R493" s="96">
        <f t="shared" si="64"/>
        <v>0</v>
      </c>
      <c r="AL493" s="3"/>
      <c r="AM493" s="3"/>
    </row>
    <row r="494" spans="1:39" ht="15.75">
      <c r="A494" s="82">
        <v>2501</v>
      </c>
      <c r="B494" s="83"/>
      <c r="C494" s="83"/>
      <c r="D494" s="83"/>
      <c r="E494" s="83"/>
      <c r="F494" s="83"/>
      <c r="G494" s="83"/>
      <c r="H494" s="83"/>
      <c r="I494" s="83"/>
      <c r="J494" s="26"/>
      <c r="K494" s="84"/>
      <c r="L494" s="91"/>
      <c r="M494" s="92"/>
      <c r="N494" s="93"/>
      <c r="O494" s="94" t="str">
        <f>IF(G494=0,"",G494/F493)</f>
        <v/>
      </c>
      <c r="P494" s="95"/>
      <c r="Q494" s="96" t="str">
        <f t="shared" si="63"/>
        <v/>
      </c>
      <c r="R494" s="96" t="str">
        <f t="shared" si="64"/>
        <v/>
      </c>
      <c r="AL494" s="3"/>
      <c r="AM494" s="3"/>
    </row>
    <row r="495" spans="1:39" ht="15.75">
      <c r="A495" s="82">
        <v>2502</v>
      </c>
      <c r="B495" s="83"/>
      <c r="C495" s="83"/>
      <c r="D495" s="83"/>
      <c r="E495" s="83"/>
      <c r="F495" s="83"/>
      <c r="G495" s="83"/>
      <c r="H495" s="83"/>
      <c r="I495" s="83"/>
      <c r="J495" s="26"/>
      <c r="K495" s="84"/>
      <c r="L495" s="91"/>
      <c r="M495" s="92"/>
      <c r="N495" s="93"/>
      <c r="O495" s="94" t="str">
        <f>IF(H495=0,"",H495/G494)</f>
        <v/>
      </c>
      <c r="P495" s="95"/>
      <c r="Q495" s="96" t="str">
        <f t="shared" si="63"/>
        <v/>
      </c>
      <c r="R495" s="96" t="str">
        <f t="shared" si="64"/>
        <v/>
      </c>
      <c r="AL495" s="3"/>
      <c r="AM495" s="3"/>
    </row>
    <row r="496" spans="1:39" ht="15.75">
      <c r="A496" s="82">
        <v>2601</v>
      </c>
      <c r="B496" s="83"/>
      <c r="C496" s="83"/>
      <c r="D496" s="83"/>
      <c r="E496" s="83"/>
      <c r="F496" s="83"/>
      <c r="G496" s="83"/>
      <c r="H496" s="83"/>
      <c r="I496" s="83"/>
      <c r="J496" s="26"/>
      <c r="K496" s="84"/>
      <c r="L496" s="91"/>
      <c r="M496" s="92"/>
      <c r="N496" s="93"/>
      <c r="O496" s="94" t="str">
        <f>IF(I496=0,"",I496/H495)</f>
        <v/>
      </c>
      <c r="P496" s="95"/>
      <c r="Q496" s="96" t="str">
        <f t="shared" si="63"/>
        <v/>
      </c>
      <c r="R496" s="96" t="str">
        <f t="shared" si="64"/>
        <v/>
      </c>
      <c r="AL496" s="3"/>
      <c r="AM496" s="3"/>
    </row>
    <row r="497" spans="1:39" ht="15.75">
      <c r="A497" s="82">
        <v>2602</v>
      </c>
      <c r="B497" s="83"/>
      <c r="C497" s="83"/>
      <c r="D497" s="83"/>
      <c r="E497" s="83"/>
      <c r="F497" s="83"/>
      <c r="G497" s="83"/>
      <c r="H497" s="83"/>
      <c r="I497" s="83"/>
      <c r="J497" s="26"/>
      <c r="K497" s="84"/>
      <c r="L497" s="91"/>
      <c r="M497" s="92" t="s">
        <v>28</v>
      </c>
      <c r="N497" s="93"/>
      <c r="O497" s="94"/>
      <c r="P497" s="95"/>
      <c r="Q497" s="96" t="str">
        <f t="shared" si="63"/>
        <v/>
      </c>
      <c r="R497" s="96" t="str">
        <f t="shared" si="64"/>
        <v/>
      </c>
      <c r="AL497" s="3"/>
      <c r="AM497" s="3"/>
    </row>
    <row r="498" spans="1:39" ht="15.75">
      <c r="A498" s="82">
        <v>2701</v>
      </c>
      <c r="B498" s="83"/>
      <c r="C498" s="83"/>
      <c r="D498" s="83"/>
      <c r="E498" s="83"/>
      <c r="F498" s="83"/>
      <c r="G498" s="83"/>
      <c r="H498" s="83"/>
      <c r="I498" s="83"/>
      <c r="J498" s="26"/>
      <c r="K498" s="84"/>
      <c r="L498" s="91"/>
      <c r="M498" s="92"/>
      <c r="N498" s="93"/>
      <c r="O498" s="94"/>
      <c r="P498" s="95"/>
      <c r="Q498" s="96" t="str">
        <f t="shared" si="63"/>
        <v/>
      </c>
      <c r="R498" s="96" t="str">
        <f t="shared" si="64"/>
        <v/>
      </c>
      <c r="AL498" s="3"/>
      <c r="AM498" s="3"/>
    </row>
    <row r="499" spans="1:39" ht="15.75">
      <c r="A499" s="82">
        <v>2702</v>
      </c>
      <c r="B499" s="83"/>
      <c r="C499" s="83"/>
      <c r="D499" s="83"/>
      <c r="E499" s="83"/>
      <c r="F499" s="83"/>
      <c r="G499" s="83"/>
      <c r="H499" s="83"/>
      <c r="I499" s="83"/>
      <c r="J499" s="26"/>
      <c r="K499" s="84"/>
      <c r="L499" s="91"/>
      <c r="M499" s="92"/>
      <c r="N499" s="99"/>
      <c r="O499" s="100"/>
      <c r="P499" s="101"/>
      <c r="Q499" s="102"/>
      <c r="R499" s="100"/>
      <c r="AL499" s="3"/>
      <c r="AM499" s="3"/>
    </row>
    <row r="500" spans="1:39" ht="15.75">
      <c r="A500" s="82">
        <v>2801</v>
      </c>
      <c r="B500" s="83"/>
      <c r="C500" s="83"/>
      <c r="D500" s="83"/>
      <c r="E500" s="83"/>
      <c r="F500" s="83"/>
      <c r="G500" s="83"/>
      <c r="H500" s="83"/>
      <c r="I500" s="83"/>
      <c r="J500" s="26"/>
      <c r="K500" s="84"/>
      <c r="L500" s="91"/>
      <c r="M500" s="92"/>
      <c r="N500" s="99"/>
      <c r="O500" s="103"/>
      <c r="P500" s="101"/>
      <c r="Q500" s="104"/>
      <c r="R500" s="103"/>
      <c r="AL500" s="3"/>
      <c r="AM500" s="3"/>
    </row>
    <row r="501" spans="1:39" ht="15.75">
      <c r="A501" s="82">
        <v>2802</v>
      </c>
      <c r="B501" s="83"/>
      <c r="C501" s="83"/>
      <c r="D501" s="83"/>
      <c r="E501" s="83"/>
      <c r="F501" s="83"/>
      <c r="G501" s="83"/>
      <c r="H501" s="83"/>
      <c r="I501" s="83"/>
      <c r="J501" s="26"/>
      <c r="K501" s="84"/>
      <c r="L501" s="91"/>
      <c r="M501" s="92"/>
      <c r="N501" s="99"/>
      <c r="O501" s="103"/>
      <c r="P501" s="101"/>
      <c r="Q501" s="104"/>
      <c r="R501" s="103"/>
      <c r="AL501" s="3"/>
      <c r="AM501" s="3"/>
    </row>
    <row r="502" spans="1:39" ht="15.75">
      <c r="A502" s="82">
        <v>2901</v>
      </c>
      <c r="B502" s="83"/>
      <c r="C502" s="83"/>
      <c r="D502" s="83"/>
      <c r="E502" s="83"/>
      <c r="F502" s="83"/>
      <c r="G502" s="83"/>
      <c r="H502" s="83"/>
      <c r="I502" s="83"/>
      <c r="J502" s="26"/>
      <c r="K502" s="84"/>
      <c r="L502" s="91"/>
      <c r="M502" s="92"/>
      <c r="N502" s="99"/>
      <c r="O502" s="105"/>
      <c r="P502" s="124"/>
      <c r="Q502" s="106"/>
      <c r="R502" s="107"/>
      <c r="AL502" s="3"/>
      <c r="AM502" s="3"/>
    </row>
    <row r="503" spans="1:39" ht="15.75">
      <c r="A503" s="82">
        <v>2902</v>
      </c>
      <c r="B503" s="83"/>
      <c r="C503" s="83"/>
      <c r="D503" s="83"/>
      <c r="E503" s="83"/>
      <c r="F503" s="83"/>
      <c r="G503" s="83"/>
      <c r="H503" s="83"/>
      <c r="I503" s="83"/>
      <c r="J503" s="26"/>
      <c r="K503" s="84"/>
      <c r="L503" s="91"/>
      <c r="M503" s="92"/>
      <c r="N503" s="99"/>
      <c r="O503" s="108" t="s">
        <v>80</v>
      </c>
      <c r="P503" s="109"/>
      <c r="Q503" s="110" t="str">
        <f>IF(SUM(K492:K499)=0,"",SUM(K492:K499))</f>
        <v/>
      </c>
      <c r="R503" s="111" t="s">
        <v>10</v>
      </c>
      <c r="AL503" s="3"/>
      <c r="AM503" s="3"/>
    </row>
    <row r="504" spans="1:39" ht="12.75" customHeight="1">
      <c r="B504" s="83"/>
      <c r="C504" s="83"/>
      <c r="D504" s="83"/>
      <c r="E504" s="83"/>
      <c r="F504" s="83"/>
      <c r="G504" s="83"/>
      <c r="H504" s="83"/>
      <c r="I504" s="83"/>
      <c r="J504" s="26"/>
      <c r="K504" s="84"/>
      <c r="L504" s="91"/>
      <c r="M504" s="92"/>
      <c r="N504" s="99"/>
      <c r="O504" s="112" t="s">
        <v>81</v>
      </c>
      <c r="P504" s="113" t="str">
        <f>IF(P503/B489=0,"",P503/B489)</f>
        <v/>
      </c>
      <c r="Q504" s="114" t="e">
        <f>IF(P503/Q503=0,"",P503/Q503)</f>
        <v>#VALUE!</v>
      </c>
      <c r="R504" s="115" t="s">
        <v>82</v>
      </c>
      <c r="AL504" s="3"/>
      <c r="AM504" s="3"/>
    </row>
    <row r="505" spans="1:39" ht="12.75" customHeight="1">
      <c r="B505" s="83"/>
      <c r="C505" s="83"/>
      <c r="D505" s="83"/>
      <c r="E505" s="83"/>
      <c r="F505" s="83"/>
      <c r="G505" s="83"/>
      <c r="H505" s="83"/>
      <c r="I505" s="83"/>
      <c r="J505" s="26"/>
      <c r="K505" s="84"/>
      <c r="L505" s="116"/>
      <c r="M505" s="117"/>
      <c r="N505" s="118"/>
      <c r="O505" s="119"/>
      <c r="P505" s="120"/>
      <c r="Q505" s="120"/>
      <c r="R505" s="121"/>
      <c r="AL505" s="3"/>
      <c r="AM505" s="3"/>
    </row>
    <row r="506" spans="1:39" ht="18">
      <c r="A506" s="34"/>
      <c r="B506" s="26"/>
      <c r="C506" s="231" t="s">
        <v>108</v>
      </c>
      <c r="D506" s="232"/>
      <c r="E506" s="232"/>
      <c r="F506" s="232"/>
      <c r="G506" s="232"/>
      <c r="H506" s="232"/>
      <c r="I506" s="233"/>
      <c r="J506" s="26"/>
      <c r="K506" s="122">
        <f>SUM(K496:K502)</f>
        <v>0</v>
      </c>
      <c r="L506" s="123">
        <f>(K496/B489)</f>
        <v>0</v>
      </c>
      <c r="M506" s="123" t="str">
        <f>IF(K506=0,"",K506/B489)</f>
        <v/>
      </c>
      <c r="N506" s="123" t="e">
        <f>M506-L506</f>
        <v>#VALUE!</v>
      </c>
      <c r="O506" s="5"/>
      <c r="P506" s="26"/>
      <c r="Q506" s="25"/>
      <c r="R506" s="5"/>
      <c r="AL506" s="3"/>
      <c r="AM506" s="3"/>
    </row>
    <row r="507" spans="1:39" ht="12.75" customHeight="1">
      <c r="L507" s="5"/>
      <c r="M507" s="5"/>
      <c r="O507" s="5"/>
      <c r="P507" s="6"/>
      <c r="Q507" s="6"/>
      <c r="R507" s="5"/>
      <c r="AL507" s="3"/>
      <c r="AM507" s="3"/>
    </row>
    <row r="508" spans="1:39" ht="12.75" customHeight="1">
      <c r="L508" s="5"/>
      <c r="M508" s="5"/>
      <c r="O508" s="5"/>
      <c r="P508" s="6"/>
      <c r="Q508" s="6"/>
      <c r="R508" s="5"/>
      <c r="AL508" s="3"/>
      <c r="AM508" s="3"/>
    </row>
    <row r="509" spans="1:39" ht="26.25">
      <c r="A509" s="250" t="s">
        <v>96</v>
      </c>
      <c r="B509" s="242"/>
      <c r="C509" s="242"/>
      <c r="D509" s="242"/>
      <c r="E509" s="242"/>
      <c r="F509" s="242"/>
      <c r="G509" s="242"/>
      <c r="H509" s="242"/>
      <c r="I509" s="242"/>
      <c r="J509" s="216"/>
      <c r="K509" s="217" t="s">
        <v>142</v>
      </c>
      <c r="L509" s="26"/>
      <c r="M509" s="5"/>
      <c r="N509" s="5"/>
      <c r="O509" s="26"/>
      <c r="P509" s="5"/>
      <c r="Q509" s="26"/>
      <c r="R509" s="26"/>
      <c r="S509" s="26"/>
      <c r="AL509" s="3"/>
      <c r="AM509" s="3"/>
    </row>
    <row r="510" spans="1:39" ht="12.75" customHeight="1">
      <c r="A510" s="234" t="s">
        <v>9</v>
      </c>
      <c r="B510" s="235" t="s">
        <v>97</v>
      </c>
      <c r="C510" s="232"/>
      <c r="D510" s="232"/>
      <c r="E510" s="232"/>
      <c r="F510" s="232"/>
      <c r="G510" s="232"/>
      <c r="H510" s="232"/>
      <c r="I510" s="233"/>
      <c r="J510" s="26"/>
      <c r="K510" s="236" t="s">
        <v>10</v>
      </c>
      <c r="L510" s="229" t="s">
        <v>2</v>
      </c>
      <c r="M510" s="229" t="s">
        <v>3</v>
      </c>
      <c r="N510" s="237" t="s">
        <v>4</v>
      </c>
      <c r="O510" s="229" t="s">
        <v>5</v>
      </c>
      <c r="P510" s="238" t="s">
        <v>6</v>
      </c>
      <c r="Q510" s="238" t="s">
        <v>7</v>
      </c>
      <c r="R510" s="229" t="s">
        <v>8</v>
      </c>
      <c r="S510" s="216"/>
      <c r="AL510" s="3"/>
      <c r="AM510" s="3"/>
    </row>
    <row r="511" spans="1:39" ht="14.25" customHeight="1">
      <c r="A511" s="230"/>
      <c r="B511" s="82" t="s">
        <v>98</v>
      </c>
      <c r="C511" s="82" t="s">
        <v>99</v>
      </c>
      <c r="D511" s="82" t="s">
        <v>100</v>
      </c>
      <c r="E511" s="82" t="s">
        <v>101</v>
      </c>
      <c r="F511" s="82" t="s">
        <v>102</v>
      </c>
      <c r="G511" s="82" t="s">
        <v>103</v>
      </c>
      <c r="H511" s="82" t="s">
        <v>104</v>
      </c>
      <c r="I511" s="82" t="s">
        <v>105</v>
      </c>
      <c r="J511" s="26"/>
      <c r="K511" s="230"/>
      <c r="L511" s="230"/>
      <c r="M511" s="230"/>
      <c r="N511" s="230"/>
      <c r="O511" s="230"/>
      <c r="P511" s="230"/>
      <c r="Q511" s="230"/>
      <c r="R511" s="230"/>
      <c r="S511" s="216"/>
      <c r="AL511" s="3"/>
      <c r="AM511" s="3"/>
    </row>
    <row r="512" spans="1:39" ht="15.75">
      <c r="A512" s="82">
        <v>2202</v>
      </c>
      <c r="B512" s="83">
        <v>26</v>
      </c>
      <c r="C512" s="83"/>
      <c r="D512" s="83"/>
      <c r="E512" s="83"/>
      <c r="F512" s="83"/>
      <c r="G512" s="83"/>
      <c r="H512" s="83"/>
      <c r="I512" s="83"/>
      <c r="J512" s="26"/>
      <c r="K512" s="130"/>
      <c r="L512" s="85"/>
      <c r="M512" s="86"/>
      <c r="N512" s="87"/>
      <c r="O512" s="88"/>
      <c r="P512" s="89">
        <f>B512</f>
        <v>26</v>
      </c>
      <c r="Q512" s="90"/>
      <c r="R512" s="88"/>
      <c r="S512" s="216"/>
      <c r="AL512" s="3"/>
      <c r="AM512" s="3"/>
    </row>
    <row r="513" spans="1:39" ht="15.75">
      <c r="A513" s="82">
        <v>2301</v>
      </c>
      <c r="B513" s="83"/>
      <c r="C513" s="83">
        <v>22</v>
      </c>
      <c r="D513" s="83"/>
      <c r="E513" s="83"/>
      <c r="F513" s="83"/>
      <c r="G513" s="83"/>
      <c r="H513" s="83"/>
      <c r="I513" s="83"/>
      <c r="J513" s="26"/>
      <c r="K513" s="130"/>
      <c r="L513" s="91"/>
      <c r="M513" s="92"/>
      <c r="N513" s="93"/>
      <c r="O513" s="94">
        <f>IF(C513=0,"",C513/B512)</f>
        <v>0.84615384615384615</v>
      </c>
      <c r="P513" s="95">
        <v>22</v>
      </c>
      <c r="Q513" s="96">
        <f t="shared" ref="Q513:Q521" si="65">IF(P513=0,"",P513/P512)</f>
        <v>0.84615384615384615</v>
      </c>
      <c r="R513" s="96">
        <f t="shared" ref="R513:R521" si="66">IF(P513=0,"",100%-Q513)</f>
        <v>0.15384615384615385</v>
      </c>
      <c r="S513" s="216"/>
      <c r="AL513" s="3"/>
      <c r="AM513" s="3"/>
    </row>
    <row r="514" spans="1:39" ht="15.75">
      <c r="A514" s="82">
        <v>2302</v>
      </c>
      <c r="B514" s="83"/>
      <c r="C514" s="83"/>
      <c r="D514" s="83">
        <v>18</v>
      </c>
      <c r="E514" s="83"/>
      <c r="F514" s="83"/>
      <c r="G514" s="83"/>
      <c r="H514" s="83"/>
      <c r="I514" s="83"/>
      <c r="J514" s="26"/>
      <c r="K514" s="130"/>
      <c r="L514" s="91"/>
      <c r="M514" s="92"/>
      <c r="N514" s="93"/>
      <c r="O514" s="94">
        <f>IF(D514=0,"",D514/C513)</f>
        <v>0.81818181818181823</v>
      </c>
      <c r="P514" s="95">
        <v>20</v>
      </c>
      <c r="Q514" s="96">
        <f t="shared" si="65"/>
        <v>0.90909090909090906</v>
      </c>
      <c r="R514" s="96">
        <f t="shared" si="66"/>
        <v>9.0909090909090939E-2</v>
      </c>
      <c r="S514" s="97">
        <f>P514/P512</f>
        <v>0.76923076923076927</v>
      </c>
      <c r="AL514" s="3"/>
      <c r="AM514" s="3"/>
    </row>
    <row r="515" spans="1:39" ht="15.75">
      <c r="A515" s="82">
        <v>2401</v>
      </c>
      <c r="B515" s="83"/>
      <c r="C515" s="83"/>
      <c r="D515" s="83"/>
      <c r="E515" s="83"/>
      <c r="F515" s="83"/>
      <c r="G515" s="83"/>
      <c r="H515" s="83"/>
      <c r="I515" s="83"/>
      <c r="J515" s="26"/>
      <c r="K515" s="130"/>
      <c r="L515" s="91"/>
      <c r="M515" s="92"/>
      <c r="N515" s="93"/>
      <c r="O515" s="94" t="str">
        <f>IF(E515=0,"",E515/D514)</f>
        <v/>
      </c>
      <c r="P515" s="95"/>
      <c r="Q515" s="96" t="str">
        <f t="shared" si="65"/>
        <v/>
      </c>
      <c r="R515" s="96" t="str">
        <f t="shared" si="66"/>
        <v/>
      </c>
      <c r="S515" s="216"/>
      <c r="AL515" s="3"/>
      <c r="AM515" s="3"/>
    </row>
    <row r="516" spans="1:39" ht="15.75">
      <c r="A516" s="82">
        <v>2402</v>
      </c>
      <c r="B516" s="83"/>
      <c r="C516" s="83"/>
      <c r="D516" s="83"/>
      <c r="E516" s="83"/>
      <c r="F516" s="83"/>
      <c r="G516" s="83"/>
      <c r="H516" s="83"/>
      <c r="I516" s="83"/>
      <c r="J516" s="26"/>
      <c r="K516" s="130"/>
      <c r="L516" s="91"/>
      <c r="M516" s="92"/>
      <c r="N516" s="93"/>
      <c r="O516" s="94" t="str">
        <f>IF(F516=0,"",F516/E515)</f>
        <v/>
      </c>
      <c r="P516" s="95"/>
      <c r="Q516" s="96" t="str">
        <f t="shared" si="65"/>
        <v/>
      </c>
      <c r="R516" s="96" t="str">
        <f t="shared" si="66"/>
        <v/>
      </c>
      <c r="S516" s="216"/>
      <c r="AL516" s="3"/>
      <c r="AM516" s="3"/>
    </row>
    <row r="517" spans="1:39" ht="15.75">
      <c r="A517" s="82">
        <v>2501</v>
      </c>
      <c r="B517" s="83"/>
      <c r="C517" s="83"/>
      <c r="D517" s="83"/>
      <c r="E517" s="83"/>
      <c r="F517" s="83"/>
      <c r="G517" s="83"/>
      <c r="H517" s="83"/>
      <c r="I517" s="83"/>
      <c r="J517" s="26"/>
      <c r="K517" s="130"/>
      <c r="L517" s="91"/>
      <c r="M517" s="92"/>
      <c r="N517" s="93"/>
      <c r="O517" s="94" t="str">
        <f>IF(G517=0,"",G517/F516)</f>
        <v/>
      </c>
      <c r="P517" s="95"/>
      <c r="Q517" s="96" t="str">
        <f t="shared" si="65"/>
        <v/>
      </c>
      <c r="R517" s="96" t="str">
        <f t="shared" si="66"/>
        <v/>
      </c>
      <c r="S517" s="216"/>
      <c r="AL517" s="3"/>
      <c r="AM517" s="3"/>
    </row>
    <row r="518" spans="1:39" ht="15.75">
      <c r="A518" s="82">
        <v>2502</v>
      </c>
      <c r="B518" s="83"/>
      <c r="C518" s="83"/>
      <c r="D518" s="83"/>
      <c r="E518" s="83"/>
      <c r="F518" s="83"/>
      <c r="G518" s="83"/>
      <c r="H518" s="83"/>
      <c r="I518" s="83"/>
      <c r="J518" s="26"/>
      <c r="K518" s="130"/>
      <c r="L518" s="91"/>
      <c r="M518" s="92"/>
      <c r="N518" s="93"/>
      <c r="O518" s="94" t="str">
        <f>IF(H518=0,"",H518/G517)</f>
        <v/>
      </c>
      <c r="P518" s="95"/>
      <c r="Q518" s="96" t="str">
        <f t="shared" si="65"/>
        <v/>
      </c>
      <c r="R518" s="96" t="str">
        <f t="shared" si="66"/>
        <v/>
      </c>
      <c r="S518" s="216"/>
      <c r="AL518" s="3"/>
      <c r="AM518" s="3"/>
    </row>
    <row r="519" spans="1:39" ht="15.75">
      <c r="A519" s="82">
        <v>2601</v>
      </c>
      <c r="B519" s="83"/>
      <c r="C519" s="83"/>
      <c r="D519" s="83"/>
      <c r="E519" s="83"/>
      <c r="F519" s="83"/>
      <c r="G519" s="83"/>
      <c r="H519" s="83"/>
      <c r="I519" s="83"/>
      <c r="J519" s="26"/>
      <c r="K519" s="130"/>
      <c r="L519" s="91"/>
      <c r="M519" s="92"/>
      <c r="N519" s="93"/>
      <c r="O519" s="94" t="str">
        <f>IF(I519=0,"",I519/H518)</f>
        <v/>
      </c>
      <c r="P519" s="95"/>
      <c r="Q519" s="96" t="str">
        <f t="shared" si="65"/>
        <v/>
      </c>
      <c r="R519" s="96" t="str">
        <f t="shared" si="66"/>
        <v/>
      </c>
      <c r="S519" s="216"/>
      <c r="AL519" s="3"/>
      <c r="AM519" s="3"/>
    </row>
    <row r="520" spans="1:39" ht="15.75">
      <c r="A520" s="82">
        <v>2602</v>
      </c>
      <c r="B520" s="83"/>
      <c r="C520" s="83"/>
      <c r="D520" s="83"/>
      <c r="E520" s="83"/>
      <c r="F520" s="83"/>
      <c r="G520" s="83"/>
      <c r="H520" s="83"/>
      <c r="I520" s="83"/>
      <c r="J520" s="26"/>
      <c r="K520" s="130"/>
      <c r="L520" s="91"/>
      <c r="M520" s="92" t="s">
        <v>28</v>
      </c>
      <c r="N520" s="93"/>
      <c r="O520" s="94"/>
      <c r="P520" s="95"/>
      <c r="Q520" s="96" t="str">
        <f t="shared" si="65"/>
        <v/>
      </c>
      <c r="R520" s="96" t="str">
        <f t="shared" si="66"/>
        <v/>
      </c>
      <c r="S520" s="216"/>
      <c r="AL520" s="3"/>
      <c r="AM520" s="3"/>
    </row>
    <row r="521" spans="1:39" ht="15.75">
      <c r="A521" s="82">
        <v>2701</v>
      </c>
      <c r="B521" s="83"/>
      <c r="C521" s="83"/>
      <c r="D521" s="83"/>
      <c r="E521" s="83"/>
      <c r="F521" s="83"/>
      <c r="G521" s="83"/>
      <c r="H521" s="83"/>
      <c r="I521" s="83"/>
      <c r="J521" s="26"/>
      <c r="K521" s="130"/>
      <c r="L521" s="91"/>
      <c r="M521" s="92"/>
      <c r="N521" s="93"/>
      <c r="O521" s="94"/>
      <c r="P521" s="95"/>
      <c r="Q521" s="96" t="str">
        <f t="shared" si="65"/>
        <v/>
      </c>
      <c r="R521" s="96" t="str">
        <f t="shared" si="66"/>
        <v/>
      </c>
      <c r="S521" s="216"/>
      <c r="AL521" s="3"/>
      <c r="AM521" s="3"/>
    </row>
    <row r="522" spans="1:39" ht="15.75">
      <c r="A522" s="82">
        <v>2702</v>
      </c>
      <c r="B522" s="83"/>
      <c r="C522" s="83"/>
      <c r="D522" s="83"/>
      <c r="E522" s="83"/>
      <c r="F522" s="83"/>
      <c r="G522" s="83"/>
      <c r="H522" s="83"/>
      <c r="I522" s="83"/>
      <c r="J522" s="26"/>
      <c r="K522" s="130"/>
      <c r="L522" s="91"/>
      <c r="M522" s="92"/>
      <c r="N522" s="99"/>
      <c r="O522" s="100"/>
      <c r="P522" s="101"/>
      <c r="Q522" s="102"/>
      <c r="R522" s="100"/>
      <c r="S522" s="216"/>
      <c r="AL522" s="3"/>
      <c r="AM522" s="3"/>
    </row>
    <row r="523" spans="1:39" ht="15.75">
      <c r="A523" s="82">
        <v>2801</v>
      </c>
      <c r="B523" s="83"/>
      <c r="C523" s="83"/>
      <c r="D523" s="83"/>
      <c r="E523" s="83"/>
      <c r="F523" s="83"/>
      <c r="G523" s="83"/>
      <c r="H523" s="83"/>
      <c r="I523" s="83"/>
      <c r="J523" s="26"/>
      <c r="K523" s="130"/>
      <c r="L523" s="91"/>
      <c r="M523" s="92"/>
      <c r="N523" s="99"/>
      <c r="O523" s="103"/>
      <c r="P523" s="101"/>
      <c r="Q523" s="104"/>
      <c r="R523" s="103"/>
      <c r="S523" s="216"/>
      <c r="AL523" s="3"/>
      <c r="AM523" s="3"/>
    </row>
    <row r="524" spans="1:39" ht="15.75">
      <c r="A524" s="82">
        <v>2802</v>
      </c>
      <c r="B524" s="83"/>
      <c r="C524" s="83"/>
      <c r="D524" s="83"/>
      <c r="E524" s="83"/>
      <c r="F524" s="83"/>
      <c r="G524" s="83"/>
      <c r="H524" s="83"/>
      <c r="I524" s="83"/>
      <c r="J524" s="26"/>
      <c r="K524" s="130"/>
      <c r="L524" s="91"/>
      <c r="M524" s="92"/>
      <c r="N524" s="99"/>
      <c r="O524" s="103"/>
      <c r="P524" s="101"/>
      <c r="Q524" s="104"/>
      <c r="R524" s="103"/>
      <c r="S524" s="216"/>
      <c r="AL524" s="3"/>
      <c r="AM524" s="3"/>
    </row>
    <row r="525" spans="1:39" ht="15.75">
      <c r="A525" s="82">
        <v>2901</v>
      </c>
      <c r="B525" s="83"/>
      <c r="C525" s="83"/>
      <c r="D525" s="83"/>
      <c r="E525" s="83"/>
      <c r="F525" s="83"/>
      <c r="G525" s="83"/>
      <c r="H525" s="83"/>
      <c r="I525" s="83"/>
      <c r="J525" s="26"/>
      <c r="K525" s="130"/>
      <c r="L525" s="91"/>
      <c r="M525" s="92"/>
      <c r="N525" s="99"/>
      <c r="O525" s="105"/>
      <c r="P525" s="124"/>
      <c r="Q525" s="106"/>
      <c r="R525" s="107"/>
      <c r="S525" s="216"/>
      <c r="AL525" s="3"/>
      <c r="AM525" s="3"/>
    </row>
    <row r="526" spans="1:39" ht="15.75">
      <c r="A526" s="82">
        <v>2902</v>
      </c>
      <c r="B526" s="83"/>
      <c r="C526" s="83"/>
      <c r="D526" s="83"/>
      <c r="E526" s="83"/>
      <c r="F526" s="83"/>
      <c r="G526" s="83"/>
      <c r="H526" s="83"/>
      <c r="I526" s="83"/>
      <c r="J526" s="26"/>
      <c r="K526" s="130"/>
      <c r="L526" s="91"/>
      <c r="M526" s="92"/>
      <c r="N526" s="99"/>
      <c r="O526" s="108" t="s">
        <v>80</v>
      </c>
      <c r="P526" s="109"/>
      <c r="Q526" s="110" t="str">
        <f>IF(SUM(K515:K522)=0,"",SUM(K515:K522))</f>
        <v/>
      </c>
      <c r="R526" s="111" t="s">
        <v>10</v>
      </c>
      <c r="S526" s="216"/>
      <c r="AL526" s="3"/>
      <c r="AM526" s="3"/>
    </row>
    <row r="527" spans="1:39">
      <c r="A527" s="216"/>
      <c r="B527" s="83"/>
      <c r="C527" s="83"/>
      <c r="D527" s="83"/>
      <c r="E527" s="83"/>
      <c r="F527" s="83"/>
      <c r="G527" s="83"/>
      <c r="H527" s="83"/>
      <c r="I527" s="83"/>
      <c r="J527" s="26"/>
      <c r="K527" s="130"/>
      <c r="L527" s="91"/>
      <c r="M527" s="92"/>
      <c r="N527" s="99"/>
      <c r="O527" s="112" t="s">
        <v>81</v>
      </c>
      <c r="P527" s="113" t="str">
        <f>IF(P526/B512=0,"",P526/B512)</f>
        <v/>
      </c>
      <c r="Q527" s="114" t="e">
        <f>IF(P526/Q526=0,"",P526/Q526)</f>
        <v>#VALUE!</v>
      </c>
      <c r="R527" s="115" t="s">
        <v>82</v>
      </c>
      <c r="S527" s="216"/>
      <c r="AL527" s="3"/>
      <c r="AM527" s="3"/>
    </row>
    <row r="528" spans="1:39">
      <c r="A528" s="216"/>
      <c r="B528" s="83"/>
      <c r="C528" s="83"/>
      <c r="D528" s="83"/>
      <c r="E528" s="83"/>
      <c r="F528" s="83"/>
      <c r="G528" s="83"/>
      <c r="H528" s="83"/>
      <c r="I528" s="83"/>
      <c r="J528" s="26"/>
      <c r="K528" s="130"/>
      <c r="L528" s="116"/>
      <c r="M528" s="117"/>
      <c r="N528" s="118"/>
      <c r="O528" s="119"/>
      <c r="P528" s="120"/>
      <c r="Q528" s="120"/>
      <c r="R528" s="121"/>
      <c r="S528" s="216"/>
      <c r="AL528" s="3"/>
      <c r="AM528" s="3"/>
    </row>
    <row r="529" spans="1:39" ht="12.75" customHeight="1">
      <c r="A529" s="34"/>
      <c r="B529" s="26"/>
      <c r="C529" s="231" t="s">
        <v>108</v>
      </c>
      <c r="D529" s="232"/>
      <c r="E529" s="232"/>
      <c r="F529" s="232"/>
      <c r="G529" s="232"/>
      <c r="H529" s="232"/>
      <c r="I529" s="233"/>
      <c r="J529" s="26"/>
      <c r="K529" s="122">
        <f>SUM(K519:K525)</f>
        <v>0</v>
      </c>
      <c r="L529" s="123">
        <f>(K519/B512)</f>
        <v>0</v>
      </c>
      <c r="M529" s="123" t="str">
        <f>IF(K529=0,"",K529/B512)</f>
        <v/>
      </c>
      <c r="N529" s="123" t="e">
        <f>M529-L529</f>
        <v>#VALUE!</v>
      </c>
      <c r="O529" s="5"/>
      <c r="P529" s="26"/>
      <c r="Q529" s="25"/>
      <c r="R529" s="5"/>
      <c r="S529" s="216"/>
      <c r="AL529" s="3"/>
      <c r="AM529" s="3"/>
    </row>
    <row r="530" spans="1:39" ht="12.75" customHeight="1">
      <c r="L530" s="5"/>
      <c r="M530" s="5"/>
      <c r="O530" s="5"/>
      <c r="P530" s="6"/>
      <c r="Q530" s="6"/>
      <c r="R530" s="5"/>
      <c r="AL530" s="3"/>
      <c r="AM530" s="3"/>
    </row>
    <row r="531" spans="1:39" ht="12.75" customHeight="1">
      <c r="L531" s="5"/>
      <c r="M531" s="5"/>
      <c r="O531" s="5"/>
      <c r="P531" s="6"/>
      <c r="Q531" s="6"/>
      <c r="R531" s="5"/>
      <c r="AL531" s="3"/>
      <c r="AM531" s="3"/>
    </row>
    <row r="532" spans="1:39" ht="12.75" customHeight="1">
      <c r="A532" s="250" t="s">
        <v>96</v>
      </c>
      <c r="B532" s="242"/>
      <c r="C532" s="242"/>
      <c r="D532" s="242"/>
      <c r="E532" s="242"/>
      <c r="F532" s="242"/>
      <c r="G532" s="242"/>
      <c r="H532" s="242"/>
      <c r="I532" s="242"/>
      <c r="J532" s="223"/>
      <c r="K532" s="224" t="s">
        <v>144</v>
      </c>
      <c r="L532" s="26"/>
      <c r="M532" s="5"/>
      <c r="N532" s="5"/>
      <c r="O532" s="26"/>
      <c r="P532" s="5"/>
      <c r="Q532" s="26"/>
      <c r="R532" s="26"/>
      <c r="S532" s="26"/>
      <c r="AL532" s="3"/>
      <c r="AM532" s="3"/>
    </row>
    <row r="533" spans="1:39" ht="12.75" customHeight="1">
      <c r="A533" s="234" t="s">
        <v>9</v>
      </c>
      <c r="B533" s="235" t="s">
        <v>97</v>
      </c>
      <c r="C533" s="232"/>
      <c r="D533" s="232"/>
      <c r="E533" s="232"/>
      <c r="F533" s="232"/>
      <c r="G533" s="232"/>
      <c r="H533" s="232"/>
      <c r="I533" s="233"/>
      <c r="J533" s="26"/>
      <c r="K533" s="236" t="s">
        <v>10</v>
      </c>
      <c r="L533" s="229" t="s">
        <v>2</v>
      </c>
      <c r="M533" s="229" t="s">
        <v>3</v>
      </c>
      <c r="N533" s="237" t="s">
        <v>4</v>
      </c>
      <c r="O533" s="229" t="s">
        <v>5</v>
      </c>
      <c r="P533" s="238" t="s">
        <v>6</v>
      </c>
      <c r="Q533" s="238" t="s">
        <v>7</v>
      </c>
      <c r="R533" s="229" t="s">
        <v>8</v>
      </c>
      <c r="S533" s="223"/>
      <c r="AL533" s="3"/>
      <c r="AM533" s="3"/>
    </row>
    <row r="534" spans="1:39" ht="12.75" customHeight="1">
      <c r="A534" s="230"/>
      <c r="B534" s="82" t="s">
        <v>98</v>
      </c>
      <c r="C534" s="82" t="s">
        <v>99</v>
      </c>
      <c r="D534" s="82" t="s">
        <v>100</v>
      </c>
      <c r="E534" s="82" t="s">
        <v>101</v>
      </c>
      <c r="F534" s="82" t="s">
        <v>102</v>
      </c>
      <c r="G534" s="82" t="s">
        <v>103</v>
      </c>
      <c r="H534" s="82" t="s">
        <v>104</v>
      </c>
      <c r="I534" s="82" t="s">
        <v>105</v>
      </c>
      <c r="J534" s="26"/>
      <c r="K534" s="230"/>
      <c r="L534" s="230"/>
      <c r="M534" s="230"/>
      <c r="N534" s="230"/>
      <c r="O534" s="230"/>
      <c r="P534" s="230"/>
      <c r="Q534" s="230"/>
      <c r="R534" s="230"/>
      <c r="S534" s="223"/>
      <c r="AL534" s="3"/>
      <c r="AM534" s="3"/>
    </row>
    <row r="535" spans="1:39" ht="12.75" customHeight="1">
      <c r="A535" s="82">
        <v>2402</v>
      </c>
      <c r="B535" s="83">
        <v>27</v>
      </c>
      <c r="C535" s="83"/>
      <c r="D535" s="83"/>
      <c r="E535" s="83"/>
      <c r="F535" s="83"/>
      <c r="G535" s="83"/>
      <c r="H535" s="83"/>
      <c r="I535" s="83"/>
      <c r="J535" s="26"/>
      <c r="K535" s="130"/>
      <c r="L535" s="85"/>
      <c r="M535" s="86"/>
      <c r="N535" s="87"/>
      <c r="O535" s="88"/>
      <c r="P535" s="89">
        <f>B535</f>
        <v>27</v>
      </c>
      <c r="Q535" s="90"/>
      <c r="R535" s="88"/>
      <c r="S535" s="223"/>
      <c r="AL535" s="3"/>
      <c r="AM535" s="3"/>
    </row>
    <row r="536" spans="1:39" ht="12.75" customHeight="1">
      <c r="A536" s="82">
        <v>2501</v>
      </c>
      <c r="B536" s="83"/>
      <c r="C536" s="83"/>
      <c r="D536" s="83"/>
      <c r="E536" s="83"/>
      <c r="F536" s="83"/>
      <c r="G536" s="83"/>
      <c r="H536" s="83"/>
      <c r="I536" s="83"/>
      <c r="J536" s="26"/>
      <c r="K536" s="130"/>
      <c r="L536" s="91"/>
      <c r="M536" s="92"/>
      <c r="N536" s="93"/>
      <c r="O536" s="94" t="str">
        <f>IF(C536=0,"",C536/B535)</f>
        <v/>
      </c>
      <c r="P536" s="95"/>
      <c r="Q536" s="96" t="str">
        <f t="shared" ref="Q536:Q544" si="67">IF(P536=0,"",P536/P535)</f>
        <v/>
      </c>
      <c r="R536" s="96" t="str">
        <f t="shared" ref="R536:R544" si="68">IF(P536=0,"",100%-Q536)</f>
        <v/>
      </c>
      <c r="S536" s="223"/>
      <c r="AL536" s="3"/>
      <c r="AM536" s="3"/>
    </row>
    <row r="537" spans="1:39" ht="12.75" customHeight="1">
      <c r="A537" s="82">
        <v>2502</v>
      </c>
      <c r="B537" s="83"/>
      <c r="C537" s="83"/>
      <c r="D537" s="83"/>
      <c r="E537" s="83"/>
      <c r="F537" s="83"/>
      <c r="G537" s="83"/>
      <c r="H537" s="83"/>
      <c r="I537" s="83"/>
      <c r="J537" s="26"/>
      <c r="K537" s="130"/>
      <c r="L537" s="91"/>
      <c r="M537" s="92"/>
      <c r="N537" s="93"/>
      <c r="O537" s="94" t="str">
        <f>IF(D537=0,"",D537/C536)</f>
        <v/>
      </c>
      <c r="P537" s="95"/>
      <c r="Q537" s="96" t="str">
        <f t="shared" si="67"/>
        <v/>
      </c>
      <c r="R537" s="96" t="str">
        <f t="shared" si="68"/>
        <v/>
      </c>
      <c r="S537" s="97">
        <f>P537/P535</f>
        <v>0</v>
      </c>
      <c r="AL537" s="3"/>
      <c r="AM537" s="3"/>
    </row>
    <row r="538" spans="1:39" ht="12.75" customHeight="1">
      <c r="A538" s="82">
        <v>2601</v>
      </c>
      <c r="B538" s="83"/>
      <c r="C538" s="83"/>
      <c r="D538" s="83"/>
      <c r="E538" s="83"/>
      <c r="F538" s="83"/>
      <c r="G538" s="83"/>
      <c r="H538" s="83"/>
      <c r="I538" s="83"/>
      <c r="J538" s="26"/>
      <c r="K538" s="130"/>
      <c r="L538" s="91"/>
      <c r="M538" s="92"/>
      <c r="N538" s="93"/>
      <c r="O538" s="94" t="str">
        <f>IF(E538=0,"",E538/D537)</f>
        <v/>
      </c>
      <c r="P538" s="95"/>
      <c r="Q538" s="96" t="str">
        <f t="shared" si="67"/>
        <v/>
      </c>
      <c r="R538" s="96" t="str">
        <f t="shared" si="68"/>
        <v/>
      </c>
      <c r="S538" s="223"/>
      <c r="AL538" s="3"/>
      <c r="AM538" s="3"/>
    </row>
    <row r="539" spans="1:39" ht="12.75" customHeight="1">
      <c r="A539" s="82">
        <v>2602</v>
      </c>
      <c r="B539" s="83"/>
      <c r="C539" s="83"/>
      <c r="D539" s="83"/>
      <c r="E539" s="83"/>
      <c r="F539" s="83"/>
      <c r="G539" s="83"/>
      <c r="H539" s="83"/>
      <c r="I539" s="83"/>
      <c r="J539" s="26"/>
      <c r="K539" s="130"/>
      <c r="L539" s="91"/>
      <c r="M539" s="92"/>
      <c r="N539" s="93"/>
      <c r="O539" s="94" t="str">
        <f>IF(F539=0,"",F539/E538)</f>
        <v/>
      </c>
      <c r="P539" s="95"/>
      <c r="Q539" s="96" t="str">
        <f t="shared" si="67"/>
        <v/>
      </c>
      <c r="R539" s="96" t="str">
        <f t="shared" si="68"/>
        <v/>
      </c>
      <c r="S539" s="223"/>
      <c r="AL539" s="3"/>
      <c r="AM539" s="3"/>
    </row>
    <row r="540" spans="1:39" ht="12.75" customHeight="1">
      <c r="A540" s="82">
        <v>2701</v>
      </c>
      <c r="B540" s="83"/>
      <c r="C540" s="83"/>
      <c r="D540" s="83"/>
      <c r="E540" s="83"/>
      <c r="F540" s="83"/>
      <c r="G540" s="83"/>
      <c r="H540" s="83"/>
      <c r="I540" s="83"/>
      <c r="J540" s="26"/>
      <c r="K540" s="130"/>
      <c r="L540" s="91"/>
      <c r="M540" s="92"/>
      <c r="N540" s="93"/>
      <c r="O540" s="94" t="str">
        <f>IF(G540=0,"",G540/F539)</f>
        <v/>
      </c>
      <c r="P540" s="95"/>
      <c r="Q540" s="96" t="str">
        <f t="shared" si="67"/>
        <v/>
      </c>
      <c r="R540" s="96" t="str">
        <f t="shared" si="68"/>
        <v/>
      </c>
      <c r="S540" s="223"/>
      <c r="AL540" s="3"/>
      <c r="AM540" s="3"/>
    </row>
    <row r="541" spans="1:39" ht="12.75" customHeight="1">
      <c r="A541" s="82">
        <v>2702</v>
      </c>
      <c r="B541" s="83"/>
      <c r="C541" s="83"/>
      <c r="D541" s="83"/>
      <c r="E541" s="83"/>
      <c r="F541" s="83"/>
      <c r="G541" s="83"/>
      <c r="H541" s="83"/>
      <c r="I541" s="83"/>
      <c r="J541" s="26"/>
      <c r="K541" s="130"/>
      <c r="L541" s="91"/>
      <c r="M541" s="92"/>
      <c r="N541" s="93"/>
      <c r="O541" s="94" t="str">
        <f>IF(H541=0,"",H541/G540)</f>
        <v/>
      </c>
      <c r="P541" s="95"/>
      <c r="Q541" s="96" t="str">
        <f t="shared" si="67"/>
        <v/>
      </c>
      <c r="R541" s="96" t="str">
        <f t="shared" si="68"/>
        <v/>
      </c>
      <c r="S541" s="223"/>
      <c r="AL541" s="3"/>
      <c r="AM541" s="3"/>
    </row>
    <row r="542" spans="1:39" ht="12.75" customHeight="1">
      <c r="A542" s="82">
        <v>2801</v>
      </c>
      <c r="B542" s="83"/>
      <c r="C542" s="83"/>
      <c r="D542" s="83"/>
      <c r="E542" s="83"/>
      <c r="F542" s="83"/>
      <c r="G542" s="83"/>
      <c r="H542" s="83"/>
      <c r="I542" s="83"/>
      <c r="J542" s="26"/>
      <c r="K542" s="130"/>
      <c r="L542" s="91"/>
      <c r="M542" s="92"/>
      <c r="N542" s="93"/>
      <c r="O542" s="94" t="str">
        <f>IF(I542=0,"",I542/H541)</f>
        <v/>
      </c>
      <c r="P542" s="95"/>
      <c r="Q542" s="96" t="str">
        <f t="shared" si="67"/>
        <v/>
      </c>
      <c r="R542" s="96" t="str">
        <f t="shared" si="68"/>
        <v/>
      </c>
      <c r="S542" s="223"/>
      <c r="AL542" s="3"/>
      <c r="AM542" s="3"/>
    </row>
    <row r="543" spans="1:39" ht="12.75" customHeight="1">
      <c r="A543" s="82">
        <v>2802</v>
      </c>
      <c r="B543" s="83"/>
      <c r="C543" s="83"/>
      <c r="D543" s="83"/>
      <c r="E543" s="83"/>
      <c r="F543" s="83"/>
      <c r="G543" s="83"/>
      <c r="H543" s="83"/>
      <c r="I543" s="83"/>
      <c r="J543" s="26"/>
      <c r="K543" s="130"/>
      <c r="L543" s="91"/>
      <c r="M543" s="92" t="s">
        <v>28</v>
      </c>
      <c r="N543" s="93"/>
      <c r="O543" s="94"/>
      <c r="P543" s="95"/>
      <c r="Q543" s="96" t="str">
        <f t="shared" si="67"/>
        <v/>
      </c>
      <c r="R543" s="96" t="str">
        <f t="shared" si="68"/>
        <v/>
      </c>
      <c r="S543" s="223"/>
      <c r="AL543" s="3"/>
      <c r="AM543" s="3"/>
    </row>
    <row r="544" spans="1:39" ht="12.75" customHeight="1">
      <c r="A544" s="82">
        <v>2901</v>
      </c>
      <c r="B544" s="83"/>
      <c r="C544" s="83"/>
      <c r="D544" s="83"/>
      <c r="E544" s="83"/>
      <c r="F544" s="83"/>
      <c r="G544" s="83"/>
      <c r="H544" s="83"/>
      <c r="I544" s="83"/>
      <c r="J544" s="26"/>
      <c r="K544" s="130"/>
      <c r="L544" s="91"/>
      <c r="M544" s="92"/>
      <c r="N544" s="93"/>
      <c r="O544" s="94"/>
      <c r="P544" s="95"/>
      <c r="Q544" s="96" t="str">
        <f t="shared" si="67"/>
        <v/>
      </c>
      <c r="R544" s="96" t="str">
        <f t="shared" si="68"/>
        <v/>
      </c>
      <c r="S544" s="223"/>
      <c r="AL544" s="3"/>
      <c r="AM544" s="3"/>
    </row>
    <row r="545" spans="1:39" ht="12.75" customHeight="1">
      <c r="A545" s="82">
        <v>2902</v>
      </c>
      <c r="B545" s="83"/>
      <c r="C545" s="83"/>
      <c r="D545" s="83"/>
      <c r="E545" s="83"/>
      <c r="F545" s="83"/>
      <c r="G545" s="83"/>
      <c r="H545" s="83"/>
      <c r="I545" s="83"/>
      <c r="J545" s="26"/>
      <c r="K545" s="130"/>
      <c r="L545" s="91"/>
      <c r="M545" s="92"/>
      <c r="N545" s="99"/>
      <c r="O545" s="100"/>
      <c r="P545" s="101"/>
      <c r="Q545" s="102"/>
      <c r="R545" s="100"/>
      <c r="S545" s="223"/>
      <c r="AL545" s="3"/>
      <c r="AM545" s="3"/>
    </row>
    <row r="546" spans="1:39" ht="12.75" customHeight="1">
      <c r="A546" s="82">
        <v>3001</v>
      </c>
      <c r="B546" s="83"/>
      <c r="C546" s="83"/>
      <c r="D546" s="83"/>
      <c r="E546" s="83"/>
      <c r="F546" s="83"/>
      <c r="G546" s="83"/>
      <c r="H546" s="83"/>
      <c r="I546" s="83"/>
      <c r="J546" s="26"/>
      <c r="K546" s="130"/>
      <c r="L546" s="91"/>
      <c r="M546" s="92"/>
      <c r="N546" s="99"/>
      <c r="O546" s="103"/>
      <c r="P546" s="101"/>
      <c r="Q546" s="104"/>
      <c r="R546" s="103"/>
      <c r="S546" s="223"/>
      <c r="AL546" s="3"/>
      <c r="AM546" s="3"/>
    </row>
    <row r="547" spans="1:39" ht="12.75" customHeight="1">
      <c r="A547" s="82">
        <v>3002</v>
      </c>
      <c r="B547" s="83"/>
      <c r="C547" s="83"/>
      <c r="D547" s="83"/>
      <c r="E547" s="83"/>
      <c r="F547" s="83"/>
      <c r="G547" s="83"/>
      <c r="H547" s="83"/>
      <c r="I547" s="83"/>
      <c r="J547" s="26"/>
      <c r="K547" s="130"/>
      <c r="L547" s="91"/>
      <c r="M547" s="92"/>
      <c r="N547" s="99"/>
      <c r="O547" s="103"/>
      <c r="P547" s="101"/>
      <c r="Q547" s="104"/>
      <c r="R547" s="103"/>
      <c r="S547" s="223"/>
      <c r="AL547" s="3"/>
      <c r="AM547" s="3"/>
    </row>
    <row r="548" spans="1:39" ht="12.75" customHeight="1">
      <c r="A548" s="82">
        <v>3101</v>
      </c>
      <c r="B548" s="83"/>
      <c r="C548" s="83"/>
      <c r="D548" s="83"/>
      <c r="E548" s="83"/>
      <c r="F548" s="83"/>
      <c r="G548" s="83"/>
      <c r="H548" s="83"/>
      <c r="I548" s="83"/>
      <c r="J548" s="26"/>
      <c r="K548" s="130"/>
      <c r="L548" s="91"/>
      <c r="M548" s="92"/>
      <c r="N548" s="99"/>
      <c r="O548" s="105"/>
      <c r="P548" s="124"/>
      <c r="Q548" s="106"/>
      <c r="R548" s="107"/>
      <c r="S548" s="223"/>
      <c r="AL548" s="3"/>
      <c r="AM548" s="3"/>
    </row>
    <row r="549" spans="1:39" ht="12.75" customHeight="1">
      <c r="A549" s="82">
        <v>3102</v>
      </c>
      <c r="B549" s="83"/>
      <c r="C549" s="83"/>
      <c r="D549" s="83"/>
      <c r="E549" s="83"/>
      <c r="F549" s="83"/>
      <c r="G549" s="83"/>
      <c r="H549" s="83"/>
      <c r="I549" s="83"/>
      <c r="J549" s="26"/>
      <c r="K549" s="130"/>
      <c r="L549" s="91"/>
      <c r="M549" s="92"/>
      <c r="N549" s="99"/>
      <c r="O549" s="108" t="s">
        <v>80</v>
      </c>
      <c r="P549" s="109"/>
      <c r="Q549" s="110" t="str">
        <f>IF(SUM(K538:K545)=0,"",SUM(K538:K545))</f>
        <v/>
      </c>
      <c r="R549" s="111" t="s">
        <v>10</v>
      </c>
      <c r="S549" s="223"/>
      <c r="AL549" s="3"/>
      <c r="AM549" s="3"/>
    </row>
    <row r="550" spans="1:39" ht="12.75" customHeight="1">
      <c r="A550" s="223"/>
      <c r="B550" s="83"/>
      <c r="C550" s="83"/>
      <c r="D550" s="83"/>
      <c r="E550" s="83"/>
      <c r="F550" s="83"/>
      <c r="G550" s="83"/>
      <c r="H550" s="83"/>
      <c r="I550" s="83"/>
      <c r="J550" s="26"/>
      <c r="K550" s="130"/>
      <c r="L550" s="91"/>
      <c r="M550" s="92"/>
      <c r="N550" s="99"/>
      <c r="O550" s="112" t="s">
        <v>81</v>
      </c>
      <c r="P550" s="113" t="str">
        <f>IF(P549/B535=0,"",P549/B535)</f>
        <v/>
      </c>
      <c r="Q550" s="114" t="e">
        <f>IF(P549/Q549=0,"",P549/Q549)</f>
        <v>#VALUE!</v>
      </c>
      <c r="R550" s="115" t="s">
        <v>82</v>
      </c>
      <c r="S550" s="223"/>
      <c r="AL550" s="3"/>
      <c r="AM550" s="3"/>
    </row>
    <row r="551" spans="1:39" ht="12.75" customHeight="1">
      <c r="A551" s="223"/>
      <c r="B551" s="83"/>
      <c r="C551" s="83"/>
      <c r="D551" s="83"/>
      <c r="E551" s="83"/>
      <c r="F551" s="83"/>
      <c r="G551" s="83"/>
      <c r="H551" s="83"/>
      <c r="I551" s="83"/>
      <c r="J551" s="26"/>
      <c r="K551" s="130"/>
      <c r="L551" s="116"/>
      <c r="M551" s="117"/>
      <c r="N551" s="118"/>
      <c r="O551" s="119"/>
      <c r="P551" s="120"/>
      <c r="Q551" s="120"/>
      <c r="R551" s="121"/>
      <c r="S551" s="223"/>
      <c r="AL551" s="3"/>
      <c r="AM551" s="3"/>
    </row>
    <row r="552" spans="1:39" ht="12.75" customHeight="1">
      <c r="A552" s="34"/>
      <c r="B552" s="26"/>
      <c r="C552" s="231" t="s">
        <v>108</v>
      </c>
      <c r="D552" s="232"/>
      <c r="E552" s="232"/>
      <c r="F552" s="232"/>
      <c r="G552" s="232"/>
      <c r="H552" s="232"/>
      <c r="I552" s="233"/>
      <c r="J552" s="26"/>
      <c r="K552" s="122">
        <f>SUM(K542:K548)</f>
        <v>0</v>
      </c>
      <c r="L552" s="123">
        <f>(K542/B535)</f>
        <v>0</v>
      </c>
      <c r="M552" s="123" t="str">
        <f>IF(K552=0,"",K552/B535)</f>
        <v/>
      </c>
      <c r="N552" s="123" t="e">
        <f>M552-L552</f>
        <v>#VALUE!</v>
      </c>
      <c r="O552" s="5"/>
      <c r="P552" s="26"/>
      <c r="Q552" s="25"/>
      <c r="R552" s="5"/>
      <c r="S552" s="223"/>
      <c r="AL552" s="3"/>
      <c r="AM552" s="3"/>
    </row>
    <row r="553" spans="1:39" ht="12.75" customHeight="1">
      <c r="L553" s="5"/>
      <c r="M553" s="5"/>
      <c r="O553" s="5"/>
      <c r="P553" s="6"/>
      <c r="Q553" s="6"/>
      <c r="R553" s="5"/>
      <c r="AL553" s="3"/>
      <c r="AM553" s="3"/>
    </row>
    <row r="554" spans="1:39" ht="12.75" customHeight="1">
      <c r="L554" s="5"/>
      <c r="M554" s="5"/>
      <c r="O554" s="5"/>
      <c r="P554" s="6"/>
      <c r="Q554" s="6"/>
      <c r="R554" s="5"/>
      <c r="AL554" s="3"/>
      <c r="AM554" s="3"/>
    </row>
    <row r="555" spans="1:39" ht="12.75" customHeight="1">
      <c r="L555" s="5"/>
      <c r="M555" s="5"/>
      <c r="O555" s="5"/>
      <c r="P555" s="6"/>
      <c r="Q555" s="6"/>
      <c r="R555" s="5"/>
      <c r="AL555" s="3"/>
      <c r="AM555" s="3"/>
    </row>
    <row r="556" spans="1:39" ht="12.75" customHeight="1">
      <c r="L556" s="5"/>
      <c r="M556" s="5"/>
      <c r="O556" s="5"/>
      <c r="P556" s="6"/>
      <c r="Q556" s="6"/>
      <c r="R556" s="5"/>
      <c r="AL556" s="3"/>
      <c r="AM556" s="3"/>
    </row>
    <row r="557" spans="1:39" ht="12.75" customHeight="1">
      <c r="L557" s="5"/>
      <c r="M557" s="5"/>
      <c r="O557" s="5"/>
      <c r="P557" s="6"/>
      <c r="Q557" s="6"/>
      <c r="R557" s="5"/>
      <c r="AL557" s="3"/>
      <c r="AM557" s="3"/>
    </row>
    <row r="558" spans="1:39" ht="12.75" customHeight="1">
      <c r="L558" s="5"/>
      <c r="M558" s="5"/>
      <c r="O558" s="5"/>
      <c r="P558" s="6"/>
      <c r="Q558" s="6"/>
      <c r="R558" s="5"/>
      <c r="AL558" s="3"/>
      <c r="AM558" s="3"/>
    </row>
    <row r="559" spans="1:39" ht="12.75" customHeight="1">
      <c r="L559" s="5"/>
      <c r="M559" s="5"/>
      <c r="O559" s="5"/>
      <c r="P559" s="6"/>
      <c r="Q559" s="6"/>
      <c r="R559" s="5"/>
      <c r="AL559" s="3"/>
      <c r="AM559" s="3"/>
    </row>
    <row r="560" spans="1:39" ht="12.75" customHeight="1">
      <c r="L560" s="5"/>
      <c r="M560" s="5"/>
      <c r="O560" s="5"/>
      <c r="P560" s="6"/>
      <c r="Q560" s="6"/>
      <c r="R560" s="5"/>
      <c r="AL560" s="3"/>
      <c r="AM560" s="3"/>
    </row>
    <row r="561" spans="12:39" ht="12.75" customHeight="1">
      <c r="L561" s="5"/>
      <c r="M561" s="5"/>
      <c r="O561" s="5"/>
      <c r="P561" s="6"/>
      <c r="Q561" s="6"/>
      <c r="R561" s="5"/>
      <c r="AL561" s="3"/>
      <c r="AM561" s="3"/>
    </row>
    <row r="562" spans="12:39" ht="12.75" customHeight="1">
      <c r="L562" s="5"/>
      <c r="M562" s="5"/>
      <c r="O562" s="5"/>
      <c r="P562" s="6"/>
      <c r="Q562" s="6"/>
      <c r="R562" s="5"/>
      <c r="AL562" s="3"/>
      <c r="AM562" s="3"/>
    </row>
    <row r="563" spans="12:39" ht="12.75" customHeight="1">
      <c r="L563" s="5"/>
      <c r="M563" s="5"/>
      <c r="O563" s="5"/>
      <c r="P563" s="6"/>
      <c r="Q563" s="6"/>
      <c r="R563" s="5"/>
      <c r="AL563" s="3"/>
      <c r="AM563" s="3"/>
    </row>
    <row r="564" spans="12:39" ht="12.75" customHeight="1">
      <c r="L564" s="5"/>
      <c r="M564" s="5"/>
      <c r="O564" s="5"/>
      <c r="P564" s="6"/>
      <c r="Q564" s="6"/>
      <c r="R564" s="5"/>
      <c r="AL564" s="3"/>
      <c r="AM564" s="3"/>
    </row>
    <row r="565" spans="12:39" ht="12.75" customHeight="1">
      <c r="L565" s="5"/>
      <c r="M565" s="5"/>
      <c r="O565" s="5"/>
      <c r="P565" s="6"/>
      <c r="Q565" s="6"/>
      <c r="R565" s="5"/>
      <c r="AL565" s="3"/>
      <c r="AM565" s="3"/>
    </row>
    <row r="566" spans="12:39" ht="12.75" customHeight="1">
      <c r="L566" s="5"/>
      <c r="M566" s="5"/>
      <c r="O566" s="5"/>
      <c r="P566" s="6"/>
      <c r="Q566" s="6"/>
      <c r="R566" s="5"/>
      <c r="AL566" s="3"/>
      <c r="AM566" s="3"/>
    </row>
    <row r="567" spans="12:39" ht="12.75" customHeight="1">
      <c r="L567" s="5"/>
      <c r="M567" s="5"/>
      <c r="O567" s="5"/>
      <c r="P567" s="6"/>
      <c r="Q567" s="6"/>
      <c r="R567" s="5"/>
      <c r="AL567" s="3"/>
      <c r="AM567" s="3"/>
    </row>
    <row r="568" spans="12:39" ht="12.75" customHeight="1">
      <c r="L568" s="5"/>
      <c r="M568" s="5"/>
      <c r="O568" s="5"/>
      <c r="P568" s="6"/>
      <c r="Q568" s="6"/>
      <c r="R568" s="5"/>
      <c r="AL568" s="3"/>
      <c r="AM568" s="3"/>
    </row>
    <row r="569" spans="12:39" ht="12.75" customHeight="1">
      <c r="L569" s="5"/>
      <c r="M569" s="5"/>
      <c r="O569" s="5"/>
      <c r="P569" s="6"/>
      <c r="Q569" s="6"/>
      <c r="R569" s="5"/>
      <c r="AL569" s="3"/>
      <c r="AM569" s="3"/>
    </row>
    <row r="570" spans="12:39" ht="12.75" customHeight="1">
      <c r="L570" s="5"/>
      <c r="M570" s="5"/>
      <c r="O570" s="5"/>
      <c r="P570" s="6"/>
      <c r="Q570" s="6"/>
      <c r="R570" s="5"/>
      <c r="AL570" s="3"/>
      <c r="AM570" s="3"/>
    </row>
    <row r="571" spans="12:39" ht="12.75" customHeight="1">
      <c r="L571" s="5"/>
      <c r="M571" s="5"/>
      <c r="O571" s="5"/>
      <c r="P571" s="6"/>
      <c r="Q571" s="6"/>
      <c r="R571" s="5"/>
      <c r="AL571" s="3"/>
      <c r="AM571" s="3"/>
    </row>
    <row r="572" spans="12:39" ht="12.75" customHeight="1">
      <c r="L572" s="5"/>
      <c r="M572" s="5"/>
      <c r="O572" s="5"/>
      <c r="P572" s="6"/>
      <c r="Q572" s="6"/>
      <c r="R572" s="5"/>
      <c r="AL572" s="3"/>
      <c r="AM572" s="3"/>
    </row>
    <row r="573" spans="12:39" ht="12.75" customHeight="1">
      <c r="L573" s="5"/>
      <c r="M573" s="5"/>
      <c r="O573" s="5"/>
      <c r="P573" s="6"/>
      <c r="Q573" s="6"/>
      <c r="R573" s="5"/>
      <c r="AL573" s="3"/>
      <c r="AM573" s="3"/>
    </row>
    <row r="574" spans="12:39" ht="12.75" customHeight="1">
      <c r="L574" s="5"/>
      <c r="M574" s="5"/>
      <c r="O574" s="5"/>
      <c r="P574" s="6"/>
      <c r="Q574" s="6"/>
      <c r="R574" s="5"/>
      <c r="AL574" s="3"/>
      <c r="AM574" s="3"/>
    </row>
    <row r="575" spans="12:39" ht="12.75" customHeight="1">
      <c r="L575" s="5"/>
      <c r="M575" s="5"/>
      <c r="O575" s="5"/>
      <c r="P575" s="6"/>
      <c r="Q575" s="6"/>
      <c r="R575" s="5"/>
      <c r="AL575" s="3"/>
      <c r="AM575" s="3"/>
    </row>
    <row r="576" spans="12:39" ht="12.75" customHeight="1">
      <c r="L576" s="5"/>
      <c r="M576" s="5"/>
      <c r="O576" s="5"/>
      <c r="P576" s="6"/>
      <c r="Q576" s="6"/>
      <c r="R576" s="5"/>
      <c r="AL576" s="3"/>
      <c r="AM576" s="3"/>
    </row>
    <row r="577" spans="12:39" ht="12.75" customHeight="1">
      <c r="L577" s="5"/>
      <c r="M577" s="5"/>
      <c r="O577" s="5"/>
      <c r="P577" s="6"/>
      <c r="Q577" s="6"/>
      <c r="R577" s="5"/>
      <c r="AL577" s="3"/>
      <c r="AM577" s="3"/>
    </row>
    <row r="578" spans="12:39" ht="12.75" customHeight="1">
      <c r="L578" s="5"/>
      <c r="M578" s="5"/>
      <c r="O578" s="5"/>
      <c r="P578" s="6"/>
      <c r="Q578" s="6"/>
      <c r="R578" s="5"/>
      <c r="AL578" s="3"/>
      <c r="AM578" s="3"/>
    </row>
    <row r="579" spans="12:39" ht="12.75" customHeight="1">
      <c r="L579" s="5"/>
      <c r="M579" s="5"/>
      <c r="O579" s="5"/>
      <c r="P579" s="6"/>
      <c r="Q579" s="6"/>
      <c r="R579" s="5"/>
      <c r="AL579" s="3"/>
      <c r="AM579" s="3"/>
    </row>
    <row r="580" spans="12:39" ht="12.75" customHeight="1">
      <c r="L580" s="5"/>
      <c r="M580" s="5"/>
      <c r="O580" s="5"/>
      <c r="P580" s="6"/>
      <c r="Q580" s="6"/>
      <c r="R580" s="5"/>
      <c r="AL580" s="3"/>
      <c r="AM580" s="3"/>
    </row>
    <row r="581" spans="12:39" ht="12.75" customHeight="1">
      <c r="L581" s="5"/>
      <c r="M581" s="5"/>
      <c r="O581" s="5"/>
      <c r="P581" s="6"/>
      <c r="Q581" s="6"/>
      <c r="R581" s="5"/>
      <c r="AL581" s="3"/>
      <c r="AM581" s="3"/>
    </row>
    <row r="582" spans="12:39" ht="12.75" customHeight="1">
      <c r="L582" s="5"/>
      <c r="M582" s="5"/>
      <c r="O582" s="5"/>
      <c r="P582" s="6"/>
      <c r="Q582" s="6"/>
      <c r="R582" s="5"/>
      <c r="AL582" s="3"/>
      <c r="AM582" s="3"/>
    </row>
    <row r="583" spans="12:39" ht="12.75" customHeight="1">
      <c r="L583" s="5"/>
      <c r="M583" s="5"/>
      <c r="O583" s="5"/>
      <c r="P583" s="6"/>
      <c r="Q583" s="6"/>
      <c r="R583" s="5"/>
      <c r="AL583" s="3"/>
      <c r="AM583" s="3"/>
    </row>
    <row r="584" spans="12:39" ht="12.75" customHeight="1">
      <c r="L584" s="5"/>
      <c r="M584" s="5"/>
      <c r="O584" s="5"/>
      <c r="P584" s="6"/>
      <c r="Q584" s="6"/>
      <c r="R584" s="5"/>
      <c r="AL584" s="3"/>
      <c r="AM584" s="3"/>
    </row>
    <row r="585" spans="12:39" ht="12.75" customHeight="1">
      <c r="L585" s="5"/>
      <c r="M585" s="5"/>
      <c r="O585" s="5"/>
      <c r="P585" s="6"/>
      <c r="Q585" s="6"/>
      <c r="R585" s="5"/>
      <c r="AL585" s="3"/>
      <c r="AM585" s="3"/>
    </row>
    <row r="586" spans="12:39" ht="12.75" customHeight="1">
      <c r="L586" s="5"/>
      <c r="M586" s="5"/>
      <c r="O586" s="5"/>
      <c r="P586" s="6"/>
      <c r="Q586" s="6"/>
      <c r="R586" s="5"/>
      <c r="AL586" s="3"/>
      <c r="AM586" s="3"/>
    </row>
    <row r="587" spans="12:39" ht="12.75" customHeight="1">
      <c r="L587" s="5"/>
      <c r="M587" s="5"/>
      <c r="O587" s="5"/>
      <c r="P587" s="6"/>
      <c r="Q587" s="6"/>
      <c r="R587" s="5"/>
      <c r="AL587" s="3"/>
      <c r="AM587" s="3"/>
    </row>
    <row r="588" spans="12:39" ht="12.75" customHeight="1">
      <c r="L588" s="5"/>
      <c r="M588" s="5"/>
      <c r="O588" s="5"/>
      <c r="P588" s="6"/>
      <c r="Q588" s="6"/>
      <c r="R588" s="5"/>
      <c r="AL588" s="3"/>
      <c r="AM588" s="3"/>
    </row>
    <row r="589" spans="12:39" ht="12.75" customHeight="1">
      <c r="L589" s="5"/>
      <c r="M589" s="5"/>
      <c r="O589" s="5"/>
      <c r="P589" s="6"/>
      <c r="Q589" s="6"/>
      <c r="R589" s="5"/>
      <c r="AL589" s="3"/>
      <c r="AM589" s="3"/>
    </row>
    <row r="590" spans="12:39" ht="12.75" customHeight="1">
      <c r="L590" s="5"/>
      <c r="M590" s="5"/>
      <c r="O590" s="5"/>
      <c r="P590" s="6"/>
      <c r="Q590" s="6"/>
      <c r="R590" s="5"/>
      <c r="AL590" s="3"/>
      <c r="AM590" s="3"/>
    </row>
    <row r="591" spans="12:39" ht="12.75" customHeight="1">
      <c r="L591" s="5"/>
      <c r="M591" s="5"/>
      <c r="O591" s="5"/>
      <c r="P591" s="6"/>
      <c r="Q591" s="6"/>
      <c r="R591" s="5"/>
      <c r="AL591" s="3"/>
      <c r="AM591" s="3"/>
    </row>
    <row r="592" spans="12:39" ht="12.75" customHeight="1">
      <c r="L592" s="5"/>
      <c r="M592" s="5"/>
      <c r="O592" s="5"/>
      <c r="P592" s="6"/>
      <c r="Q592" s="6"/>
      <c r="R592" s="5"/>
      <c r="AL592" s="3"/>
      <c r="AM592" s="3"/>
    </row>
    <row r="593" spans="12:39" ht="12.75" customHeight="1">
      <c r="L593" s="5"/>
      <c r="M593" s="5"/>
      <c r="O593" s="5"/>
      <c r="P593" s="6"/>
      <c r="Q593" s="6"/>
      <c r="R593" s="5"/>
      <c r="AL593" s="3"/>
      <c r="AM593" s="3"/>
    </row>
    <row r="594" spans="12:39" ht="12.75" customHeight="1">
      <c r="L594" s="5"/>
      <c r="M594" s="5"/>
      <c r="O594" s="5"/>
      <c r="P594" s="6"/>
      <c r="Q594" s="6"/>
      <c r="R594" s="5"/>
      <c r="AL594" s="3"/>
      <c r="AM594" s="3"/>
    </row>
    <row r="595" spans="12:39" ht="12.75" customHeight="1">
      <c r="L595" s="5"/>
      <c r="M595" s="5"/>
      <c r="O595" s="5"/>
      <c r="P595" s="6"/>
      <c r="Q595" s="6"/>
      <c r="R595" s="5"/>
      <c r="AL595" s="3"/>
      <c r="AM595" s="3"/>
    </row>
    <row r="596" spans="12:39" ht="12.75" customHeight="1">
      <c r="L596" s="5"/>
      <c r="M596" s="5"/>
      <c r="O596" s="5"/>
      <c r="P596" s="6"/>
      <c r="Q596" s="6"/>
      <c r="R596" s="5"/>
      <c r="AL596" s="3"/>
      <c r="AM596" s="3"/>
    </row>
    <row r="597" spans="12:39" ht="12.75" customHeight="1">
      <c r="L597" s="5"/>
      <c r="M597" s="5"/>
      <c r="O597" s="5"/>
      <c r="P597" s="6"/>
      <c r="Q597" s="6"/>
      <c r="R597" s="5"/>
      <c r="AL597" s="3"/>
      <c r="AM597" s="3"/>
    </row>
    <row r="598" spans="12:39" ht="12.75" customHeight="1">
      <c r="L598" s="5"/>
      <c r="M598" s="5"/>
      <c r="O598" s="5"/>
      <c r="P598" s="6"/>
      <c r="Q598" s="6"/>
      <c r="R598" s="5"/>
      <c r="AL598" s="3"/>
      <c r="AM598" s="3"/>
    </row>
    <row r="599" spans="12:39" ht="12.75" customHeight="1">
      <c r="L599" s="5"/>
      <c r="M599" s="5"/>
      <c r="O599" s="5"/>
      <c r="P599" s="6"/>
      <c r="Q599" s="6"/>
      <c r="R599" s="5"/>
      <c r="AL599" s="3"/>
      <c r="AM599" s="3"/>
    </row>
    <row r="600" spans="12:39" ht="12.75" customHeight="1">
      <c r="L600" s="5"/>
      <c r="M600" s="5"/>
      <c r="O600" s="5"/>
      <c r="P600" s="6"/>
      <c r="Q600" s="6"/>
      <c r="R600" s="5"/>
      <c r="AL600" s="3"/>
      <c r="AM600" s="3"/>
    </row>
    <row r="601" spans="12:39" ht="12.75" customHeight="1">
      <c r="L601" s="5"/>
      <c r="M601" s="5"/>
      <c r="O601" s="5"/>
      <c r="P601" s="6"/>
      <c r="Q601" s="6"/>
      <c r="R601" s="5"/>
      <c r="AL601" s="3"/>
      <c r="AM601" s="3"/>
    </row>
    <row r="602" spans="12:39" ht="12.75" customHeight="1">
      <c r="L602" s="5"/>
      <c r="M602" s="5"/>
      <c r="O602" s="5"/>
      <c r="P602" s="6"/>
      <c r="Q602" s="6"/>
      <c r="R602" s="5"/>
      <c r="AL602" s="3"/>
      <c r="AM602" s="3"/>
    </row>
    <row r="603" spans="12:39" ht="12.75" customHeight="1">
      <c r="L603" s="5"/>
      <c r="M603" s="5"/>
      <c r="O603" s="5"/>
      <c r="P603" s="6"/>
      <c r="Q603" s="6"/>
      <c r="R603" s="5"/>
      <c r="AL603" s="3"/>
      <c r="AM603" s="3"/>
    </row>
    <row r="604" spans="12:39" ht="12.75" customHeight="1">
      <c r="L604" s="5"/>
      <c r="M604" s="5"/>
      <c r="O604" s="5"/>
      <c r="P604" s="6"/>
      <c r="Q604" s="6"/>
      <c r="R604" s="5"/>
      <c r="AL604" s="3"/>
      <c r="AM604" s="3"/>
    </row>
    <row r="605" spans="12:39" ht="12.75" customHeight="1">
      <c r="L605" s="5"/>
      <c r="M605" s="5"/>
      <c r="O605" s="5"/>
      <c r="P605" s="6"/>
      <c r="Q605" s="6"/>
      <c r="R605" s="5"/>
      <c r="AL605" s="3"/>
      <c r="AM605" s="3"/>
    </row>
    <row r="606" spans="12:39" ht="12.75" customHeight="1">
      <c r="L606" s="5"/>
      <c r="M606" s="5"/>
      <c r="O606" s="5"/>
      <c r="P606" s="6"/>
      <c r="Q606" s="6"/>
      <c r="R606" s="5"/>
      <c r="AL606" s="3"/>
      <c r="AM606" s="3"/>
    </row>
    <row r="607" spans="12:39" ht="12.75" customHeight="1">
      <c r="L607" s="5"/>
      <c r="M607" s="5"/>
      <c r="O607" s="5"/>
      <c r="P607" s="6"/>
      <c r="Q607" s="6"/>
      <c r="R607" s="5"/>
      <c r="AL607" s="3"/>
      <c r="AM607" s="3"/>
    </row>
    <row r="608" spans="12:39" ht="12.75" customHeight="1">
      <c r="L608" s="5"/>
      <c r="M608" s="5"/>
      <c r="O608" s="5"/>
      <c r="P608" s="6"/>
      <c r="Q608" s="6"/>
      <c r="R608" s="5"/>
      <c r="AL608" s="3"/>
      <c r="AM608" s="3"/>
    </row>
    <row r="609" spans="12:39" ht="12.75" customHeight="1">
      <c r="L609" s="5"/>
      <c r="M609" s="5"/>
      <c r="O609" s="5"/>
      <c r="P609" s="6"/>
      <c r="Q609" s="6"/>
      <c r="R609" s="5"/>
      <c r="AL609" s="3"/>
      <c r="AM609" s="3"/>
    </row>
    <row r="610" spans="12:39" ht="12.75" customHeight="1">
      <c r="L610" s="5"/>
      <c r="M610" s="5"/>
      <c r="O610" s="5"/>
      <c r="P610" s="6"/>
      <c r="Q610" s="6"/>
      <c r="R610" s="5"/>
      <c r="AL610" s="3"/>
      <c r="AM610" s="3"/>
    </row>
    <row r="611" spans="12:39" ht="12.75" customHeight="1">
      <c r="L611" s="5"/>
      <c r="M611" s="5"/>
      <c r="O611" s="5"/>
      <c r="P611" s="6"/>
      <c r="Q611" s="6"/>
      <c r="R611" s="5"/>
      <c r="AL611" s="3"/>
      <c r="AM611" s="3"/>
    </row>
    <row r="612" spans="12:39" ht="12.75" customHeight="1">
      <c r="L612" s="5"/>
      <c r="M612" s="5"/>
      <c r="O612" s="5"/>
      <c r="P612" s="6"/>
      <c r="Q612" s="6"/>
      <c r="R612" s="5"/>
      <c r="AL612" s="3"/>
      <c r="AM612" s="3"/>
    </row>
    <row r="613" spans="12:39" ht="12.75" customHeight="1">
      <c r="L613" s="5"/>
      <c r="M613" s="5"/>
      <c r="O613" s="5"/>
      <c r="P613" s="6"/>
      <c r="Q613" s="6"/>
      <c r="R613" s="5"/>
      <c r="AL613" s="3"/>
      <c r="AM613" s="3"/>
    </row>
    <row r="614" spans="12:39" ht="12.75" customHeight="1">
      <c r="L614" s="5"/>
      <c r="M614" s="5"/>
      <c r="O614" s="5"/>
      <c r="P614" s="6"/>
      <c r="Q614" s="6"/>
      <c r="R614" s="5"/>
      <c r="AL614" s="3"/>
      <c r="AM614" s="3"/>
    </row>
    <row r="615" spans="12:39" ht="12.75" customHeight="1">
      <c r="L615" s="5"/>
      <c r="M615" s="5"/>
      <c r="O615" s="5"/>
      <c r="P615" s="6"/>
      <c r="Q615" s="6"/>
      <c r="R615" s="5"/>
      <c r="AL615" s="3"/>
      <c r="AM615" s="3"/>
    </row>
    <row r="616" spans="12:39" ht="12.75" customHeight="1">
      <c r="L616" s="5"/>
      <c r="M616" s="5"/>
      <c r="O616" s="5"/>
      <c r="P616" s="6"/>
      <c r="Q616" s="6"/>
      <c r="R616" s="5"/>
      <c r="AL616" s="3"/>
      <c r="AM616" s="3"/>
    </row>
    <row r="617" spans="12:39" ht="12.75" customHeight="1">
      <c r="L617" s="5"/>
      <c r="M617" s="5"/>
      <c r="O617" s="5"/>
      <c r="P617" s="6"/>
      <c r="Q617" s="6"/>
      <c r="R617" s="5"/>
      <c r="AL617" s="3"/>
      <c r="AM617" s="3"/>
    </row>
    <row r="618" spans="12:39" ht="12.75" customHeight="1">
      <c r="L618" s="5"/>
      <c r="M618" s="5"/>
      <c r="O618" s="5"/>
      <c r="P618" s="6"/>
      <c r="Q618" s="6"/>
      <c r="R618" s="5"/>
      <c r="AL618" s="3"/>
      <c r="AM618" s="3"/>
    </row>
    <row r="619" spans="12:39" ht="12.75" customHeight="1">
      <c r="L619" s="5"/>
      <c r="M619" s="5"/>
      <c r="O619" s="5"/>
      <c r="P619" s="6"/>
      <c r="Q619" s="6"/>
      <c r="R619" s="5"/>
      <c r="AL619" s="3"/>
      <c r="AM619" s="3"/>
    </row>
    <row r="620" spans="12:39" ht="12.75" customHeight="1">
      <c r="L620" s="5"/>
      <c r="M620" s="5"/>
      <c r="O620" s="5"/>
      <c r="P620" s="6"/>
      <c r="Q620" s="6"/>
      <c r="R620" s="5"/>
      <c r="AL620" s="3"/>
      <c r="AM620" s="3"/>
    </row>
    <row r="621" spans="12:39" ht="12.75" customHeight="1">
      <c r="L621" s="5"/>
      <c r="M621" s="5"/>
      <c r="O621" s="5"/>
      <c r="P621" s="6"/>
      <c r="Q621" s="6"/>
      <c r="R621" s="5"/>
      <c r="AL621" s="3"/>
      <c r="AM621" s="3"/>
    </row>
    <row r="622" spans="12:39" ht="12.75" customHeight="1">
      <c r="L622" s="5"/>
      <c r="M622" s="5"/>
      <c r="O622" s="5"/>
      <c r="P622" s="6"/>
      <c r="Q622" s="6"/>
      <c r="R622" s="5"/>
      <c r="AL622" s="3"/>
      <c r="AM622" s="3"/>
    </row>
    <row r="623" spans="12:39" ht="12.75" customHeight="1">
      <c r="L623" s="5"/>
      <c r="M623" s="5"/>
      <c r="O623" s="5"/>
      <c r="P623" s="6"/>
      <c r="Q623" s="6"/>
      <c r="R623" s="5"/>
      <c r="AL623" s="3"/>
      <c r="AM623" s="3"/>
    </row>
    <row r="624" spans="12:39" ht="12.75" customHeight="1">
      <c r="L624" s="5"/>
      <c r="M624" s="5"/>
      <c r="O624" s="5"/>
      <c r="P624" s="6"/>
      <c r="Q624" s="6"/>
      <c r="R624" s="5"/>
      <c r="AL624" s="3"/>
      <c r="AM624" s="3"/>
    </row>
    <row r="625" spans="12:39" ht="12.75" customHeight="1">
      <c r="L625" s="5"/>
      <c r="M625" s="5"/>
      <c r="O625" s="5"/>
      <c r="P625" s="6"/>
      <c r="Q625" s="6"/>
      <c r="R625" s="5"/>
      <c r="AL625" s="3"/>
      <c r="AM625" s="3"/>
    </row>
    <row r="626" spans="12:39" ht="12.75" customHeight="1">
      <c r="L626" s="5"/>
      <c r="M626" s="5"/>
      <c r="O626" s="5"/>
      <c r="P626" s="6"/>
      <c r="Q626" s="6"/>
      <c r="R626" s="5"/>
      <c r="AL626" s="3"/>
      <c r="AM626" s="3"/>
    </row>
    <row r="627" spans="12:39" ht="12.75" customHeight="1">
      <c r="L627" s="5"/>
      <c r="M627" s="5"/>
      <c r="O627" s="5"/>
      <c r="P627" s="6"/>
      <c r="Q627" s="6"/>
      <c r="R627" s="5"/>
      <c r="AL627" s="3"/>
      <c r="AM627" s="3"/>
    </row>
    <row r="628" spans="12:39" ht="12.75" customHeight="1">
      <c r="L628" s="5"/>
      <c r="M628" s="5"/>
      <c r="O628" s="5"/>
      <c r="P628" s="6"/>
      <c r="Q628" s="6"/>
      <c r="R628" s="5"/>
      <c r="AL628" s="3"/>
      <c r="AM628" s="3"/>
    </row>
    <row r="629" spans="12:39" ht="12.75" customHeight="1">
      <c r="L629" s="5"/>
      <c r="M629" s="5"/>
      <c r="O629" s="5"/>
      <c r="P629" s="6"/>
      <c r="Q629" s="6"/>
      <c r="R629" s="5"/>
      <c r="AL629" s="3"/>
      <c r="AM629" s="3"/>
    </row>
    <row r="630" spans="12:39" ht="12.75" customHeight="1">
      <c r="L630" s="5"/>
      <c r="M630" s="5"/>
      <c r="O630" s="5"/>
      <c r="P630" s="6"/>
      <c r="Q630" s="6"/>
      <c r="R630" s="5"/>
      <c r="AL630" s="3"/>
      <c r="AM630" s="3"/>
    </row>
    <row r="631" spans="12:39" ht="12.75" customHeight="1">
      <c r="L631" s="5"/>
      <c r="M631" s="5"/>
      <c r="O631" s="5"/>
      <c r="P631" s="6"/>
      <c r="Q631" s="6"/>
      <c r="R631" s="5"/>
      <c r="AL631" s="3"/>
      <c r="AM631" s="3"/>
    </row>
    <row r="632" spans="12:39" ht="12.75" customHeight="1">
      <c r="L632" s="5"/>
      <c r="M632" s="5"/>
      <c r="O632" s="5"/>
      <c r="P632" s="6"/>
      <c r="Q632" s="6"/>
      <c r="R632" s="5"/>
      <c r="AL632" s="3"/>
      <c r="AM632" s="3"/>
    </row>
    <row r="633" spans="12:39" ht="12.75" customHeight="1">
      <c r="L633" s="5"/>
      <c r="M633" s="5"/>
      <c r="O633" s="5"/>
      <c r="P633" s="6"/>
      <c r="Q633" s="6"/>
      <c r="R633" s="5"/>
      <c r="AL633" s="3"/>
      <c r="AM633" s="3"/>
    </row>
    <row r="634" spans="12:39" ht="12.75" customHeight="1">
      <c r="L634" s="5"/>
      <c r="M634" s="5"/>
      <c r="O634" s="5"/>
      <c r="P634" s="6"/>
      <c r="Q634" s="6"/>
      <c r="R634" s="5"/>
      <c r="AL634" s="3"/>
      <c r="AM634" s="3"/>
    </row>
    <row r="635" spans="12:39" ht="12.75" customHeight="1">
      <c r="L635" s="5"/>
      <c r="M635" s="5"/>
      <c r="O635" s="5"/>
      <c r="P635" s="6"/>
      <c r="Q635" s="6"/>
      <c r="R635" s="5"/>
      <c r="AL635" s="3"/>
      <c r="AM635" s="3"/>
    </row>
    <row r="636" spans="12:39" ht="12.75" customHeight="1">
      <c r="L636" s="5"/>
      <c r="M636" s="5"/>
      <c r="O636" s="5"/>
      <c r="P636" s="6"/>
      <c r="Q636" s="6"/>
      <c r="R636" s="5"/>
      <c r="AL636" s="3"/>
      <c r="AM636" s="3"/>
    </row>
    <row r="637" spans="12:39" ht="12.75" customHeight="1">
      <c r="L637" s="5"/>
      <c r="M637" s="5"/>
      <c r="O637" s="5"/>
      <c r="P637" s="6"/>
      <c r="Q637" s="6"/>
      <c r="R637" s="5"/>
      <c r="AL637" s="3"/>
      <c r="AM637" s="3"/>
    </row>
    <row r="638" spans="12:39" ht="12.75" customHeight="1">
      <c r="L638" s="5"/>
      <c r="M638" s="5"/>
      <c r="O638" s="5"/>
      <c r="P638" s="6"/>
      <c r="Q638" s="6"/>
      <c r="R638" s="5"/>
      <c r="AL638" s="3"/>
      <c r="AM638" s="3"/>
    </row>
    <row r="639" spans="12:39" ht="12.75" customHeight="1">
      <c r="L639" s="5"/>
      <c r="M639" s="5"/>
      <c r="O639" s="5"/>
      <c r="P639" s="6"/>
      <c r="Q639" s="6"/>
      <c r="R639" s="5"/>
      <c r="AL639" s="3"/>
      <c r="AM639" s="3"/>
    </row>
    <row r="640" spans="12:39" ht="12.75" customHeight="1">
      <c r="L640" s="5"/>
      <c r="M640" s="5"/>
      <c r="O640" s="5"/>
      <c r="P640" s="6"/>
      <c r="Q640" s="6"/>
      <c r="R640" s="5"/>
      <c r="AL640" s="3"/>
      <c r="AM640" s="3"/>
    </row>
    <row r="641" spans="12:39" ht="12.75" customHeight="1">
      <c r="L641" s="5"/>
      <c r="M641" s="5"/>
      <c r="O641" s="5"/>
      <c r="P641" s="6"/>
      <c r="Q641" s="6"/>
      <c r="R641" s="5"/>
      <c r="AL641" s="3"/>
      <c r="AM641" s="3"/>
    </row>
    <row r="642" spans="12:39" ht="12.75" customHeight="1">
      <c r="L642" s="5"/>
      <c r="M642" s="5"/>
      <c r="O642" s="5"/>
      <c r="P642" s="6"/>
      <c r="Q642" s="6"/>
      <c r="R642" s="5"/>
      <c r="AL642" s="3"/>
      <c r="AM642" s="3"/>
    </row>
    <row r="643" spans="12:39" ht="12.75" customHeight="1">
      <c r="L643" s="5"/>
      <c r="M643" s="5"/>
      <c r="O643" s="5"/>
      <c r="P643" s="6"/>
      <c r="Q643" s="6"/>
      <c r="R643" s="5"/>
      <c r="AL643" s="3"/>
      <c r="AM643" s="3"/>
    </row>
    <row r="644" spans="12:39" ht="12.75" customHeight="1">
      <c r="L644" s="5"/>
      <c r="M644" s="5"/>
      <c r="O644" s="5"/>
      <c r="P644" s="6"/>
      <c r="Q644" s="6"/>
      <c r="R644" s="5"/>
      <c r="AL644" s="3"/>
      <c r="AM644" s="3"/>
    </row>
    <row r="645" spans="12:39" ht="12.75" customHeight="1">
      <c r="L645" s="5"/>
      <c r="M645" s="5"/>
      <c r="O645" s="5"/>
      <c r="P645" s="6"/>
      <c r="Q645" s="6"/>
      <c r="R645" s="5"/>
      <c r="AL645" s="3"/>
      <c r="AM645" s="3"/>
    </row>
    <row r="646" spans="12:39" ht="12.75" customHeight="1">
      <c r="L646" s="5"/>
      <c r="M646" s="5"/>
      <c r="O646" s="5"/>
      <c r="P646" s="6"/>
      <c r="Q646" s="6"/>
      <c r="R646" s="5"/>
      <c r="AL646" s="3"/>
      <c r="AM646" s="3"/>
    </row>
    <row r="647" spans="12:39" ht="12.75" customHeight="1">
      <c r="L647" s="5"/>
      <c r="M647" s="5"/>
      <c r="O647" s="5"/>
      <c r="P647" s="6"/>
      <c r="Q647" s="6"/>
      <c r="R647" s="5"/>
      <c r="AL647" s="3"/>
      <c r="AM647" s="3"/>
    </row>
    <row r="648" spans="12:39" ht="12.75" customHeight="1">
      <c r="L648" s="5"/>
      <c r="M648" s="5"/>
      <c r="O648" s="5"/>
      <c r="P648" s="6"/>
      <c r="Q648" s="6"/>
      <c r="R648" s="5"/>
      <c r="AL648" s="3"/>
      <c r="AM648" s="3"/>
    </row>
    <row r="649" spans="12:39" ht="12.75" customHeight="1">
      <c r="L649" s="5"/>
      <c r="M649" s="5"/>
      <c r="O649" s="5"/>
      <c r="P649" s="6"/>
      <c r="Q649" s="6"/>
      <c r="R649" s="5"/>
      <c r="AL649" s="3"/>
      <c r="AM649" s="3"/>
    </row>
    <row r="650" spans="12:39" ht="12.75" customHeight="1">
      <c r="L650" s="5"/>
      <c r="M650" s="5"/>
      <c r="O650" s="5"/>
      <c r="P650" s="6"/>
      <c r="Q650" s="6"/>
      <c r="R650" s="5"/>
      <c r="AL650" s="3"/>
      <c r="AM650" s="3"/>
    </row>
    <row r="651" spans="12:39" ht="12.75" customHeight="1">
      <c r="L651" s="5"/>
      <c r="M651" s="5"/>
      <c r="O651" s="5"/>
      <c r="P651" s="6"/>
      <c r="Q651" s="6"/>
      <c r="R651" s="5"/>
      <c r="AL651" s="3"/>
      <c r="AM651" s="3"/>
    </row>
    <row r="652" spans="12:39" ht="12.75" customHeight="1">
      <c r="L652" s="5"/>
      <c r="M652" s="5"/>
      <c r="O652" s="5"/>
      <c r="P652" s="6"/>
      <c r="Q652" s="6"/>
      <c r="R652" s="5"/>
      <c r="AL652" s="3"/>
      <c r="AM652" s="3"/>
    </row>
    <row r="653" spans="12:39" ht="12.75" customHeight="1">
      <c r="L653" s="5"/>
      <c r="M653" s="5"/>
      <c r="O653" s="5"/>
      <c r="P653" s="6"/>
      <c r="Q653" s="6"/>
      <c r="R653" s="5"/>
      <c r="AL653" s="3"/>
      <c r="AM653" s="3"/>
    </row>
    <row r="654" spans="12:39" ht="12.75" customHeight="1">
      <c r="L654" s="5"/>
      <c r="M654" s="5"/>
      <c r="O654" s="5"/>
      <c r="P654" s="6"/>
      <c r="Q654" s="6"/>
      <c r="R654" s="5"/>
      <c r="AL654" s="3"/>
      <c r="AM654" s="3"/>
    </row>
    <row r="655" spans="12:39" ht="12.75" customHeight="1">
      <c r="L655" s="5"/>
      <c r="M655" s="5"/>
      <c r="O655" s="5"/>
      <c r="P655" s="6"/>
      <c r="Q655" s="6"/>
      <c r="R655" s="5"/>
      <c r="AL655" s="3"/>
      <c r="AM655" s="3"/>
    </row>
    <row r="656" spans="12:39" ht="12.75" customHeight="1">
      <c r="L656" s="5"/>
      <c r="M656" s="5"/>
      <c r="O656" s="5"/>
      <c r="P656" s="6"/>
      <c r="Q656" s="6"/>
      <c r="R656" s="5"/>
      <c r="AL656" s="3"/>
      <c r="AM656" s="3"/>
    </row>
    <row r="657" spans="12:39" ht="12.75" customHeight="1">
      <c r="L657" s="5"/>
      <c r="M657" s="5"/>
      <c r="O657" s="5"/>
      <c r="P657" s="6"/>
      <c r="Q657" s="6"/>
      <c r="R657" s="5"/>
      <c r="AL657" s="3"/>
      <c r="AM657" s="3"/>
    </row>
    <row r="658" spans="12:39" ht="12.75" customHeight="1">
      <c r="L658" s="5"/>
      <c r="M658" s="5"/>
      <c r="O658" s="5"/>
      <c r="P658" s="6"/>
      <c r="Q658" s="6"/>
      <c r="R658" s="5"/>
      <c r="AL658" s="3"/>
      <c r="AM658" s="3"/>
    </row>
    <row r="659" spans="12:39" ht="12.75" customHeight="1">
      <c r="L659" s="5"/>
      <c r="M659" s="5"/>
      <c r="O659" s="5"/>
      <c r="P659" s="6"/>
      <c r="Q659" s="6"/>
      <c r="R659" s="5"/>
      <c r="AL659" s="3"/>
      <c r="AM659" s="3"/>
    </row>
    <row r="660" spans="12:39" ht="12.75" customHeight="1">
      <c r="L660" s="5"/>
      <c r="M660" s="5"/>
      <c r="O660" s="5"/>
      <c r="P660" s="6"/>
      <c r="Q660" s="6"/>
      <c r="R660" s="5"/>
      <c r="AL660" s="3"/>
      <c r="AM660" s="3"/>
    </row>
    <row r="661" spans="12:39" ht="12.75" customHeight="1">
      <c r="L661" s="5"/>
      <c r="M661" s="5"/>
      <c r="O661" s="5"/>
      <c r="P661" s="6"/>
      <c r="Q661" s="6"/>
      <c r="R661" s="5"/>
      <c r="AL661" s="3"/>
      <c r="AM661" s="3"/>
    </row>
    <row r="662" spans="12:39" ht="12.75" customHeight="1">
      <c r="L662" s="5"/>
      <c r="M662" s="5"/>
      <c r="O662" s="5"/>
      <c r="P662" s="6"/>
      <c r="Q662" s="6"/>
      <c r="R662" s="5"/>
      <c r="AL662" s="3"/>
      <c r="AM662" s="3"/>
    </row>
    <row r="663" spans="12:39" ht="12.75" customHeight="1">
      <c r="L663" s="5"/>
      <c r="M663" s="5"/>
      <c r="O663" s="5"/>
      <c r="P663" s="6"/>
      <c r="Q663" s="6"/>
      <c r="R663" s="5"/>
      <c r="AL663" s="3"/>
      <c r="AM663" s="3"/>
    </row>
    <row r="664" spans="12:39" ht="12.75" customHeight="1">
      <c r="L664" s="5"/>
      <c r="M664" s="5"/>
      <c r="O664" s="5"/>
      <c r="P664" s="6"/>
      <c r="Q664" s="6"/>
      <c r="R664" s="5"/>
      <c r="AL664" s="3"/>
      <c r="AM664" s="3"/>
    </row>
    <row r="665" spans="12:39" ht="12.75" customHeight="1">
      <c r="L665" s="5"/>
      <c r="M665" s="5"/>
      <c r="O665" s="5"/>
      <c r="P665" s="6"/>
      <c r="Q665" s="6"/>
      <c r="R665" s="5"/>
      <c r="AL665" s="3"/>
      <c r="AM665" s="3"/>
    </row>
    <row r="666" spans="12:39" ht="12.75" customHeight="1">
      <c r="L666" s="5"/>
      <c r="M666" s="5"/>
      <c r="O666" s="5"/>
      <c r="P666" s="6"/>
      <c r="Q666" s="6"/>
      <c r="R666" s="5"/>
      <c r="AL666" s="3"/>
      <c r="AM666" s="3"/>
    </row>
    <row r="667" spans="12:39" ht="12.75" customHeight="1">
      <c r="L667" s="5"/>
      <c r="M667" s="5"/>
      <c r="O667" s="5"/>
      <c r="P667" s="6"/>
      <c r="Q667" s="6"/>
      <c r="R667" s="5"/>
      <c r="AL667" s="3"/>
      <c r="AM667" s="3"/>
    </row>
    <row r="668" spans="12:39" ht="12.75" customHeight="1">
      <c r="L668" s="5"/>
      <c r="M668" s="5"/>
      <c r="O668" s="5"/>
      <c r="P668" s="6"/>
      <c r="Q668" s="6"/>
      <c r="R668" s="5"/>
      <c r="AL668" s="3"/>
      <c r="AM668" s="3"/>
    </row>
    <row r="669" spans="12:39" ht="12.75" customHeight="1">
      <c r="L669" s="5"/>
      <c r="M669" s="5"/>
      <c r="O669" s="5"/>
      <c r="P669" s="6"/>
      <c r="Q669" s="6"/>
      <c r="R669" s="5"/>
      <c r="AL669" s="3"/>
      <c r="AM669" s="3"/>
    </row>
    <row r="670" spans="12:39" ht="12.75" customHeight="1">
      <c r="L670" s="5"/>
      <c r="M670" s="5"/>
      <c r="O670" s="5"/>
      <c r="P670" s="6"/>
      <c r="Q670" s="6"/>
      <c r="R670" s="5"/>
      <c r="AL670" s="3"/>
      <c r="AM670" s="3"/>
    </row>
    <row r="671" spans="12:39" ht="12.75" customHeight="1">
      <c r="L671" s="5"/>
      <c r="M671" s="5"/>
      <c r="O671" s="5"/>
      <c r="P671" s="6"/>
      <c r="Q671" s="6"/>
      <c r="R671" s="5"/>
      <c r="AL671" s="3"/>
      <c r="AM671" s="3"/>
    </row>
    <row r="672" spans="12:39" ht="12.75" customHeight="1">
      <c r="L672" s="5"/>
      <c r="M672" s="5"/>
      <c r="O672" s="5"/>
      <c r="P672" s="6"/>
      <c r="Q672" s="6"/>
      <c r="R672" s="5"/>
      <c r="AL672" s="3"/>
      <c r="AM672" s="3"/>
    </row>
    <row r="673" spans="12:39" ht="12.75" customHeight="1">
      <c r="L673" s="5"/>
      <c r="M673" s="5"/>
      <c r="O673" s="5"/>
      <c r="P673" s="6"/>
      <c r="Q673" s="6"/>
      <c r="R673" s="5"/>
      <c r="AL673" s="3"/>
      <c r="AM673" s="3"/>
    </row>
    <row r="674" spans="12:39" ht="12.75" customHeight="1">
      <c r="L674" s="5"/>
      <c r="M674" s="5"/>
      <c r="O674" s="5"/>
      <c r="P674" s="6"/>
      <c r="Q674" s="6"/>
      <c r="R674" s="5"/>
      <c r="AL674" s="3"/>
      <c r="AM674" s="3"/>
    </row>
    <row r="675" spans="12:39" ht="12.75" customHeight="1">
      <c r="L675" s="5"/>
      <c r="M675" s="5"/>
      <c r="O675" s="5"/>
      <c r="P675" s="6"/>
      <c r="Q675" s="6"/>
      <c r="R675" s="5"/>
      <c r="AL675" s="3"/>
      <c r="AM675" s="3"/>
    </row>
    <row r="676" spans="12:39" ht="12.75" customHeight="1">
      <c r="L676" s="5"/>
      <c r="M676" s="5"/>
      <c r="O676" s="5"/>
      <c r="P676" s="6"/>
      <c r="Q676" s="6"/>
      <c r="R676" s="5"/>
      <c r="AL676" s="3"/>
      <c r="AM676" s="3"/>
    </row>
    <row r="677" spans="12:39" ht="12.75" customHeight="1">
      <c r="L677" s="5"/>
      <c r="M677" s="5"/>
      <c r="O677" s="5"/>
      <c r="P677" s="6"/>
      <c r="Q677" s="6"/>
      <c r="R677" s="5"/>
      <c r="AL677" s="3"/>
      <c r="AM677" s="3"/>
    </row>
    <row r="678" spans="12:39" ht="12.75" customHeight="1">
      <c r="L678" s="5"/>
      <c r="M678" s="5"/>
      <c r="O678" s="5"/>
      <c r="P678" s="6"/>
      <c r="Q678" s="6"/>
      <c r="R678" s="5"/>
      <c r="AL678" s="3"/>
      <c r="AM678" s="3"/>
    </row>
    <row r="679" spans="12:39" ht="12.75" customHeight="1">
      <c r="L679" s="5"/>
      <c r="M679" s="5"/>
      <c r="O679" s="5"/>
      <c r="P679" s="6"/>
      <c r="Q679" s="6"/>
      <c r="R679" s="5"/>
      <c r="AL679" s="3"/>
      <c r="AM679" s="3"/>
    </row>
    <row r="680" spans="12:39" ht="12.75" customHeight="1">
      <c r="L680" s="5"/>
      <c r="M680" s="5"/>
      <c r="O680" s="5"/>
      <c r="P680" s="6"/>
      <c r="Q680" s="6"/>
      <c r="R680" s="5"/>
      <c r="AL680" s="3"/>
      <c r="AM680" s="3"/>
    </row>
    <row r="681" spans="12:39" ht="12.75" customHeight="1">
      <c r="L681" s="5"/>
      <c r="M681" s="5"/>
      <c r="O681" s="5"/>
      <c r="P681" s="6"/>
      <c r="Q681" s="6"/>
      <c r="R681" s="5"/>
      <c r="AL681" s="3"/>
      <c r="AM681" s="3"/>
    </row>
    <row r="682" spans="12:39" ht="12.75" customHeight="1">
      <c r="L682" s="5"/>
      <c r="M682" s="5"/>
      <c r="O682" s="5"/>
      <c r="P682" s="6"/>
      <c r="Q682" s="6"/>
      <c r="R682" s="5"/>
      <c r="AL682" s="3"/>
      <c r="AM682" s="3"/>
    </row>
    <row r="683" spans="12:39" ht="12.75" customHeight="1">
      <c r="L683" s="5"/>
      <c r="M683" s="5"/>
      <c r="O683" s="5"/>
      <c r="P683" s="6"/>
      <c r="Q683" s="6"/>
      <c r="R683" s="5"/>
      <c r="AL683" s="3"/>
      <c r="AM683" s="3"/>
    </row>
    <row r="684" spans="12:39" ht="12.75" customHeight="1">
      <c r="L684" s="5"/>
      <c r="M684" s="5"/>
      <c r="O684" s="5"/>
      <c r="P684" s="6"/>
      <c r="Q684" s="6"/>
      <c r="R684" s="5"/>
      <c r="AL684" s="3"/>
      <c r="AM684" s="3"/>
    </row>
    <row r="685" spans="12:39" ht="12.75" customHeight="1">
      <c r="L685" s="5"/>
      <c r="M685" s="5"/>
      <c r="O685" s="5"/>
      <c r="P685" s="6"/>
      <c r="Q685" s="6"/>
      <c r="R685" s="5"/>
      <c r="AL685" s="3"/>
      <c r="AM685" s="3"/>
    </row>
    <row r="686" spans="12:39" ht="12.75" customHeight="1">
      <c r="L686" s="5"/>
      <c r="M686" s="5"/>
      <c r="O686" s="5"/>
      <c r="P686" s="6"/>
      <c r="Q686" s="6"/>
      <c r="R686" s="5"/>
      <c r="AL686" s="3"/>
      <c r="AM686" s="3"/>
    </row>
    <row r="687" spans="12:39" ht="12.75" customHeight="1">
      <c r="L687" s="5"/>
      <c r="M687" s="5"/>
      <c r="O687" s="5"/>
      <c r="P687" s="6"/>
      <c r="Q687" s="6"/>
      <c r="R687" s="5"/>
      <c r="AL687" s="3"/>
      <c r="AM687" s="3"/>
    </row>
    <row r="688" spans="12:39" ht="12.75" customHeight="1">
      <c r="L688" s="5"/>
      <c r="M688" s="5"/>
      <c r="O688" s="5"/>
      <c r="P688" s="6"/>
      <c r="Q688" s="6"/>
      <c r="R688" s="5"/>
      <c r="AL688" s="3"/>
      <c r="AM688" s="3"/>
    </row>
    <row r="689" spans="12:39" ht="12.75" customHeight="1">
      <c r="L689" s="5"/>
      <c r="M689" s="5"/>
      <c r="O689" s="5"/>
      <c r="P689" s="6"/>
      <c r="Q689" s="6"/>
      <c r="R689" s="5"/>
      <c r="AL689" s="3"/>
      <c r="AM689" s="3"/>
    </row>
    <row r="690" spans="12:39" ht="12.75" customHeight="1">
      <c r="L690" s="5"/>
      <c r="M690" s="5"/>
      <c r="O690" s="5"/>
      <c r="P690" s="6"/>
      <c r="Q690" s="6"/>
      <c r="R690" s="5"/>
      <c r="AL690" s="3"/>
      <c r="AM690" s="3"/>
    </row>
    <row r="691" spans="12:39" ht="12.75" customHeight="1">
      <c r="L691" s="5"/>
      <c r="M691" s="5"/>
      <c r="O691" s="5"/>
      <c r="P691" s="6"/>
      <c r="Q691" s="6"/>
      <c r="R691" s="5"/>
      <c r="AL691" s="3"/>
      <c r="AM691" s="3"/>
    </row>
    <row r="692" spans="12:39" ht="12.75" customHeight="1">
      <c r="L692" s="5"/>
      <c r="M692" s="5"/>
      <c r="O692" s="5"/>
      <c r="P692" s="6"/>
      <c r="Q692" s="6"/>
      <c r="R692" s="5"/>
      <c r="AL692" s="3"/>
      <c r="AM692" s="3"/>
    </row>
    <row r="693" spans="12:39" ht="12.75" customHeight="1">
      <c r="L693" s="5"/>
      <c r="M693" s="5"/>
      <c r="O693" s="5"/>
      <c r="P693" s="6"/>
      <c r="Q693" s="6"/>
      <c r="R693" s="5"/>
      <c r="AL693" s="3"/>
      <c r="AM693" s="3"/>
    </row>
    <row r="694" spans="12:39" ht="12.75" customHeight="1">
      <c r="L694" s="5"/>
      <c r="M694" s="5"/>
      <c r="O694" s="5"/>
      <c r="P694" s="6"/>
      <c r="Q694" s="6"/>
      <c r="R694" s="5"/>
      <c r="AL694" s="3"/>
      <c r="AM694" s="3"/>
    </row>
    <row r="695" spans="12:39" ht="12.75" customHeight="1">
      <c r="L695" s="5"/>
      <c r="M695" s="5"/>
      <c r="O695" s="5"/>
      <c r="P695" s="6"/>
      <c r="Q695" s="6"/>
      <c r="R695" s="5"/>
      <c r="AL695" s="3"/>
      <c r="AM695" s="3"/>
    </row>
    <row r="696" spans="12:39" ht="12.75" customHeight="1">
      <c r="L696" s="5"/>
      <c r="M696" s="5"/>
      <c r="O696" s="5"/>
      <c r="P696" s="6"/>
      <c r="Q696" s="6"/>
      <c r="R696" s="5"/>
      <c r="AL696" s="3"/>
      <c r="AM696" s="3"/>
    </row>
    <row r="697" spans="12:39" ht="12.75" customHeight="1">
      <c r="L697" s="5"/>
      <c r="M697" s="5"/>
      <c r="O697" s="5"/>
      <c r="P697" s="6"/>
      <c r="Q697" s="6"/>
      <c r="R697" s="5"/>
      <c r="AL697" s="3"/>
      <c r="AM697" s="3"/>
    </row>
    <row r="698" spans="12:39" ht="12.75" customHeight="1">
      <c r="L698" s="5"/>
      <c r="M698" s="5"/>
      <c r="O698" s="5"/>
      <c r="P698" s="6"/>
      <c r="Q698" s="6"/>
      <c r="R698" s="5"/>
      <c r="AL698" s="3"/>
      <c r="AM698" s="3"/>
    </row>
    <row r="699" spans="12:39" ht="12.75" customHeight="1">
      <c r="L699" s="5"/>
      <c r="M699" s="5"/>
      <c r="O699" s="5"/>
      <c r="P699" s="6"/>
      <c r="Q699" s="6"/>
      <c r="R699" s="5"/>
      <c r="AL699" s="3"/>
      <c r="AM699" s="3"/>
    </row>
    <row r="700" spans="12:39" ht="12.75" customHeight="1">
      <c r="L700" s="5"/>
      <c r="M700" s="5"/>
      <c r="O700" s="5"/>
      <c r="P700" s="6"/>
      <c r="Q700" s="6"/>
      <c r="R700" s="5"/>
      <c r="AL700" s="3"/>
      <c r="AM700" s="3"/>
    </row>
    <row r="701" spans="12:39" ht="12.75" customHeight="1">
      <c r="L701" s="5"/>
      <c r="M701" s="5"/>
      <c r="O701" s="5"/>
      <c r="P701" s="6"/>
      <c r="Q701" s="6"/>
      <c r="R701" s="5"/>
      <c r="AL701" s="3"/>
      <c r="AM701" s="3"/>
    </row>
    <row r="702" spans="12:39" ht="12.75" customHeight="1">
      <c r="L702" s="5"/>
      <c r="M702" s="5"/>
      <c r="O702" s="5"/>
      <c r="P702" s="6"/>
      <c r="Q702" s="6"/>
      <c r="R702" s="5"/>
      <c r="AL702" s="3"/>
      <c r="AM702" s="3"/>
    </row>
    <row r="703" spans="12:39" ht="12.75" customHeight="1">
      <c r="L703" s="5"/>
      <c r="M703" s="5"/>
      <c r="O703" s="5"/>
      <c r="P703" s="6"/>
      <c r="Q703" s="6"/>
      <c r="R703" s="5"/>
      <c r="AL703" s="3"/>
      <c r="AM703" s="3"/>
    </row>
    <row r="704" spans="12:39" ht="12.75" customHeight="1">
      <c r="L704" s="5"/>
      <c r="M704" s="5"/>
      <c r="O704" s="5"/>
      <c r="P704" s="6"/>
      <c r="Q704" s="6"/>
      <c r="R704" s="5"/>
      <c r="AL704" s="3"/>
      <c r="AM704" s="3"/>
    </row>
    <row r="705" spans="12:39" ht="12.75" customHeight="1">
      <c r="L705" s="5"/>
      <c r="M705" s="5"/>
      <c r="O705" s="5"/>
      <c r="P705" s="6"/>
      <c r="Q705" s="6"/>
      <c r="R705" s="5"/>
      <c r="AL705" s="3"/>
      <c r="AM705" s="3"/>
    </row>
    <row r="706" spans="12:39" ht="12.75" customHeight="1">
      <c r="L706" s="5"/>
      <c r="M706" s="5"/>
      <c r="O706" s="5"/>
      <c r="P706" s="6"/>
      <c r="Q706" s="6"/>
      <c r="R706" s="5"/>
      <c r="AL706" s="3"/>
      <c r="AM706" s="3"/>
    </row>
    <row r="707" spans="12:39" ht="12.75" customHeight="1">
      <c r="L707" s="5"/>
      <c r="M707" s="5"/>
      <c r="O707" s="5"/>
      <c r="P707" s="6"/>
      <c r="Q707" s="6"/>
      <c r="R707" s="5"/>
      <c r="AL707" s="3"/>
      <c r="AM707" s="3"/>
    </row>
    <row r="708" spans="12:39" ht="12.75" customHeight="1">
      <c r="L708" s="5"/>
      <c r="M708" s="5"/>
      <c r="O708" s="5"/>
      <c r="P708" s="6"/>
      <c r="Q708" s="6"/>
      <c r="R708" s="5"/>
      <c r="AL708" s="3"/>
      <c r="AM708" s="3"/>
    </row>
    <row r="709" spans="12:39" ht="12.75" customHeight="1">
      <c r="L709" s="5"/>
      <c r="M709" s="5"/>
      <c r="O709" s="5"/>
      <c r="P709" s="6"/>
      <c r="Q709" s="6"/>
      <c r="R709" s="5"/>
      <c r="AL709" s="3"/>
      <c r="AM709" s="3"/>
    </row>
    <row r="710" spans="12:39" ht="12.75" customHeight="1">
      <c r="L710" s="5"/>
      <c r="M710" s="5"/>
      <c r="O710" s="5"/>
      <c r="P710" s="6"/>
      <c r="Q710" s="6"/>
      <c r="R710" s="5"/>
      <c r="AL710" s="3"/>
      <c r="AM710" s="3"/>
    </row>
    <row r="711" spans="12:39" ht="12.75" customHeight="1">
      <c r="L711" s="5"/>
      <c r="M711" s="5"/>
      <c r="O711" s="5"/>
      <c r="P711" s="6"/>
      <c r="Q711" s="6"/>
      <c r="R711" s="5"/>
      <c r="AL711" s="3"/>
      <c r="AM711" s="3"/>
    </row>
    <row r="712" spans="12:39" ht="12.75" customHeight="1">
      <c r="L712" s="5"/>
      <c r="M712" s="5"/>
      <c r="O712" s="5"/>
      <c r="P712" s="6"/>
      <c r="Q712" s="6"/>
      <c r="R712" s="5"/>
      <c r="AL712" s="3"/>
      <c r="AM712" s="3"/>
    </row>
    <row r="713" spans="12:39" ht="12.75" customHeight="1">
      <c r="L713" s="5"/>
      <c r="M713" s="5"/>
      <c r="O713" s="5"/>
      <c r="P713" s="6"/>
      <c r="Q713" s="6"/>
      <c r="R713" s="5"/>
      <c r="AL713" s="3"/>
      <c r="AM713" s="3"/>
    </row>
    <row r="714" spans="12:39" ht="12.75" customHeight="1">
      <c r="L714" s="5"/>
      <c r="M714" s="5"/>
      <c r="O714" s="5"/>
      <c r="P714" s="6"/>
      <c r="Q714" s="6"/>
      <c r="R714" s="5"/>
      <c r="AL714" s="3"/>
      <c r="AM714" s="3"/>
    </row>
    <row r="715" spans="12:39" ht="12.75" customHeight="1">
      <c r="L715" s="5"/>
      <c r="M715" s="5"/>
      <c r="O715" s="5"/>
      <c r="P715" s="6"/>
      <c r="Q715" s="6"/>
      <c r="R715" s="5"/>
      <c r="AL715" s="3"/>
      <c r="AM715" s="3"/>
    </row>
    <row r="716" spans="12:39" ht="12.75" customHeight="1">
      <c r="L716" s="5"/>
      <c r="M716" s="5"/>
      <c r="O716" s="5"/>
      <c r="P716" s="6"/>
      <c r="Q716" s="6"/>
      <c r="R716" s="5"/>
      <c r="AL716" s="3"/>
      <c r="AM716" s="3"/>
    </row>
    <row r="717" spans="12:39" ht="12.75" customHeight="1">
      <c r="L717" s="5"/>
      <c r="M717" s="5"/>
      <c r="O717" s="5"/>
      <c r="P717" s="6"/>
      <c r="Q717" s="6"/>
      <c r="R717" s="5"/>
      <c r="AL717" s="3"/>
      <c r="AM717" s="3"/>
    </row>
    <row r="718" spans="12:39" ht="12.75" customHeight="1">
      <c r="L718" s="5"/>
      <c r="M718" s="5"/>
      <c r="O718" s="5"/>
      <c r="P718" s="6"/>
      <c r="Q718" s="6"/>
      <c r="R718" s="5"/>
      <c r="AL718" s="3"/>
      <c r="AM718" s="3"/>
    </row>
    <row r="719" spans="12:39" ht="12.75" customHeight="1">
      <c r="L719" s="5"/>
      <c r="M719" s="5"/>
      <c r="O719" s="5"/>
      <c r="P719" s="6"/>
      <c r="Q719" s="6"/>
      <c r="R719" s="5"/>
      <c r="AL719" s="3"/>
      <c r="AM719" s="3"/>
    </row>
    <row r="720" spans="12:39" ht="12.75" customHeight="1">
      <c r="L720" s="5"/>
      <c r="M720" s="5"/>
      <c r="O720" s="5"/>
      <c r="P720" s="6"/>
      <c r="Q720" s="6"/>
      <c r="R720" s="5"/>
      <c r="AL720" s="3"/>
      <c r="AM720" s="3"/>
    </row>
    <row r="721" spans="12:39" ht="12.75" customHeight="1">
      <c r="L721" s="5"/>
      <c r="M721" s="5"/>
      <c r="O721" s="5"/>
      <c r="P721" s="6"/>
      <c r="Q721" s="6"/>
      <c r="R721" s="5"/>
      <c r="AL721" s="3"/>
      <c r="AM721" s="3"/>
    </row>
    <row r="722" spans="12:39" ht="12.75" customHeight="1">
      <c r="L722" s="5"/>
      <c r="M722" s="5"/>
      <c r="O722" s="5"/>
      <c r="P722" s="6"/>
      <c r="Q722" s="6"/>
      <c r="R722" s="5"/>
      <c r="AL722" s="3"/>
      <c r="AM722" s="3"/>
    </row>
    <row r="723" spans="12:39" ht="12.75" customHeight="1">
      <c r="L723" s="5"/>
      <c r="M723" s="5"/>
      <c r="O723" s="5"/>
      <c r="P723" s="6"/>
      <c r="Q723" s="6"/>
      <c r="R723" s="5"/>
      <c r="AL723" s="3"/>
      <c r="AM723" s="3"/>
    </row>
    <row r="724" spans="12:39" ht="12.75" customHeight="1">
      <c r="L724" s="5"/>
      <c r="M724" s="5"/>
      <c r="O724" s="5"/>
      <c r="P724" s="6"/>
      <c r="Q724" s="6"/>
      <c r="R724" s="5"/>
      <c r="AL724" s="3"/>
      <c r="AM724" s="3"/>
    </row>
    <row r="725" spans="12:39" ht="12.75" customHeight="1">
      <c r="L725" s="5"/>
      <c r="M725" s="5"/>
      <c r="O725" s="5"/>
      <c r="P725" s="6"/>
      <c r="Q725" s="6"/>
      <c r="R725" s="5"/>
      <c r="AL725" s="3"/>
      <c r="AM725" s="3"/>
    </row>
    <row r="726" spans="12:39" ht="12.75" customHeight="1">
      <c r="L726" s="5"/>
      <c r="M726" s="5"/>
      <c r="O726" s="5"/>
      <c r="P726" s="6"/>
      <c r="Q726" s="6"/>
      <c r="R726" s="5"/>
      <c r="AL726" s="3"/>
      <c r="AM726" s="3"/>
    </row>
    <row r="727" spans="12:39" ht="12.75" customHeight="1">
      <c r="L727" s="5"/>
      <c r="M727" s="5"/>
      <c r="O727" s="5"/>
      <c r="P727" s="6"/>
      <c r="Q727" s="6"/>
      <c r="R727" s="5"/>
      <c r="AL727" s="3"/>
      <c r="AM727" s="3"/>
    </row>
    <row r="728" spans="12:39" ht="12.75" customHeight="1">
      <c r="L728" s="5"/>
      <c r="M728" s="5"/>
      <c r="O728" s="5"/>
      <c r="P728" s="6"/>
      <c r="Q728" s="6"/>
      <c r="R728" s="5"/>
      <c r="AL728" s="3"/>
      <c r="AM728" s="3"/>
    </row>
    <row r="729" spans="12:39" ht="12.75" customHeight="1">
      <c r="L729" s="5"/>
      <c r="M729" s="5"/>
      <c r="O729" s="5"/>
      <c r="P729" s="6"/>
      <c r="Q729" s="6"/>
      <c r="R729" s="5"/>
      <c r="AL729" s="3"/>
      <c r="AM729" s="3"/>
    </row>
    <row r="730" spans="12:39" ht="12.75" customHeight="1">
      <c r="L730" s="5"/>
      <c r="M730" s="5"/>
      <c r="O730" s="5"/>
      <c r="P730" s="6"/>
      <c r="Q730" s="6"/>
      <c r="R730" s="5"/>
      <c r="AL730" s="3"/>
      <c r="AM730" s="3"/>
    </row>
    <row r="731" spans="12:39" ht="12.75" customHeight="1">
      <c r="L731" s="5"/>
      <c r="M731" s="5"/>
      <c r="O731" s="5"/>
      <c r="P731" s="6"/>
      <c r="Q731" s="6"/>
      <c r="R731" s="5"/>
      <c r="AL731" s="3"/>
      <c r="AM731" s="3"/>
    </row>
    <row r="732" spans="12:39" ht="12.75" customHeight="1">
      <c r="L732" s="5"/>
      <c r="M732" s="5"/>
      <c r="O732" s="5"/>
      <c r="P732" s="6"/>
      <c r="Q732" s="6"/>
      <c r="R732" s="5"/>
      <c r="AL732" s="3"/>
      <c r="AM732" s="3"/>
    </row>
    <row r="733" spans="12:39" ht="12.75" customHeight="1">
      <c r="L733" s="5"/>
      <c r="M733" s="5"/>
      <c r="O733" s="5"/>
      <c r="P733" s="6"/>
      <c r="Q733" s="6"/>
      <c r="R733" s="5"/>
      <c r="AL733" s="3"/>
      <c r="AM733" s="3"/>
    </row>
    <row r="734" spans="12:39" ht="12.75" customHeight="1">
      <c r="L734" s="5"/>
      <c r="M734" s="5"/>
      <c r="O734" s="5"/>
      <c r="P734" s="6"/>
      <c r="Q734" s="6"/>
      <c r="R734" s="5"/>
      <c r="AL734" s="3"/>
      <c r="AM734" s="3"/>
    </row>
    <row r="735" spans="12:39" ht="12.75" customHeight="1">
      <c r="L735" s="5"/>
      <c r="M735" s="5"/>
      <c r="O735" s="5"/>
      <c r="P735" s="6"/>
      <c r="Q735" s="6"/>
      <c r="R735" s="5"/>
      <c r="AL735" s="3"/>
      <c r="AM735" s="3"/>
    </row>
    <row r="736" spans="12:39" ht="12.75" customHeight="1">
      <c r="L736" s="5"/>
      <c r="M736" s="5"/>
      <c r="O736" s="5"/>
      <c r="P736" s="6"/>
      <c r="Q736" s="6"/>
      <c r="R736" s="5"/>
      <c r="AL736" s="3"/>
      <c r="AM736" s="3"/>
    </row>
    <row r="737" spans="12:39" ht="12.75" customHeight="1">
      <c r="L737" s="5"/>
      <c r="M737" s="5"/>
      <c r="O737" s="5"/>
      <c r="P737" s="6"/>
      <c r="Q737" s="6"/>
      <c r="R737" s="5"/>
      <c r="AL737" s="3"/>
      <c r="AM737" s="3"/>
    </row>
    <row r="738" spans="12:39" ht="12.75" customHeight="1">
      <c r="L738" s="5"/>
      <c r="M738" s="5"/>
      <c r="O738" s="5"/>
      <c r="P738" s="6"/>
      <c r="Q738" s="6"/>
      <c r="R738" s="5"/>
      <c r="AL738" s="3"/>
      <c r="AM738" s="3"/>
    </row>
    <row r="739" spans="12:39" ht="12.75" customHeight="1">
      <c r="L739" s="5"/>
      <c r="M739" s="5"/>
      <c r="O739" s="5"/>
      <c r="P739" s="6"/>
      <c r="Q739" s="6"/>
      <c r="R739" s="5"/>
      <c r="AL739" s="3"/>
      <c r="AM739" s="3"/>
    </row>
    <row r="740" spans="12:39" ht="12.75" customHeight="1">
      <c r="L740" s="5"/>
      <c r="M740" s="5"/>
      <c r="O740" s="5"/>
      <c r="P740" s="6"/>
      <c r="Q740" s="6"/>
      <c r="R740" s="5"/>
      <c r="AL740" s="3"/>
      <c r="AM740" s="3"/>
    </row>
    <row r="741" spans="12:39" ht="12.75" customHeight="1">
      <c r="L741" s="5"/>
      <c r="M741" s="5"/>
      <c r="O741" s="5"/>
      <c r="P741" s="6"/>
      <c r="Q741" s="6"/>
      <c r="R741" s="5"/>
      <c r="AL741" s="3"/>
      <c r="AM741" s="3"/>
    </row>
    <row r="742" spans="12:39" ht="12.75" customHeight="1">
      <c r="L742" s="5"/>
      <c r="M742" s="5"/>
      <c r="O742" s="5"/>
      <c r="P742" s="6"/>
      <c r="Q742" s="6"/>
      <c r="R742" s="5"/>
      <c r="AL742" s="3"/>
      <c r="AM742" s="3"/>
    </row>
    <row r="743" spans="12:39" ht="12.75" customHeight="1">
      <c r="L743" s="5"/>
      <c r="M743" s="5"/>
      <c r="O743" s="5"/>
      <c r="P743" s="6"/>
      <c r="Q743" s="6"/>
      <c r="R743" s="5"/>
      <c r="AL743" s="3"/>
      <c r="AM743" s="3"/>
    </row>
    <row r="744" spans="12:39" ht="12.75" customHeight="1">
      <c r="L744" s="5"/>
      <c r="M744" s="5"/>
      <c r="O744" s="5"/>
      <c r="P744" s="6"/>
      <c r="Q744" s="6"/>
      <c r="R744" s="5"/>
      <c r="AL744" s="3"/>
      <c r="AM744" s="3"/>
    </row>
    <row r="745" spans="12:39" ht="12.75" customHeight="1">
      <c r="L745" s="5"/>
      <c r="M745" s="5"/>
      <c r="O745" s="5"/>
      <c r="P745" s="6"/>
      <c r="Q745" s="6"/>
      <c r="R745" s="5"/>
      <c r="AL745" s="3"/>
      <c r="AM745" s="3"/>
    </row>
    <row r="746" spans="12:39" ht="12.75" customHeight="1">
      <c r="L746" s="5"/>
      <c r="M746" s="5"/>
      <c r="O746" s="5"/>
      <c r="P746" s="6"/>
      <c r="Q746" s="6"/>
      <c r="R746" s="5"/>
      <c r="AL746" s="3"/>
      <c r="AM746" s="3"/>
    </row>
    <row r="747" spans="12:39" ht="12.75" customHeight="1">
      <c r="L747" s="5"/>
      <c r="M747" s="5"/>
      <c r="O747" s="5"/>
      <c r="P747" s="6"/>
      <c r="Q747" s="6"/>
      <c r="R747" s="5"/>
      <c r="AL747" s="3"/>
      <c r="AM747" s="3"/>
    </row>
    <row r="748" spans="12:39" ht="12.75" customHeight="1">
      <c r="L748" s="5"/>
      <c r="M748" s="5"/>
      <c r="O748" s="5"/>
      <c r="P748" s="6"/>
      <c r="Q748" s="6"/>
      <c r="R748" s="5"/>
      <c r="AL748" s="3"/>
      <c r="AM748" s="3"/>
    </row>
    <row r="749" spans="12:39" ht="12.75" customHeight="1">
      <c r="L749" s="5"/>
      <c r="M749" s="5"/>
      <c r="O749" s="5"/>
      <c r="P749" s="6"/>
      <c r="Q749" s="6"/>
      <c r="R749" s="5"/>
      <c r="AL749" s="3"/>
      <c r="AM749" s="3"/>
    </row>
    <row r="750" spans="12:39" ht="12.75" customHeight="1">
      <c r="L750" s="5"/>
      <c r="M750" s="5"/>
      <c r="O750" s="5"/>
      <c r="P750" s="6"/>
      <c r="Q750" s="6"/>
      <c r="R750" s="5"/>
      <c r="AL750" s="3"/>
      <c r="AM750" s="3"/>
    </row>
    <row r="751" spans="12:39" ht="12.75" customHeight="1">
      <c r="L751" s="5"/>
      <c r="M751" s="5"/>
      <c r="O751" s="5"/>
      <c r="P751" s="6"/>
      <c r="Q751" s="6"/>
      <c r="R751" s="5"/>
      <c r="AL751" s="3"/>
      <c r="AM751" s="3"/>
    </row>
    <row r="752" spans="12:39" ht="12.75" customHeight="1">
      <c r="L752" s="5"/>
      <c r="M752" s="5"/>
      <c r="O752" s="5"/>
      <c r="P752" s="6"/>
      <c r="Q752" s="6"/>
      <c r="R752" s="5"/>
      <c r="AL752" s="3"/>
      <c r="AM752" s="3"/>
    </row>
    <row r="753" spans="12:39" ht="12.75" customHeight="1">
      <c r="L753" s="5"/>
      <c r="M753" s="5"/>
      <c r="O753" s="5"/>
      <c r="P753" s="6"/>
      <c r="Q753" s="6"/>
      <c r="R753" s="5"/>
      <c r="AL753" s="3"/>
      <c r="AM753" s="3"/>
    </row>
    <row r="754" spans="12:39" ht="12.75" customHeight="1">
      <c r="L754" s="5"/>
      <c r="M754" s="5"/>
      <c r="O754" s="5"/>
      <c r="P754" s="6"/>
      <c r="Q754" s="6"/>
      <c r="R754" s="5"/>
      <c r="AL754" s="3"/>
      <c r="AM754" s="3"/>
    </row>
    <row r="755" spans="12:39" ht="12.75" customHeight="1">
      <c r="L755" s="5"/>
      <c r="M755" s="5"/>
      <c r="O755" s="5"/>
      <c r="P755" s="6"/>
      <c r="Q755" s="6"/>
      <c r="R755" s="5"/>
      <c r="AL755" s="3"/>
      <c r="AM755" s="3"/>
    </row>
    <row r="756" spans="12:39" ht="12.75" customHeight="1">
      <c r="L756" s="5"/>
      <c r="M756" s="5"/>
      <c r="O756" s="5"/>
      <c r="P756" s="6"/>
      <c r="Q756" s="6"/>
      <c r="R756" s="5"/>
      <c r="AL756" s="3"/>
      <c r="AM756" s="3"/>
    </row>
    <row r="757" spans="12:39" ht="12.75" customHeight="1">
      <c r="L757" s="5"/>
      <c r="M757" s="5"/>
      <c r="O757" s="5"/>
      <c r="P757" s="6"/>
      <c r="Q757" s="6"/>
      <c r="R757" s="5"/>
      <c r="AL757" s="3"/>
      <c r="AM757" s="3"/>
    </row>
    <row r="758" spans="12:39" ht="12.75" customHeight="1">
      <c r="L758" s="5"/>
      <c r="M758" s="5"/>
      <c r="O758" s="5"/>
      <c r="P758" s="6"/>
      <c r="Q758" s="6"/>
      <c r="R758" s="5"/>
      <c r="AL758" s="3"/>
      <c r="AM758" s="3"/>
    </row>
    <row r="759" spans="12:39" ht="12.75" customHeight="1">
      <c r="L759" s="5"/>
      <c r="M759" s="5"/>
      <c r="O759" s="5"/>
      <c r="P759" s="6"/>
      <c r="Q759" s="6"/>
      <c r="R759" s="5"/>
      <c r="AL759" s="3"/>
      <c r="AM759" s="3"/>
    </row>
    <row r="760" spans="12:39" ht="12.75" customHeight="1">
      <c r="L760" s="5"/>
      <c r="M760" s="5"/>
      <c r="O760" s="5"/>
      <c r="P760" s="6"/>
      <c r="Q760" s="6"/>
      <c r="R760" s="5"/>
      <c r="AL760" s="3"/>
      <c r="AM760" s="3"/>
    </row>
    <row r="761" spans="12:39" ht="12.75" customHeight="1">
      <c r="L761" s="5"/>
      <c r="M761" s="5"/>
      <c r="O761" s="5"/>
      <c r="P761" s="6"/>
      <c r="Q761" s="6"/>
      <c r="R761" s="5"/>
      <c r="AL761" s="3"/>
      <c r="AM761" s="3"/>
    </row>
    <row r="762" spans="12:39" ht="12.75" customHeight="1">
      <c r="L762" s="5"/>
      <c r="M762" s="5"/>
      <c r="O762" s="5"/>
      <c r="P762" s="6"/>
      <c r="Q762" s="6"/>
      <c r="R762" s="5"/>
      <c r="AL762" s="3"/>
      <c r="AM762" s="3"/>
    </row>
    <row r="763" spans="12:39" ht="12.75" customHeight="1">
      <c r="L763" s="5"/>
      <c r="M763" s="5"/>
      <c r="O763" s="5"/>
      <c r="P763" s="6"/>
      <c r="Q763" s="6"/>
      <c r="R763" s="5"/>
      <c r="AL763" s="3"/>
      <c r="AM763" s="3"/>
    </row>
    <row r="764" spans="12:39" ht="12.75" customHeight="1">
      <c r="L764" s="5"/>
      <c r="M764" s="5"/>
      <c r="O764" s="5"/>
      <c r="P764" s="6"/>
      <c r="Q764" s="6"/>
      <c r="R764" s="5"/>
      <c r="AL764" s="3"/>
      <c r="AM764" s="3"/>
    </row>
    <row r="765" spans="12:39" ht="12.75" customHeight="1">
      <c r="L765" s="5"/>
      <c r="M765" s="5"/>
      <c r="O765" s="5"/>
      <c r="P765" s="6"/>
      <c r="Q765" s="6"/>
      <c r="R765" s="5"/>
      <c r="AL765" s="3"/>
      <c r="AM765" s="3"/>
    </row>
    <row r="766" spans="12:39" ht="12.75" customHeight="1">
      <c r="L766" s="5"/>
      <c r="M766" s="5"/>
      <c r="O766" s="5"/>
      <c r="P766" s="6"/>
      <c r="Q766" s="6"/>
      <c r="R766" s="5"/>
      <c r="AL766" s="3"/>
      <c r="AM766" s="3"/>
    </row>
    <row r="767" spans="12:39" ht="12.75" customHeight="1">
      <c r="L767" s="5"/>
      <c r="M767" s="5"/>
      <c r="O767" s="5"/>
      <c r="P767" s="6"/>
      <c r="Q767" s="6"/>
      <c r="R767" s="5"/>
      <c r="AL767" s="3"/>
      <c r="AM767" s="3"/>
    </row>
    <row r="768" spans="12:39" ht="12.75" customHeight="1">
      <c r="L768" s="5"/>
      <c r="M768" s="5"/>
      <c r="O768" s="5"/>
      <c r="P768" s="6"/>
      <c r="Q768" s="6"/>
      <c r="R768" s="5"/>
      <c r="AL768" s="3"/>
      <c r="AM768" s="3"/>
    </row>
    <row r="769" spans="12:39" ht="12.75" customHeight="1">
      <c r="L769" s="5"/>
      <c r="M769" s="5"/>
      <c r="O769" s="5"/>
      <c r="P769" s="6"/>
      <c r="Q769" s="6"/>
      <c r="R769" s="5"/>
      <c r="AL769" s="3"/>
      <c r="AM769" s="3"/>
    </row>
    <row r="770" spans="12:39" ht="12.75" customHeight="1">
      <c r="L770" s="5"/>
      <c r="M770" s="5"/>
      <c r="O770" s="5"/>
      <c r="P770" s="6"/>
      <c r="Q770" s="6"/>
      <c r="R770" s="5"/>
      <c r="AL770" s="3"/>
      <c r="AM770" s="3"/>
    </row>
    <row r="771" spans="12:39" ht="12.75" customHeight="1">
      <c r="L771" s="5"/>
      <c r="M771" s="5"/>
      <c r="O771" s="5"/>
      <c r="P771" s="6"/>
      <c r="Q771" s="6"/>
      <c r="R771" s="5"/>
      <c r="AL771" s="3"/>
      <c r="AM771" s="3"/>
    </row>
    <row r="772" spans="12:39" ht="12.75" customHeight="1">
      <c r="L772" s="5"/>
      <c r="M772" s="5"/>
      <c r="O772" s="5"/>
      <c r="P772" s="6"/>
      <c r="Q772" s="6"/>
      <c r="R772" s="5"/>
      <c r="AL772" s="3"/>
      <c r="AM772" s="3"/>
    </row>
    <row r="773" spans="12:39" ht="12.75" customHeight="1">
      <c r="L773" s="5"/>
      <c r="M773" s="5"/>
      <c r="O773" s="5"/>
      <c r="P773" s="6"/>
      <c r="Q773" s="6"/>
      <c r="R773" s="5"/>
      <c r="AL773" s="3"/>
      <c r="AM773" s="3"/>
    </row>
    <row r="774" spans="12:39" ht="12.75" customHeight="1">
      <c r="L774" s="5"/>
      <c r="M774" s="5"/>
      <c r="O774" s="5"/>
      <c r="P774" s="6"/>
      <c r="Q774" s="6"/>
      <c r="R774" s="5"/>
      <c r="AL774" s="3"/>
      <c r="AM774" s="3"/>
    </row>
    <row r="775" spans="12:39" ht="12.75" customHeight="1">
      <c r="L775" s="5"/>
      <c r="M775" s="5"/>
      <c r="O775" s="5"/>
      <c r="P775" s="6"/>
      <c r="Q775" s="6"/>
      <c r="R775" s="5"/>
      <c r="AL775" s="3"/>
      <c r="AM775" s="3"/>
    </row>
    <row r="776" spans="12:39" ht="12.75" customHeight="1">
      <c r="L776" s="5"/>
      <c r="M776" s="5"/>
      <c r="O776" s="5"/>
      <c r="P776" s="6"/>
      <c r="Q776" s="6"/>
      <c r="R776" s="5"/>
      <c r="AL776" s="3"/>
      <c r="AM776" s="3"/>
    </row>
    <row r="777" spans="12:39" ht="12.75" customHeight="1">
      <c r="L777" s="5"/>
      <c r="M777" s="5"/>
      <c r="O777" s="5"/>
      <c r="P777" s="6"/>
      <c r="Q777" s="6"/>
      <c r="R777" s="5"/>
      <c r="AL777" s="3"/>
      <c r="AM777" s="3"/>
    </row>
    <row r="778" spans="12:39" ht="12.75" customHeight="1">
      <c r="L778" s="5"/>
      <c r="M778" s="5"/>
      <c r="O778" s="5"/>
      <c r="P778" s="6"/>
      <c r="Q778" s="6"/>
      <c r="R778" s="5"/>
      <c r="AL778" s="3"/>
      <c r="AM778" s="3"/>
    </row>
    <row r="779" spans="12:39" ht="12.75" customHeight="1">
      <c r="L779" s="5"/>
      <c r="M779" s="5"/>
      <c r="O779" s="5"/>
      <c r="P779" s="6"/>
      <c r="Q779" s="6"/>
      <c r="R779" s="5"/>
      <c r="AL779" s="3"/>
      <c r="AM779" s="3"/>
    </row>
    <row r="780" spans="12:39" ht="12.75" customHeight="1">
      <c r="L780" s="5"/>
      <c r="M780" s="5"/>
      <c r="O780" s="5"/>
      <c r="P780" s="6"/>
      <c r="Q780" s="6"/>
      <c r="R780" s="5"/>
      <c r="AL780" s="3"/>
      <c r="AM780" s="3"/>
    </row>
    <row r="781" spans="12:39" ht="12.75" customHeight="1">
      <c r="L781" s="5"/>
      <c r="M781" s="5"/>
      <c r="O781" s="5"/>
      <c r="P781" s="6"/>
      <c r="Q781" s="6"/>
      <c r="R781" s="5"/>
      <c r="AL781" s="3"/>
      <c r="AM781" s="3"/>
    </row>
    <row r="782" spans="12:39" ht="12.75" customHeight="1">
      <c r="L782" s="5"/>
      <c r="M782" s="5"/>
      <c r="O782" s="5"/>
      <c r="P782" s="6"/>
      <c r="Q782" s="6"/>
      <c r="R782" s="5"/>
      <c r="AL782" s="3"/>
      <c r="AM782" s="3"/>
    </row>
    <row r="783" spans="12:39" ht="12.75" customHeight="1">
      <c r="L783" s="5"/>
      <c r="M783" s="5"/>
      <c r="O783" s="5"/>
      <c r="P783" s="6"/>
      <c r="Q783" s="6"/>
      <c r="R783" s="5"/>
      <c r="AL783" s="3"/>
      <c r="AM783" s="3"/>
    </row>
    <row r="784" spans="12:39" ht="12.75" customHeight="1">
      <c r="L784" s="5"/>
      <c r="M784" s="5"/>
      <c r="O784" s="5"/>
      <c r="P784" s="6"/>
      <c r="Q784" s="6"/>
      <c r="R784" s="5"/>
      <c r="AL784" s="3"/>
      <c r="AM784" s="3"/>
    </row>
    <row r="785" spans="12:39" ht="12.75" customHeight="1">
      <c r="L785" s="5"/>
      <c r="M785" s="5"/>
      <c r="O785" s="5"/>
      <c r="P785" s="6"/>
      <c r="Q785" s="6"/>
      <c r="R785" s="5"/>
      <c r="AL785" s="3"/>
      <c r="AM785" s="3"/>
    </row>
    <row r="786" spans="12:39" ht="12.75" customHeight="1">
      <c r="L786" s="5"/>
      <c r="M786" s="5"/>
      <c r="O786" s="5"/>
      <c r="P786" s="6"/>
      <c r="Q786" s="6"/>
      <c r="R786" s="5"/>
      <c r="AL786" s="3"/>
      <c r="AM786" s="3"/>
    </row>
    <row r="787" spans="12:39" ht="12.75" customHeight="1">
      <c r="L787" s="5"/>
      <c r="M787" s="5"/>
      <c r="O787" s="5"/>
      <c r="P787" s="6"/>
      <c r="Q787" s="6"/>
      <c r="R787" s="5"/>
      <c r="AL787" s="3"/>
      <c r="AM787" s="3"/>
    </row>
    <row r="788" spans="12:39" ht="12.75" customHeight="1">
      <c r="L788" s="5"/>
      <c r="M788" s="5"/>
      <c r="O788" s="5"/>
      <c r="P788" s="6"/>
      <c r="Q788" s="6"/>
      <c r="R788" s="5"/>
      <c r="AL788" s="3"/>
      <c r="AM788" s="3"/>
    </row>
    <row r="789" spans="12:39" ht="12.75" customHeight="1">
      <c r="L789" s="5"/>
      <c r="M789" s="5"/>
      <c r="O789" s="5"/>
      <c r="P789" s="6"/>
      <c r="Q789" s="6"/>
      <c r="R789" s="5"/>
      <c r="AL789" s="3"/>
      <c r="AM789" s="3"/>
    </row>
    <row r="790" spans="12:39" ht="12.75" customHeight="1">
      <c r="L790" s="5"/>
      <c r="M790" s="5"/>
      <c r="O790" s="5"/>
      <c r="P790" s="6"/>
      <c r="Q790" s="6"/>
      <c r="R790" s="5"/>
      <c r="AL790" s="3"/>
      <c r="AM790" s="3"/>
    </row>
    <row r="791" spans="12:39" ht="12.75" customHeight="1">
      <c r="L791" s="5"/>
      <c r="M791" s="5"/>
      <c r="O791" s="5"/>
      <c r="P791" s="6"/>
      <c r="Q791" s="6"/>
      <c r="R791" s="5"/>
      <c r="AL791" s="3"/>
      <c r="AM791" s="3"/>
    </row>
    <row r="792" spans="12:39" ht="12.75" customHeight="1">
      <c r="L792" s="5"/>
      <c r="M792" s="5"/>
      <c r="O792" s="5"/>
      <c r="P792" s="6"/>
      <c r="Q792" s="6"/>
      <c r="R792" s="5"/>
      <c r="AL792" s="3"/>
      <c r="AM792" s="3"/>
    </row>
    <row r="793" spans="12:39" ht="12.75" customHeight="1">
      <c r="L793" s="5"/>
      <c r="M793" s="5"/>
      <c r="O793" s="5"/>
      <c r="P793" s="6"/>
      <c r="Q793" s="6"/>
      <c r="R793" s="5"/>
      <c r="AL793" s="3"/>
      <c r="AM793" s="3"/>
    </row>
    <row r="794" spans="12:39" ht="12.75" customHeight="1">
      <c r="L794" s="5"/>
      <c r="M794" s="5"/>
      <c r="O794" s="5"/>
      <c r="P794" s="6"/>
      <c r="Q794" s="6"/>
      <c r="R794" s="5"/>
      <c r="AL794" s="3"/>
      <c r="AM794" s="3"/>
    </row>
    <row r="795" spans="12:39" ht="12.75" customHeight="1">
      <c r="L795" s="5"/>
      <c r="M795" s="5"/>
      <c r="O795" s="5"/>
      <c r="P795" s="6"/>
      <c r="Q795" s="6"/>
      <c r="R795" s="5"/>
      <c r="AL795" s="3"/>
      <c r="AM795" s="3"/>
    </row>
    <row r="796" spans="12:39" ht="12.75" customHeight="1">
      <c r="L796" s="5"/>
      <c r="M796" s="5"/>
      <c r="O796" s="5"/>
      <c r="P796" s="6"/>
      <c r="Q796" s="6"/>
      <c r="R796" s="5"/>
      <c r="AL796" s="3"/>
      <c r="AM796" s="3"/>
    </row>
    <row r="797" spans="12:39" ht="12.75" customHeight="1">
      <c r="L797" s="5"/>
      <c r="M797" s="5"/>
      <c r="O797" s="5"/>
      <c r="P797" s="6"/>
      <c r="Q797" s="6"/>
      <c r="R797" s="5"/>
      <c r="AL797" s="3"/>
      <c r="AM797" s="3"/>
    </row>
    <row r="798" spans="12:39" ht="12.75" customHeight="1">
      <c r="L798" s="5"/>
      <c r="M798" s="5"/>
      <c r="O798" s="5"/>
      <c r="P798" s="6"/>
      <c r="Q798" s="6"/>
      <c r="R798" s="5"/>
      <c r="AL798" s="3"/>
      <c r="AM798" s="3"/>
    </row>
    <row r="799" spans="12:39" ht="12.75" customHeight="1">
      <c r="L799" s="5"/>
      <c r="M799" s="5"/>
      <c r="O799" s="5"/>
      <c r="P799" s="6"/>
      <c r="Q799" s="6"/>
      <c r="R799" s="5"/>
      <c r="AL799" s="3"/>
      <c r="AM799" s="3"/>
    </row>
    <row r="800" spans="12:39" ht="12.75" customHeight="1">
      <c r="L800" s="5"/>
      <c r="M800" s="5"/>
      <c r="O800" s="5"/>
      <c r="P800" s="6"/>
      <c r="Q800" s="6"/>
      <c r="R800" s="5"/>
      <c r="AL800" s="3"/>
      <c r="AM800" s="3"/>
    </row>
    <row r="801" spans="12:39" ht="12.75" customHeight="1">
      <c r="L801" s="5"/>
      <c r="M801" s="5"/>
      <c r="O801" s="5"/>
      <c r="P801" s="6"/>
      <c r="Q801" s="6"/>
      <c r="R801" s="5"/>
      <c r="AL801" s="3"/>
      <c r="AM801" s="3"/>
    </row>
    <row r="802" spans="12:39" ht="12.75" customHeight="1">
      <c r="L802" s="5"/>
      <c r="M802" s="5"/>
      <c r="O802" s="5"/>
      <c r="P802" s="6"/>
      <c r="Q802" s="6"/>
      <c r="R802" s="5"/>
      <c r="AL802" s="3"/>
      <c r="AM802" s="3"/>
    </row>
    <row r="803" spans="12:39" ht="12.75" customHeight="1">
      <c r="L803" s="5"/>
      <c r="M803" s="5"/>
      <c r="O803" s="5"/>
      <c r="P803" s="6"/>
      <c r="Q803" s="6"/>
      <c r="R803" s="5"/>
      <c r="AL803" s="3"/>
      <c r="AM803" s="3"/>
    </row>
    <row r="804" spans="12:39" ht="12.75" customHeight="1">
      <c r="L804" s="5"/>
      <c r="M804" s="5"/>
      <c r="O804" s="5"/>
      <c r="P804" s="6"/>
      <c r="Q804" s="6"/>
      <c r="R804" s="5"/>
      <c r="AL804" s="3"/>
      <c r="AM804" s="3"/>
    </row>
    <row r="805" spans="12:39" ht="12.75" customHeight="1">
      <c r="L805" s="5"/>
      <c r="M805" s="5"/>
      <c r="O805" s="5"/>
      <c r="P805" s="6"/>
      <c r="Q805" s="6"/>
      <c r="R805" s="5"/>
      <c r="AL805" s="3"/>
      <c r="AM805" s="3"/>
    </row>
    <row r="806" spans="12:39" ht="12.75" customHeight="1">
      <c r="L806" s="5"/>
      <c r="M806" s="5"/>
      <c r="O806" s="5"/>
      <c r="P806" s="6"/>
      <c r="Q806" s="6"/>
      <c r="R806" s="5"/>
      <c r="AL806" s="3"/>
      <c r="AM806" s="3"/>
    </row>
    <row r="807" spans="12:39" ht="12.75" customHeight="1">
      <c r="L807" s="5"/>
      <c r="M807" s="5"/>
      <c r="O807" s="5"/>
      <c r="P807" s="6"/>
      <c r="Q807" s="6"/>
      <c r="R807" s="5"/>
      <c r="AL807" s="3"/>
      <c r="AM807" s="3"/>
    </row>
    <row r="808" spans="12:39" ht="12.75" customHeight="1">
      <c r="L808" s="5"/>
      <c r="M808" s="5"/>
      <c r="O808" s="5"/>
      <c r="P808" s="6"/>
      <c r="Q808" s="6"/>
      <c r="R808" s="5"/>
      <c r="AL808" s="3"/>
      <c r="AM808" s="3"/>
    </row>
    <row r="809" spans="12:39" ht="12.75" customHeight="1">
      <c r="L809" s="5"/>
      <c r="M809" s="5"/>
      <c r="O809" s="5"/>
      <c r="P809" s="6"/>
      <c r="Q809" s="6"/>
      <c r="R809" s="5"/>
      <c r="AL809" s="3"/>
      <c r="AM809" s="3"/>
    </row>
    <row r="810" spans="12:39" ht="12.75" customHeight="1">
      <c r="L810" s="5"/>
      <c r="M810" s="5"/>
      <c r="O810" s="5"/>
      <c r="P810" s="6"/>
      <c r="Q810" s="6"/>
      <c r="R810" s="5"/>
      <c r="AL810" s="3"/>
      <c r="AM810" s="3"/>
    </row>
    <row r="811" spans="12:39" ht="12.75" customHeight="1">
      <c r="L811" s="5"/>
      <c r="M811" s="5"/>
      <c r="O811" s="5"/>
      <c r="P811" s="6"/>
      <c r="Q811" s="6"/>
      <c r="R811" s="5"/>
      <c r="AL811" s="3"/>
      <c r="AM811" s="3"/>
    </row>
    <row r="812" spans="12:39" ht="12.75" customHeight="1">
      <c r="L812" s="5"/>
      <c r="M812" s="5"/>
      <c r="O812" s="5"/>
      <c r="P812" s="6"/>
      <c r="Q812" s="6"/>
      <c r="R812" s="5"/>
      <c r="AL812" s="3"/>
      <c r="AM812" s="3"/>
    </row>
    <row r="813" spans="12:39" ht="12.75" customHeight="1">
      <c r="L813" s="5"/>
      <c r="M813" s="5"/>
      <c r="O813" s="5"/>
      <c r="P813" s="6"/>
      <c r="Q813" s="6"/>
      <c r="R813" s="5"/>
      <c r="AL813" s="3"/>
      <c r="AM813" s="3"/>
    </row>
    <row r="814" spans="12:39" ht="12.75" customHeight="1">
      <c r="L814" s="5"/>
      <c r="M814" s="5"/>
      <c r="O814" s="5"/>
      <c r="P814" s="6"/>
      <c r="Q814" s="6"/>
      <c r="R814" s="5"/>
      <c r="AL814" s="3"/>
      <c r="AM814" s="3"/>
    </row>
    <row r="815" spans="12:39" ht="12.75" customHeight="1">
      <c r="L815" s="5"/>
      <c r="M815" s="5"/>
      <c r="O815" s="5"/>
      <c r="P815" s="6"/>
      <c r="Q815" s="6"/>
      <c r="R815" s="5"/>
      <c r="AL815" s="3"/>
      <c r="AM815" s="3"/>
    </row>
    <row r="816" spans="12:39" ht="12.75" customHeight="1">
      <c r="L816" s="5"/>
      <c r="M816" s="5"/>
      <c r="O816" s="5"/>
      <c r="P816" s="6"/>
      <c r="Q816" s="6"/>
      <c r="R816" s="5"/>
      <c r="AL816" s="3"/>
      <c r="AM816" s="3"/>
    </row>
    <row r="817" spans="12:39" ht="12.75" customHeight="1">
      <c r="L817" s="5"/>
      <c r="M817" s="5"/>
      <c r="O817" s="5"/>
      <c r="P817" s="6"/>
      <c r="Q817" s="6"/>
      <c r="R817" s="5"/>
      <c r="AL817" s="3"/>
      <c r="AM817" s="3"/>
    </row>
    <row r="818" spans="12:39" ht="12.75" customHeight="1">
      <c r="L818" s="5"/>
      <c r="M818" s="5"/>
      <c r="O818" s="5"/>
      <c r="P818" s="6"/>
      <c r="Q818" s="6"/>
      <c r="R818" s="5"/>
      <c r="AL818" s="3"/>
      <c r="AM818" s="3"/>
    </row>
    <row r="819" spans="12:39" ht="12.75" customHeight="1">
      <c r="L819" s="5"/>
      <c r="M819" s="5"/>
      <c r="O819" s="5"/>
      <c r="P819" s="6"/>
      <c r="Q819" s="6"/>
      <c r="R819" s="5"/>
      <c r="AL819" s="3"/>
      <c r="AM819" s="3"/>
    </row>
    <row r="820" spans="12:39" ht="12.75" customHeight="1">
      <c r="L820" s="5"/>
      <c r="M820" s="5"/>
      <c r="O820" s="5"/>
      <c r="P820" s="6"/>
      <c r="Q820" s="6"/>
      <c r="R820" s="5"/>
      <c r="AL820" s="3"/>
      <c r="AM820" s="3"/>
    </row>
    <row r="821" spans="12:39" ht="12.75" customHeight="1">
      <c r="L821" s="5"/>
      <c r="M821" s="5"/>
      <c r="O821" s="5"/>
      <c r="P821" s="6"/>
      <c r="Q821" s="6"/>
      <c r="R821" s="5"/>
      <c r="AL821" s="3"/>
      <c r="AM821" s="3"/>
    </row>
    <row r="822" spans="12:39" ht="12.75" customHeight="1">
      <c r="L822" s="5"/>
      <c r="M822" s="5"/>
      <c r="O822" s="5"/>
      <c r="P822" s="6"/>
      <c r="Q822" s="6"/>
      <c r="R822" s="5"/>
      <c r="AL822" s="3"/>
      <c r="AM822" s="3"/>
    </row>
    <row r="823" spans="12:39" ht="12.75" customHeight="1">
      <c r="L823" s="5"/>
      <c r="M823" s="5"/>
      <c r="O823" s="5"/>
      <c r="P823" s="6"/>
      <c r="Q823" s="6"/>
      <c r="R823" s="5"/>
      <c r="AL823" s="3"/>
      <c r="AM823" s="3"/>
    </row>
    <row r="824" spans="12:39" ht="12.75" customHeight="1">
      <c r="L824" s="5"/>
      <c r="M824" s="5"/>
      <c r="O824" s="5"/>
      <c r="P824" s="6"/>
      <c r="Q824" s="6"/>
      <c r="R824" s="5"/>
      <c r="AL824" s="3"/>
      <c r="AM824" s="3"/>
    </row>
    <row r="825" spans="12:39" ht="12.75" customHeight="1">
      <c r="L825" s="5"/>
      <c r="M825" s="5"/>
      <c r="O825" s="5"/>
      <c r="P825" s="6"/>
      <c r="Q825" s="6"/>
      <c r="R825" s="5"/>
      <c r="AL825" s="3"/>
      <c r="AM825" s="3"/>
    </row>
    <row r="826" spans="12:39" ht="12.75" customHeight="1">
      <c r="L826" s="5"/>
      <c r="M826" s="5"/>
      <c r="O826" s="5"/>
      <c r="P826" s="6"/>
      <c r="Q826" s="6"/>
      <c r="R826" s="5"/>
      <c r="AL826" s="3"/>
      <c r="AM826" s="3"/>
    </row>
    <row r="827" spans="12:39" ht="12.75" customHeight="1">
      <c r="L827" s="5"/>
      <c r="M827" s="5"/>
      <c r="O827" s="5"/>
      <c r="P827" s="6"/>
      <c r="Q827" s="6"/>
      <c r="R827" s="5"/>
      <c r="AL827" s="3"/>
      <c r="AM827" s="3"/>
    </row>
    <row r="828" spans="12:39" ht="12.75" customHeight="1">
      <c r="L828" s="5"/>
      <c r="M828" s="5"/>
      <c r="O828" s="5"/>
      <c r="P828" s="6"/>
      <c r="Q828" s="6"/>
      <c r="R828" s="5"/>
      <c r="AL828" s="3"/>
      <c r="AM828" s="3"/>
    </row>
    <row r="829" spans="12:39" ht="12.75" customHeight="1">
      <c r="L829" s="5"/>
      <c r="M829" s="5"/>
      <c r="O829" s="5"/>
      <c r="P829" s="6"/>
      <c r="Q829" s="6"/>
      <c r="R829" s="5"/>
      <c r="AL829" s="3"/>
      <c r="AM829" s="3"/>
    </row>
    <row r="830" spans="12:39" ht="12.75" customHeight="1">
      <c r="L830" s="5"/>
      <c r="M830" s="5"/>
      <c r="O830" s="5"/>
      <c r="P830" s="6"/>
      <c r="Q830" s="6"/>
      <c r="R830" s="5"/>
      <c r="AL830" s="3"/>
      <c r="AM830" s="3"/>
    </row>
    <row r="831" spans="12:39" ht="12.75" customHeight="1">
      <c r="L831" s="5"/>
      <c r="M831" s="5"/>
      <c r="O831" s="5"/>
      <c r="P831" s="6"/>
      <c r="Q831" s="6"/>
      <c r="R831" s="5"/>
      <c r="AL831" s="3"/>
      <c r="AM831" s="3"/>
    </row>
    <row r="832" spans="12:39" ht="12.75" customHeight="1">
      <c r="L832" s="5"/>
      <c r="M832" s="5"/>
      <c r="O832" s="5"/>
      <c r="P832" s="6"/>
      <c r="Q832" s="6"/>
      <c r="R832" s="5"/>
      <c r="AL832" s="3"/>
      <c r="AM832" s="3"/>
    </row>
    <row r="833" spans="12:39" ht="12.75" customHeight="1">
      <c r="L833" s="5"/>
      <c r="M833" s="5"/>
      <c r="O833" s="5"/>
      <c r="P833" s="6"/>
      <c r="Q833" s="6"/>
      <c r="R833" s="5"/>
      <c r="AL833" s="3"/>
      <c r="AM833" s="3"/>
    </row>
    <row r="834" spans="12:39" ht="12.75" customHeight="1">
      <c r="L834" s="5"/>
      <c r="M834" s="5"/>
      <c r="O834" s="5"/>
      <c r="P834" s="6"/>
      <c r="Q834" s="6"/>
      <c r="R834" s="5"/>
      <c r="AL834" s="3"/>
      <c r="AM834" s="3"/>
    </row>
    <row r="835" spans="12:39" ht="12.75" customHeight="1">
      <c r="L835" s="5"/>
      <c r="M835" s="5"/>
      <c r="O835" s="5"/>
      <c r="P835" s="6"/>
      <c r="Q835" s="6"/>
      <c r="R835" s="5"/>
      <c r="AL835" s="3"/>
      <c r="AM835" s="3"/>
    </row>
    <row r="836" spans="12:39" ht="12.75" customHeight="1">
      <c r="L836" s="5"/>
      <c r="M836" s="5"/>
      <c r="O836" s="5"/>
      <c r="P836" s="6"/>
      <c r="Q836" s="6"/>
      <c r="R836" s="5"/>
      <c r="AL836" s="3"/>
      <c r="AM836" s="3"/>
    </row>
    <row r="837" spans="12:39" ht="12.75" customHeight="1">
      <c r="L837" s="5"/>
      <c r="M837" s="5"/>
      <c r="O837" s="5"/>
      <c r="P837" s="6"/>
      <c r="Q837" s="6"/>
      <c r="R837" s="5"/>
      <c r="AL837" s="3"/>
      <c r="AM837" s="3"/>
    </row>
    <row r="838" spans="12:39" ht="12.75" customHeight="1">
      <c r="L838" s="5"/>
      <c r="M838" s="5"/>
      <c r="O838" s="5"/>
      <c r="P838" s="6"/>
      <c r="Q838" s="6"/>
      <c r="R838" s="5"/>
      <c r="AL838" s="3"/>
      <c r="AM838" s="3"/>
    </row>
    <row r="839" spans="12:39" ht="12.75" customHeight="1">
      <c r="L839" s="5"/>
      <c r="M839" s="5"/>
      <c r="O839" s="5"/>
      <c r="P839" s="6"/>
      <c r="Q839" s="6"/>
      <c r="R839" s="5"/>
      <c r="AL839" s="3"/>
      <c r="AM839" s="3"/>
    </row>
    <row r="840" spans="12:39" ht="12.75" customHeight="1">
      <c r="L840" s="5"/>
      <c r="M840" s="5"/>
      <c r="O840" s="5"/>
      <c r="P840" s="6"/>
      <c r="Q840" s="6"/>
      <c r="R840" s="5"/>
      <c r="AL840" s="3"/>
      <c r="AM840" s="3"/>
    </row>
    <row r="841" spans="12:39" ht="12.75" customHeight="1">
      <c r="L841" s="5"/>
      <c r="M841" s="5"/>
      <c r="O841" s="5"/>
      <c r="P841" s="6"/>
      <c r="Q841" s="6"/>
      <c r="R841" s="5"/>
      <c r="AL841" s="3"/>
      <c r="AM841" s="3"/>
    </row>
    <row r="842" spans="12:39" ht="12.75" customHeight="1">
      <c r="L842" s="5"/>
      <c r="M842" s="5"/>
      <c r="O842" s="5"/>
      <c r="P842" s="6"/>
      <c r="Q842" s="6"/>
      <c r="R842" s="5"/>
      <c r="AL842" s="3"/>
      <c r="AM842" s="3"/>
    </row>
    <row r="843" spans="12:39" ht="12.75" customHeight="1">
      <c r="L843" s="5"/>
      <c r="M843" s="5"/>
      <c r="O843" s="5"/>
      <c r="P843" s="6"/>
      <c r="Q843" s="6"/>
      <c r="R843" s="5"/>
      <c r="AL843" s="3"/>
      <c r="AM843" s="3"/>
    </row>
    <row r="844" spans="12:39" ht="12.75" customHeight="1">
      <c r="L844" s="5"/>
      <c r="M844" s="5"/>
      <c r="O844" s="5"/>
      <c r="P844" s="6"/>
      <c r="Q844" s="6"/>
      <c r="R844" s="5"/>
      <c r="AL844" s="3"/>
      <c r="AM844" s="3"/>
    </row>
    <row r="845" spans="12:39" ht="12.75" customHeight="1">
      <c r="L845" s="5"/>
      <c r="M845" s="5"/>
      <c r="O845" s="5"/>
      <c r="P845" s="6"/>
      <c r="Q845" s="6"/>
      <c r="R845" s="5"/>
      <c r="AL845" s="3"/>
      <c r="AM845" s="3"/>
    </row>
    <row r="846" spans="12:39" ht="12.75" customHeight="1">
      <c r="L846" s="5"/>
      <c r="M846" s="5"/>
      <c r="O846" s="5"/>
      <c r="P846" s="6"/>
      <c r="Q846" s="6"/>
      <c r="R846" s="5"/>
      <c r="AL846" s="3"/>
      <c r="AM846" s="3"/>
    </row>
    <row r="847" spans="12:39" ht="12.75" customHeight="1">
      <c r="L847" s="5"/>
      <c r="M847" s="5"/>
      <c r="O847" s="5"/>
      <c r="P847" s="6"/>
      <c r="Q847" s="6"/>
      <c r="R847" s="5"/>
      <c r="AL847" s="3"/>
      <c r="AM847" s="3"/>
    </row>
    <row r="848" spans="12:39" ht="12.75" customHeight="1">
      <c r="L848" s="5"/>
      <c r="M848" s="5"/>
      <c r="O848" s="5"/>
      <c r="P848" s="6"/>
      <c r="Q848" s="6"/>
      <c r="R848" s="5"/>
      <c r="AL848" s="3"/>
      <c r="AM848" s="3"/>
    </row>
    <row r="849" spans="12:39" ht="12.75" customHeight="1">
      <c r="L849" s="5"/>
      <c r="M849" s="5"/>
      <c r="O849" s="5"/>
      <c r="P849" s="6"/>
      <c r="Q849" s="6"/>
      <c r="R849" s="5"/>
      <c r="AL849" s="3"/>
      <c r="AM849" s="3"/>
    </row>
    <row r="850" spans="12:39" ht="12.75" customHeight="1">
      <c r="L850" s="5"/>
      <c r="M850" s="5"/>
      <c r="O850" s="5"/>
      <c r="P850" s="6"/>
      <c r="Q850" s="6"/>
      <c r="R850" s="5"/>
      <c r="AL850" s="3"/>
      <c r="AM850" s="3"/>
    </row>
    <row r="851" spans="12:39" ht="12.75" customHeight="1">
      <c r="L851" s="5"/>
      <c r="M851" s="5"/>
      <c r="O851" s="5"/>
      <c r="P851" s="6"/>
      <c r="Q851" s="6"/>
      <c r="R851" s="5"/>
      <c r="AL851" s="3"/>
      <c r="AM851" s="3"/>
    </row>
    <row r="852" spans="12:39" ht="12.75" customHeight="1">
      <c r="L852" s="5"/>
      <c r="M852" s="5"/>
      <c r="O852" s="5"/>
      <c r="P852" s="6"/>
      <c r="Q852" s="6"/>
      <c r="R852" s="5"/>
      <c r="AL852" s="3"/>
      <c r="AM852" s="3"/>
    </row>
    <row r="853" spans="12:39" ht="12.75" customHeight="1">
      <c r="L853" s="5"/>
      <c r="M853" s="5"/>
      <c r="O853" s="5"/>
      <c r="P853" s="6"/>
      <c r="Q853" s="6"/>
      <c r="R853" s="5"/>
      <c r="AL853" s="3"/>
      <c r="AM853" s="3"/>
    </row>
    <row r="854" spans="12:39" ht="12.75" customHeight="1">
      <c r="L854" s="5"/>
      <c r="M854" s="5"/>
      <c r="O854" s="5"/>
      <c r="P854" s="6"/>
      <c r="Q854" s="6"/>
      <c r="R854" s="5"/>
      <c r="AL854" s="3"/>
      <c r="AM854" s="3"/>
    </row>
    <row r="855" spans="12:39" ht="12.75" customHeight="1">
      <c r="L855" s="5"/>
      <c r="M855" s="5"/>
      <c r="O855" s="5"/>
      <c r="P855" s="6"/>
      <c r="Q855" s="6"/>
      <c r="R855" s="5"/>
      <c r="AL855" s="3"/>
      <c r="AM855" s="3"/>
    </row>
    <row r="856" spans="12:39" ht="12.75" customHeight="1">
      <c r="L856" s="5"/>
      <c r="M856" s="5"/>
      <c r="O856" s="5"/>
      <c r="P856" s="6"/>
      <c r="Q856" s="6"/>
      <c r="R856" s="5"/>
      <c r="AL856" s="3"/>
      <c r="AM856" s="3"/>
    </row>
    <row r="857" spans="12:39" ht="12.75" customHeight="1">
      <c r="L857" s="5"/>
      <c r="M857" s="5"/>
      <c r="O857" s="5"/>
      <c r="P857" s="6"/>
      <c r="Q857" s="6"/>
      <c r="R857" s="5"/>
      <c r="AL857" s="3"/>
      <c r="AM857" s="3"/>
    </row>
    <row r="858" spans="12:39" ht="12.75" customHeight="1">
      <c r="L858" s="5"/>
      <c r="M858" s="5"/>
      <c r="O858" s="5"/>
      <c r="P858" s="6"/>
      <c r="Q858" s="6"/>
      <c r="R858" s="5"/>
      <c r="AL858" s="3"/>
      <c r="AM858" s="3"/>
    </row>
    <row r="859" spans="12:39" ht="12.75" customHeight="1">
      <c r="L859" s="5"/>
      <c r="M859" s="5"/>
      <c r="O859" s="5"/>
      <c r="P859" s="6"/>
      <c r="Q859" s="6"/>
      <c r="R859" s="5"/>
      <c r="AL859" s="3"/>
      <c r="AM859" s="3"/>
    </row>
    <row r="860" spans="12:39" ht="12.75" customHeight="1">
      <c r="L860" s="5"/>
      <c r="M860" s="5"/>
      <c r="O860" s="5"/>
      <c r="P860" s="6"/>
      <c r="Q860" s="6"/>
      <c r="R860" s="5"/>
      <c r="AL860" s="3"/>
      <c r="AM860" s="3"/>
    </row>
    <row r="861" spans="12:39" ht="12.75" customHeight="1">
      <c r="L861" s="5"/>
      <c r="M861" s="5"/>
      <c r="O861" s="5"/>
      <c r="P861" s="6"/>
      <c r="Q861" s="6"/>
      <c r="R861" s="5"/>
      <c r="AL861" s="3"/>
      <c r="AM861" s="3"/>
    </row>
    <row r="862" spans="12:39" ht="12.75" customHeight="1">
      <c r="L862" s="5"/>
      <c r="M862" s="5"/>
      <c r="O862" s="5"/>
      <c r="P862" s="6"/>
      <c r="Q862" s="6"/>
      <c r="R862" s="5"/>
      <c r="AL862" s="3"/>
      <c r="AM862" s="3"/>
    </row>
    <row r="863" spans="12:39" ht="12.75" customHeight="1">
      <c r="L863" s="5"/>
      <c r="M863" s="5"/>
      <c r="O863" s="5"/>
      <c r="P863" s="6"/>
      <c r="Q863" s="6"/>
      <c r="R863" s="5"/>
      <c r="AL863" s="3"/>
      <c r="AM863" s="3"/>
    </row>
    <row r="864" spans="12:39" ht="12.75" customHeight="1">
      <c r="L864" s="5"/>
      <c r="M864" s="5"/>
      <c r="O864" s="5"/>
      <c r="P864" s="6"/>
      <c r="Q864" s="6"/>
      <c r="R864" s="5"/>
      <c r="AL864" s="3"/>
      <c r="AM864" s="3"/>
    </row>
    <row r="865" spans="12:39" ht="12.75" customHeight="1">
      <c r="L865" s="5"/>
      <c r="M865" s="5"/>
      <c r="O865" s="5"/>
      <c r="P865" s="6"/>
      <c r="Q865" s="6"/>
      <c r="R865" s="5"/>
      <c r="AL865" s="3"/>
      <c r="AM865" s="3"/>
    </row>
    <row r="866" spans="12:39" ht="12.75" customHeight="1">
      <c r="L866" s="5"/>
      <c r="M866" s="5"/>
      <c r="O866" s="5"/>
      <c r="P866" s="6"/>
      <c r="Q866" s="6"/>
      <c r="R866" s="5"/>
      <c r="AL866" s="3"/>
      <c r="AM866" s="3"/>
    </row>
    <row r="867" spans="12:39" ht="12.75" customHeight="1">
      <c r="L867" s="5"/>
      <c r="M867" s="5"/>
      <c r="O867" s="5"/>
      <c r="P867" s="6"/>
      <c r="Q867" s="6"/>
      <c r="R867" s="5"/>
      <c r="AL867" s="3"/>
      <c r="AM867" s="3"/>
    </row>
    <row r="868" spans="12:39" ht="12.75" customHeight="1">
      <c r="L868" s="5"/>
      <c r="M868" s="5"/>
      <c r="O868" s="5"/>
      <c r="P868" s="6"/>
      <c r="Q868" s="6"/>
      <c r="R868" s="5"/>
      <c r="AL868" s="3"/>
      <c r="AM868" s="3"/>
    </row>
    <row r="869" spans="12:39" ht="12.75" customHeight="1">
      <c r="L869" s="5"/>
      <c r="M869" s="5"/>
      <c r="O869" s="5"/>
      <c r="P869" s="6"/>
      <c r="Q869" s="6"/>
      <c r="R869" s="5"/>
      <c r="AL869" s="3"/>
      <c r="AM869" s="3"/>
    </row>
    <row r="870" spans="12:39" ht="12.75" customHeight="1">
      <c r="L870" s="5"/>
      <c r="M870" s="5"/>
      <c r="O870" s="5"/>
      <c r="P870" s="6"/>
      <c r="Q870" s="6"/>
      <c r="R870" s="5"/>
      <c r="AL870" s="3"/>
      <c r="AM870" s="3"/>
    </row>
    <row r="871" spans="12:39" ht="12.75" customHeight="1">
      <c r="L871" s="5"/>
      <c r="M871" s="5"/>
      <c r="O871" s="5"/>
      <c r="P871" s="6"/>
      <c r="Q871" s="6"/>
      <c r="R871" s="5"/>
      <c r="AL871" s="3"/>
      <c r="AM871" s="3"/>
    </row>
    <row r="872" spans="12:39" ht="12.75" customHeight="1">
      <c r="L872" s="5"/>
      <c r="M872" s="5"/>
      <c r="O872" s="5"/>
      <c r="P872" s="6"/>
      <c r="Q872" s="6"/>
      <c r="R872" s="5"/>
      <c r="AL872" s="3"/>
      <c r="AM872" s="3"/>
    </row>
    <row r="873" spans="12:39" ht="12.75" customHeight="1">
      <c r="L873" s="5"/>
      <c r="M873" s="5"/>
      <c r="O873" s="5"/>
      <c r="P873" s="6"/>
      <c r="Q873" s="6"/>
      <c r="R873" s="5"/>
      <c r="AL873" s="3"/>
      <c r="AM873" s="3"/>
    </row>
    <row r="874" spans="12:39" ht="12.75" customHeight="1">
      <c r="L874" s="5"/>
      <c r="M874" s="5"/>
      <c r="O874" s="5"/>
      <c r="P874" s="6"/>
      <c r="Q874" s="6"/>
      <c r="R874" s="5"/>
      <c r="AL874" s="3"/>
      <c r="AM874" s="3"/>
    </row>
    <row r="875" spans="12:39" ht="12.75" customHeight="1">
      <c r="L875" s="5"/>
      <c r="M875" s="5"/>
      <c r="O875" s="5"/>
      <c r="P875" s="6"/>
      <c r="Q875" s="6"/>
      <c r="R875" s="5"/>
      <c r="AL875" s="3"/>
      <c r="AM875" s="3"/>
    </row>
    <row r="876" spans="12:39" ht="12.75" customHeight="1">
      <c r="L876" s="5"/>
      <c r="M876" s="5"/>
      <c r="O876" s="5"/>
      <c r="P876" s="6"/>
      <c r="Q876" s="6"/>
      <c r="R876" s="5"/>
      <c r="AL876" s="3"/>
      <c r="AM876" s="3"/>
    </row>
    <row r="877" spans="12:39" ht="12.75" customHeight="1">
      <c r="L877" s="5"/>
      <c r="M877" s="5"/>
      <c r="O877" s="5"/>
      <c r="P877" s="6"/>
      <c r="Q877" s="6"/>
      <c r="R877" s="5"/>
      <c r="AL877" s="3"/>
      <c r="AM877" s="3"/>
    </row>
    <row r="878" spans="12:39" ht="12.75" customHeight="1">
      <c r="L878" s="5"/>
      <c r="M878" s="5"/>
      <c r="O878" s="5"/>
      <c r="P878" s="6"/>
      <c r="Q878" s="6"/>
      <c r="R878" s="5"/>
      <c r="AL878" s="3"/>
      <c r="AM878" s="3"/>
    </row>
    <row r="879" spans="12:39" ht="12.75" customHeight="1">
      <c r="L879" s="5"/>
      <c r="M879" s="5"/>
      <c r="O879" s="5"/>
      <c r="P879" s="6"/>
      <c r="Q879" s="6"/>
      <c r="R879" s="5"/>
      <c r="AL879" s="3"/>
      <c r="AM879" s="3"/>
    </row>
    <row r="880" spans="12:39" ht="12.75" customHeight="1">
      <c r="L880" s="5"/>
      <c r="M880" s="5"/>
      <c r="O880" s="5"/>
      <c r="P880" s="6"/>
      <c r="Q880" s="6"/>
      <c r="R880" s="5"/>
      <c r="AL880" s="3"/>
      <c r="AM880" s="3"/>
    </row>
    <row r="881" spans="12:39" ht="12.75" customHeight="1">
      <c r="L881" s="5"/>
      <c r="M881" s="5"/>
      <c r="O881" s="5"/>
      <c r="P881" s="6"/>
      <c r="Q881" s="6"/>
      <c r="R881" s="5"/>
      <c r="AL881" s="3"/>
      <c r="AM881" s="3"/>
    </row>
    <row r="882" spans="12:39" ht="12.75" customHeight="1">
      <c r="L882" s="5"/>
      <c r="M882" s="5"/>
      <c r="O882" s="5"/>
      <c r="P882" s="6"/>
      <c r="Q882" s="6"/>
      <c r="R882" s="5"/>
      <c r="AL882" s="3"/>
      <c r="AM882" s="3"/>
    </row>
    <row r="883" spans="12:39" ht="12.75" customHeight="1">
      <c r="L883" s="5"/>
      <c r="M883" s="5"/>
      <c r="O883" s="5"/>
      <c r="P883" s="6"/>
      <c r="Q883" s="6"/>
      <c r="R883" s="5"/>
      <c r="AL883" s="3"/>
      <c r="AM883" s="3"/>
    </row>
    <row r="884" spans="12:39" ht="12.75" customHeight="1">
      <c r="L884" s="5"/>
      <c r="M884" s="5"/>
      <c r="O884" s="5"/>
      <c r="P884" s="6"/>
      <c r="Q884" s="6"/>
      <c r="R884" s="5"/>
      <c r="AL884" s="3"/>
      <c r="AM884" s="3"/>
    </row>
    <row r="885" spans="12:39" ht="12.75" customHeight="1">
      <c r="L885" s="5"/>
      <c r="M885" s="5"/>
      <c r="O885" s="5"/>
      <c r="P885" s="6"/>
      <c r="Q885" s="6"/>
      <c r="R885" s="5"/>
      <c r="AL885" s="3"/>
      <c r="AM885" s="3"/>
    </row>
    <row r="886" spans="12:39" ht="12.75" customHeight="1">
      <c r="L886" s="5"/>
      <c r="M886" s="5"/>
      <c r="O886" s="5"/>
      <c r="P886" s="6"/>
      <c r="Q886" s="6"/>
      <c r="R886" s="5"/>
      <c r="AL886" s="3"/>
      <c r="AM886" s="3"/>
    </row>
    <row r="887" spans="12:39" ht="12.75" customHeight="1">
      <c r="L887" s="5"/>
      <c r="M887" s="5"/>
      <c r="O887" s="5"/>
      <c r="P887" s="6"/>
      <c r="Q887" s="6"/>
      <c r="R887" s="5"/>
      <c r="AL887" s="3"/>
      <c r="AM887" s="3"/>
    </row>
    <row r="888" spans="12:39" ht="12.75" customHeight="1">
      <c r="L888" s="5"/>
      <c r="M888" s="5"/>
      <c r="O888" s="5"/>
      <c r="P888" s="6"/>
      <c r="Q888" s="6"/>
      <c r="R888" s="5"/>
      <c r="AL888" s="3"/>
      <c r="AM888" s="3"/>
    </row>
    <row r="889" spans="12:39" ht="12.75" customHeight="1">
      <c r="L889" s="5"/>
      <c r="M889" s="5"/>
      <c r="O889" s="5"/>
      <c r="P889" s="6"/>
      <c r="Q889" s="6"/>
      <c r="R889" s="5"/>
      <c r="AL889" s="3"/>
      <c r="AM889" s="3"/>
    </row>
    <row r="890" spans="12:39" ht="12.75" customHeight="1">
      <c r="L890" s="5"/>
      <c r="M890" s="5"/>
      <c r="O890" s="5"/>
      <c r="P890" s="6"/>
      <c r="Q890" s="6"/>
      <c r="R890" s="5"/>
      <c r="AL890" s="3"/>
      <c r="AM890" s="3"/>
    </row>
    <row r="891" spans="12:39" ht="12.75" customHeight="1">
      <c r="L891" s="5"/>
      <c r="M891" s="5"/>
      <c r="O891" s="5"/>
      <c r="P891" s="6"/>
      <c r="Q891" s="6"/>
      <c r="R891" s="5"/>
      <c r="AL891" s="3"/>
      <c r="AM891" s="3"/>
    </row>
    <row r="892" spans="12:39" ht="12.75" customHeight="1">
      <c r="L892" s="5"/>
      <c r="M892" s="5"/>
      <c r="O892" s="5"/>
      <c r="P892" s="6"/>
      <c r="Q892" s="6"/>
      <c r="R892" s="5"/>
      <c r="AL892" s="3"/>
      <c r="AM892" s="3"/>
    </row>
    <row r="893" spans="12:39" ht="12.75" customHeight="1">
      <c r="L893" s="5"/>
      <c r="M893" s="5"/>
      <c r="O893" s="5"/>
      <c r="P893" s="6"/>
      <c r="Q893" s="6"/>
      <c r="R893" s="5"/>
      <c r="AL893" s="3"/>
      <c r="AM893" s="3"/>
    </row>
    <row r="894" spans="12:39" ht="12.75" customHeight="1">
      <c r="L894" s="5"/>
      <c r="M894" s="5"/>
      <c r="O894" s="5"/>
      <c r="P894" s="6"/>
      <c r="Q894" s="6"/>
      <c r="R894" s="5"/>
      <c r="AL894" s="3"/>
      <c r="AM894" s="3"/>
    </row>
    <row r="895" spans="12:39" ht="12.75" customHeight="1">
      <c r="L895" s="5"/>
      <c r="M895" s="5"/>
      <c r="O895" s="5"/>
      <c r="P895" s="6"/>
      <c r="Q895" s="6"/>
      <c r="R895" s="5"/>
      <c r="AL895" s="3"/>
      <c r="AM895" s="3"/>
    </row>
    <row r="896" spans="12:39" ht="12.75" customHeight="1">
      <c r="L896" s="5"/>
      <c r="M896" s="5"/>
      <c r="O896" s="5"/>
      <c r="P896" s="6"/>
      <c r="Q896" s="6"/>
      <c r="R896" s="5"/>
      <c r="AL896" s="3"/>
      <c r="AM896" s="3"/>
    </row>
    <row r="897" spans="12:39" ht="12.75" customHeight="1">
      <c r="L897" s="5"/>
      <c r="M897" s="5"/>
      <c r="O897" s="5"/>
      <c r="P897" s="6"/>
      <c r="Q897" s="6"/>
      <c r="R897" s="5"/>
      <c r="AL897" s="3"/>
      <c r="AM897" s="3"/>
    </row>
    <row r="898" spans="12:39" ht="12.75" customHeight="1">
      <c r="L898" s="5"/>
      <c r="M898" s="5"/>
      <c r="O898" s="5"/>
      <c r="P898" s="6"/>
      <c r="Q898" s="6"/>
      <c r="R898" s="5"/>
      <c r="AL898" s="3"/>
      <c r="AM898" s="3"/>
    </row>
    <row r="899" spans="12:39" ht="12.75" customHeight="1">
      <c r="L899" s="5"/>
      <c r="M899" s="5"/>
      <c r="O899" s="5"/>
      <c r="P899" s="6"/>
      <c r="Q899" s="6"/>
      <c r="R899" s="5"/>
      <c r="AL899" s="3"/>
      <c r="AM899" s="3"/>
    </row>
    <row r="900" spans="12:39" ht="12.75" customHeight="1">
      <c r="L900" s="5"/>
      <c r="M900" s="5"/>
      <c r="O900" s="5"/>
      <c r="P900" s="6"/>
      <c r="Q900" s="6"/>
      <c r="R900" s="5"/>
      <c r="AL900" s="3"/>
      <c r="AM900" s="3"/>
    </row>
    <row r="901" spans="12:39" ht="12.75" customHeight="1">
      <c r="L901" s="5"/>
      <c r="M901" s="5"/>
      <c r="O901" s="5"/>
      <c r="P901" s="6"/>
      <c r="Q901" s="6"/>
      <c r="R901" s="5"/>
      <c r="AL901" s="3"/>
      <c r="AM901" s="3"/>
    </row>
    <row r="902" spans="12:39" ht="12.75" customHeight="1">
      <c r="L902" s="5"/>
      <c r="M902" s="5"/>
      <c r="O902" s="5"/>
      <c r="P902" s="6"/>
      <c r="Q902" s="6"/>
      <c r="R902" s="5"/>
      <c r="AL902" s="3"/>
      <c r="AM902" s="3"/>
    </row>
    <row r="903" spans="12:39" ht="12.75" customHeight="1">
      <c r="L903" s="5"/>
      <c r="M903" s="5"/>
      <c r="O903" s="5"/>
      <c r="P903" s="6"/>
      <c r="Q903" s="6"/>
      <c r="R903" s="5"/>
      <c r="AL903" s="3"/>
      <c r="AM903" s="3"/>
    </row>
    <row r="904" spans="12:39" ht="12.75" customHeight="1">
      <c r="L904" s="5"/>
      <c r="M904" s="5"/>
      <c r="O904" s="5"/>
      <c r="P904" s="6"/>
      <c r="Q904" s="6"/>
      <c r="R904" s="5"/>
      <c r="AL904" s="3"/>
      <c r="AM904" s="3"/>
    </row>
    <row r="905" spans="12:39" ht="12.75" customHeight="1">
      <c r="L905" s="5"/>
      <c r="M905" s="5"/>
      <c r="O905" s="5"/>
      <c r="P905" s="6"/>
      <c r="Q905" s="6"/>
      <c r="R905" s="5"/>
      <c r="AL905" s="3"/>
      <c r="AM905" s="3"/>
    </row>
    <row r="906" spans="12:39" ht="12.75" customHeight="1">
      <c r="L906" s="5"/>
      <c r="M906" s="5"/>
      <c r="O906" s="5"/>
      <c r="P906" s="6"/>
      <c r="Q906" s="6"/>
      <c r="R906" s="5"/>
      <c r="AL906" s="3"/>
      <c r="AM906" s="3"/>
    </row>
    <row r="907" spans="12:39" ht="12.75" customHeight="1">
      <c r="L907" s="5"/>
      <c r="M907" s="5"/>
      <c r="O907" s="5"/>
      <c r="P907" s="6"/>
      <c r="Q907" s="6"/>
      <c r="R907" s="5"/>
      <c r="AL907" s="3"/>
      <c r="AM907" s="3"/>
    </row>
    <row r="908" spans="12:39" ht="12.75" customHeight="1">
      <c r="L908" s="5"/>
      <c r="M908" s="5"/>
      <c r="O908" s="5"/>
      <c r="P908" s="6"/>
      <c r="Q908" s="6"/>
      <c r="R908" s="5"/>
      <c r="AL908" s="3"/>
      <c r="AM908" s="3"/>
    </row>
    <row r="909" spans="12:39" ht="12.75" customHeight="1">
      <c r="L909" s="5"/>
      <c r="M909" s="5"/>
      <c r="O909" s="5"/>
      <c r="P909" s="6"/>
      <c r="Q909" s="6"/>
      <c r="R909" s="5"/>
      <c r="AL909" s="3"/>
      <c r="AM909" s="3"/>
    </row>
    <row r="910" spans="12:39" ht="12.75" customHeight="1">
      <c r="L910" s="5"/>
      <c r="M910" s="5"/>
      <c r="O910" s="5"/>
      <c r="P910" s="6"/>
      <c r="Q910" s="6"/>
      <c r="R910" s="5"/>
      <c r="AL910" s="3"/>
      <c r="AM910" s="3"/>
    </row>
    <row r="911" spans="12:39" ht="12.75" customHeight="1">
      <c r="L911" s="5"/>
      <c r="M911" s="5"/>
      <c r="O911" s="5"/>
      <c r="P911" s="6"/>
      <c r="Q911" s="6"/>
      <c r="R911" s="5"/>
      <c r="AL911" s="3"/>
      <c r="AM911" s="3"/>
    </row>
    <row r="912" spans="12:39" ht="12.75" customHeight="1">
      <c r="L912" s="5"/>
      <c r="M912" s="5"/>
      <c r="O912" s="5"/>
      <c r="P912" s="6"/>
      <c r="Q912" s="6"/>
      <c r="R912" s="5"/>
      <c r="AL912" s="3"/>
      <c r="AM912" s="3"/>
    </row>
    <row r="913" spans="12:39" ht="12.75" customHeight="1">
      <c r="L913" s="5"/>
      <c r="M913" s="5"/>
      <c r="O913" s="5"/>
      <c r="P913" s="6"/>
      <c r="Q913" s="6"/>
      <c r="R913" s="5"/>
      <c r="AL913" s="3"/>
      <c r="AM913" s="3"/>
    </row>
    <row r="914" spans="12:39" ht="12.75" customHeight="1">
      <c r="L914" s="5"/>
      <c r="M914" s="5"/>
      <c r="O914" s="5"/>
      <c r="P914" s="6"/>
      <c r="Q914" s="6"/>
      <c r="R914" s="5"/>
      <c r="AL914" s="3"/>
      <c r="AM914" s="3"/>
    </row>
    <row r="915" spans="12:39" ht="12.75" customHeight="1">
      <c r="L915" s="5"/>
      <c r="M915" s="5"/>
      <c r="O915" s="5"/>
      <c r="P915" s="6"/>
      <c r="Q915" s="6"/>
      <c r="R915" s="5"/>
      <c r="AL915" s="3"/>
      <c r="AM915" s="3"/>
    </row>
    <row r="916" spans="12:39" ht="12.75" customHeight="1">
      <c r="L916" s="5"/>
      <c r="M916" s="5"/>
      <c r="O916" s="5"/>
      <c r="P916" s="6"/>
      <c r="Q916" s="6"/>
      <c r="R916" s="5"/>
      <c r="AL916" s="3"/>
      <c r="AM916" s="3"/>
    </row>
    <row r="917" spans="12:39" ht="12.75" customHeight="1">
      <c r="L917" s="5"/>
      <c r="M917" s="5"/>
      <c r="O917" s="5"/>
      <c r="P917" s="6"/>
      <c r="Q917" s="6"/>
      <c r="R917" s="5"/>
      <c r="AL917" s="3"/>
      <c r="AM917" s="3"/>
    </row>
    <row r="918" spans="12:39" ht="12.75" customHeight="1">
      <c r="L918" s="5"/>
      <c r="M918" s="5"/>
      <c r="O918" s="5"/>
      <c r="P918" s="6"/>
      <c r="Q918" s="6"/>
      <c r="R918" s="5"/>
      <c r="AL918" s="3"/>
      <c r="AM918" s="3"/>
    </row>
    <row r="919" spans="12:39" ht="12.75" customHeight="1">
      <c r="L919" s="5"/>
      <c r="M919" s="5"/>
      <c r="O919" s="5"/>
      <c r="P919" s="6"/>
      <c r="Q919" s="6"/>
      <c r="R919" s="5"/>
      <c r="AL919" s="3"/>
      <c r="AM919" s="3"/>
    </row>
    <row r="920" spans="12:39" ht="12.75" customHeight="1">
      <c r="L920" s="5"/>
      <c r="M920" s="5"/>
      <c r="O920" s="5"/>
      <c r="P920" s="6"/>
      <c r="Q920" s="6"/>
      <c r="R920" s="5"/>
      <c r="AL920" s="3"/>
      <c r="AM920" s="3"/>
    </row>
    <row r="921" spans="12:39" ht="12.75" customHeight="1">
      <c r="L921" s="5"/>
      <c r="M921" s="5"/>
      <c r="O921" s="5"/>
      <c r="P921" s="6"/>
      <c r="Q921" s="6"/>
      <c r="R921" s="5"/>
      <c r="AL921" s="3"/>
      <c r="AM921" s="3"/>
    </row>
    <row r="922" spans="12:39" ht="12.75" customHeight="1">
      <c r="L922" s="5"/>
      <c r="M922" s="5"/>
      <c r="O922" s="5"/>
      <c r="P922" s="6"/>
      <c r="Q922" s="6"/>
      <c r="R922" s="5"/>
      <c r="AL922" s="3"/>
      <c r="AM922" s="3"/>
    </row>
    <row r="923" spans="12:39" ht="12.75" customHeight="1">
      <c r="L923" s="5"/>
      <c r="M923" s="5"/>
      <c r="O923" s="5"/>
      <c r="P923" s="6"/>
      <c r="Q923" s="6"/>
      <c r="R923" s="5"/>
      <c r="AL923" s="3"/>
      <c r="AM923" s="3"/>
    </row>
    <row r="924" spans="12:39" ht="12.75" customHeight="1">
      <c r="L924" s="5"/>
      <c r="M924" s="5"/>
      <c r="O924" s="5"/>
      <c r="P924" s="6"/>
      <c r="Q924" s="6"/>
      <c r="R924" s="5"/>
      <c r="AL924" s="3"/>
      <c r="AM924" s="3"/>
    </row>
    <row r="925" spans="12:39" ht="12.75" customHeight="1">
      <c r="L925" s="5"/>
      <c r="M925" s="5"/>
      <c r="O925" s="5"/>
      <c r="P925" s="6"/>
      <c r="Q925" s="6"/>
      <c r="R925" s="5"/>
      <c r="AL925" s="3"/>
      <c r="AM925" s="3"/>
    </row>
    <row r="926" spans="12:39" ht="12.75" customHeight="1">
      <c r="L926" s="5"/>
      <c r="M926" s="5"/>
      <c r="O926" s="5"/>
      <c r="P926" s="6"/>
      <c r="Q926" s="6"/>
      <c r="R926" s="5"/>
      <c r="AL926" s="3"/>
      <c r="AM926" s="3"/>
    </row>
    <row r="927" spans="12:39" ht="12.75" customHeight="1">
      <c r="L927" s="5"/>
      <c r="M927" s="5"/>
      <c r="O927" s="5"/>
      <c r="P927" s="6"/>
      <c r="Q927" s="6"/>
      <c r="R927" s="5"/>
      <c r="AL927" s="3"/>
      <c r="AM927" s="3"/>
    </row>
    <row r="928" spans="12:39" ht="12.75" customHeight="1">
      <c r="L928" s="5"/>
      <c r="M928" s="5"/>
      <c r="O928" s="5"/>
      <c r="P928" s="6"/>
      <c r="Q928" s="6"/>
      <c r="R928" s="5"/>
      <c r="AL928" s="3"/>
      <c r="AM928" s="3"/>
    </row>
    <row r="929" spans="12:39" ht="12.75" customHeight="1">
      <c r="L929" s="5"/>
      <c r="M929" s="5"/>
      <c r="O929" s="5"/>
      <c r="P929" s="6"/>
      <c r="Q929" s="6"/>
      <c r="R929" s="5"/>
      <c r="AL929" s="3"/>
      <c r="AM929" s="3"/>
    </row>
    <row r="930" spans="12:39" ht="12.75" customHeight="1">
      <c r="L930" s="5"/>
      <c r="M930" s="5"/>
      <c r="O930" s="5"/>
      <c r="P930" s="6"/>
      <c r="Q930" s="6"/>
      <c r="R930" s="5"/>
      <c r="AL930" s="3"/>
      <c r="AM930" s="3"/>
    </row>
    <row r="931" spans="12:39" ht="12.75" customHeight="1">
      <c r="L931" s="5"/>
      <c r="M931" s="5"/>
      <c r="O931" s="5"/>
      <c r="P931" s="6"/>
      <c r="Q931" s="6"/>
      <c r="R931" s="5"/>
      <c r="AL931" s="3"/>
      <c r="AM931" s="3"/>
    </row>
    <row r="932" spans="12:39" ht="12.75" customHeight="1">
      <c r="L932" s="5"/>
      <c r="M932" s="5"/>
      <c r="O932" s="5"/>
      <c r="P932" s="6"/>
      <c r="Q932" s="6"/>
      <c r="R932" s="5"/>
      <c r="AL932" s="3"/>
      <c r="AM932" s="3"/>
    </row>
    <row r="933" spans="12:39" ht="12.75" customHeight="1">
      <c r="L933" s="5"/>
      <c r="M933" s="5"/>
      <c r="O933" s="5"/>
      <c r="P933" s="6"/>
      <c r="Q933" s="6"/>
      <c r="R933" s="5"/>
      <c r="AL933" s="3"/>
      <c r="AM933" s="3"/>
    </row>
    <row r="934" spans="12:39" ht="12.75" customHeight="1">
      <c r="L934" s="5"/>
      <c r="M934" s="5"/>
      <c r="O934" s="5"/>
      <c r="P934" s="6"/>
      <c r="Q934" s="6"/>
      <c r="R934" s="5"/>
      <c r="AL934" s="3"/>
      <c r="AM934" s="3"/>
    </row>
    <row r="935" spans="12:39" ht="12.75" customHeight="1">
      <c r="L935" s="5"/>
      <c r="M935" s="5"/>
      <c r="O935" s="5"/>
      <c r="P935" s="6"/>
      <c r="Q935" s="6"/>
      <c r="R935" s="5"/>
      <c r="AL935" s="3"/>
      <c r="AM935" s="3"/>
    </row>
    <row r="936" spans="12:39" ht="12.75" customHeight="1">
      <c r="L936" s="5"/>
      <c r="M936" s="5"/>
      <c r="O936" s="5"/>
      <c r="P936" s="6"/>
      <c r="Q936" s="6"/>
      <c r="R936" s="5"/>
      <c r="AL936" s="3"/>
      <c r="AM936" s="3"/>
    </row>
    <row r="937" spans="12:39" ht="12.75" customHeight="1">
      <c r="L937" s="5"/>
      <c r="M937" s="5"/>
      <c r="O937" s="5"/>
      <c r="P937" s="6"/>
      <c r="Q937" s="6"/>
      <c r="R937" s="5"/>
      <c r="AL937" s="3"/>
      <c r="AM937" s="3"/>
    </row>
    <row r="938" spans="12:39" ht="12.75" customHeight="1">
      <c r="L938" s="5"/>
      <c r="M938" s="5"/>
      <c r="O938" s="5"/>
      <c r="P938" s="6"/>
      <c r="Q938" s="6"/>
      <c r="R938" s="5"/>
      <c r="AL938" s="3"/>
      <c r="AM938" s="3"/>
    </row>
    <row r="939" spans="12:39" ht="12.75" customHeight="1">
      <c r="L939" s="5"/>
      <c r="M939" s="5"/>
      <c r="O939" s="5"/>
      <c r="P939" s="6"/>
      <c r="Q939" s="6"/>
      <c r="R939" s="5"/>
      <c r="AL939" s="3"/>
      <c r="AM939" s="3"/>
    </row>
    <row r="940" spans="12:39" ht="12.75" customHeight="1">
      <c r="L940" s="5"/>
      <c r="M940" s="5"/>
      <c r="O940" s="5"/>
      <c r="P940" s="6"/>
      <c r="Q940" s="6"/>
      <c r="R940" s="5"/>
      <c r="AL940" s="3"/>
      <c r="AM940" s="3"/>
    </row>
    <row r="941" spans="12:39" ht="12.75" customHeight="1">
      <c r="L941" s="5"/>
      <c r="M941" s="5"/>
      <c r="O941" s="5"/>
      <c r="P941" s="6"/>
      <c r="Q941" s="6"/>
      <c r="R941" s="5"/>
      <c r="AL941" s="3"/>
      <c r="AM941" s="3"/>
    </row>
    <row r="942" spans="12:39" ht="12.75" customHeight="1">
      <c r="L942" s="5"/>
      <c r="M942" s="5"/>
      <c r="O942" s="5"/>
      <c r="P942" s="6"/>
      <c r="Q942" s="6"/>
      <c r="R942" s="5"/>
      <c r="AL942" s="3"/>
      <c r="AM942" s="3"/>
    </row>
    <row r="943" spans="12:39" ht="12.75" customHeight="1">
      <c r="L943" s="5"/>
      <c r="M943" s="5"/>
      <c r="O943" s="5"/>
      <c r="P943" s="6"/>
      <c r="Q943" s="6"/>
      <c r="R943" s="5"/>
      <c r="AL943" s="3"/>
      <c r="AM943" s="3"/>
    </row>
    <row r="944" spans="12:39" ht="12.75" customHeight="1">
      <c r="L944" s="5"/>
      <c r="M944" s="5"/>
      <c r="O944" s="5"/>
      <c r="P944" s="6"/>
      <c r="Q944" s="6"/>
      <c r="R944" s="5"/>
      <c r="AL944" s="3"/>
      <c r="AM944" s="3"/>
    </row>
    <row r="945" spans="12:39" ht="12.75" customHeight="1">
      <c r="L945" s="5"/>
      <c r="M945" s="5"/>
      <c r="O945" s="5"/>
      <c r="P945" s="6"/>
      <c r="Q945" s="6"/>
      <c r="R945" s="5"/>
      <c r="AL945" s="3"/>
      <c r="AM945" s="3"/>
    </row>
    <row r="946" spans="12:39" ht="12.75" customHeight="1">
      <c r="L946" s="5"/>
      <c r="M946" s="5"/>
      <c r="O946" s="5"/>
      <c r="P946" s="6"/>
      <c r="Q946" s="6"/>
      <c r="R946" s="5"/>
      <c r="AL946" s="3"/>
      <c r="AM946" s="3"/>
    </row>
    <row r="947" spans="12:39" ht="12.75" customHeight="1">
      <c r="L947" s="5"/>
      <c r="M947" s="5"/>
      <c r="O947" s="5"/>
      <c r="P947" s="6"/>
      <c r="Q947" s="6"/>
      <c r="R947" s="5"/>
      <c r="AL947" s="3"/>
      <c r="AM947" s="3"/>
    </row>
    <row r="948" spans="12:39" ht="12.75" customHeight="1">
      <c r="L948" s="5"/>
      <c r="M948" s="5"/>
      <c r="O948" s="5"/>
      <c r="P948" s="6"/>
      <c r="Q948" s="6"/>
      <c r="R948" s="5"/>
      <c r="AL948" s="3"/>
      <c r="AM948" s="3"/>
    </row>
    <row r="949" spans="12:39" ht="12.75" customHeight="1">
      <c r="L949" s="5"/>
      <c r="M949" s="5"/>
      <c r="O949" s="5"/>
      <c r="P949" s="6"/>
      <c r="Q949" s="6"/>
      <c r="R949" s="5"/>
      <c r="AL949" s="3"/>
      <c r="AM949" s="3"/>
    </row>
    <row r="950" spans="12:39" ht="12.75" customHeight="1">
      <c r="L950" s="5"/>
      <c r="M950" s="5"/>
      <c r="O950" s="5"/>
      <c r="P950" s="6"/>
      <c r="Q950" s="6"/>
      <c r="R950" s="5"/>
      <c r="AL950" s="3"/>
      <c r="AM950" s="3"/>
    </row>
    <row r="951" spans="12:39" ht="12.75" customHeight="1">
      <c r="L951" s="5"/>
      <c r="M951" s="5"/>
      <c r="O951" s="5"/>
      <c r="P951" s="6"/>
      <c r="Q951" s="6"/>
      <c r="R951" s="5"/>
      <c r="AL951" s="3"/>
      <c r="AM951" s="3"/>
    </row>
    <row r="952" spans="12:39" ht="12.75" customHeight="1">
      <c r="L952" s="5"/>
      <c r="M952" s="5"/>
      <c r="O952" s="5"/>
      <c r="P952" s="6"/>
      <c r="Q952" s="6"/>
      <c r="R952" s="5"/>
      <c r="AL952" s="3"/>
      <c r="AM952" s="3"/>
    </row>
    <row r="953" spans="12:39" ht="12.75" customHeight="1">
      <c r="L953" s="5"/>
      <c r="M953" s="5"/>
      <c r="O953" s="5"/>
      <c r="P953" s="6"/>
      <c r="Q953" s="6"/>
      <c r="R953" s="5"/>
      <c r="AL953" s="3"/>
      <c r="AM953" s="3"/>
    </row>
    <row r="954" spans="12:39" ht="12.75" customHeight="1">
      <c r="L954" s="5"/>
      <c r="M954" s="5"/>
      <c r="O954" s="5"/>
      <c r="P954" s="6"/>
      <c r="Q954" s="6"/>
      <c r="R954" s="5"/>
      <c r="AL954" s="3"/>
      <c r="AM954" s="3"/>
    </row>
    <row r="955" spans="12:39" ht="12.75" customHeight="1">
      <c r="L955" s="5"/>
      <c r="M955" s="5"/>
      <c r="O955" s="5"/>
      <c r="P955" s="6"/>
      <c r="Q955" s="6"/>
      <c r="R955" s="5"/>
      <c r="AL955" s="3"/>
      <c r="AM955" s="3"/>
    </row>
    <row r="956" spans="12:39" ht="12.75" customHeight="1">
      <c r="L956" s="5"/>
      <c r="M956" s="5"/>
      <c r="O956" s="5"/>
      <c r="P956" s="6"/>
      <c r="Q956" s="6"/>
      <c r="R956" s="5"/>
      <c r="AL956" s="3"/>
      <c r="AM956" s="3"/>
    </row>
    <row r="957" spans="12:39" ht="12.75" customHeight="1">
      <c r="L957" s="5"/>
      <c r="M957" s="5"/>
      <c r="O957" s="5"/>
      <c r="P957" s="6"/>
      <c r="Q957" s="6"/>
      <c r="R957" s="5"/>
      <c r="AL957" s="3"/>
      <c r="AM957" s="3"/>
    </row>
    <row r="958" spans="12:39" ht="12.75" customHeight="1">
      <c r="L958" s="5"/>
      <c r="M958" s="5"/>
      <c r="O958" s="5"/>
      <c r="P958" s="6"/>
      <c r="Q958" s="6"/>
      <c r="R958" s="5"/>
      <c r="AL958" s="3"/>
      <c r="AM958" s="3"/>
    </row>
    <row r="959" spans="12:39" ht="12.75" customHeight="1">
      <c r="L959" s="5"/>
      <c r="M959" s="5"/>
      <c r="O959" s="5"/>
      <c r="P959" s="6"/>
      <c r="Q959" s="6"/>
      <c r="R959" s="5"/>
      <c r="AL959" s="3"/>
      <c r="AM959" s="3"/>
    </row>
    <row r="960" spans="12:39" ht="12.75" customHeight="1">
      <c r="L960" s="5"/>
      <c r="M960" s="5"/>
      <c r="O960" s="5"/>
      <c r="P960" s="6"/>
      <c r="Q960" s="6"/>
      <c r="R960" s="5"/>
      <c r="AL960" s="3"/>
      <c r="AM960" s="3"/>
    </row>
    <row r="961" spans="12:39" ht="12.75" customHeight="1">
      <c r="L961" s="5"/>
      <c r="M961" s="5"/>
      <c r="O961" s="5"/>
      <c r="P961" s="6"/>
      <c r="Q961" s="6"/>
      <c r="R961" s="5"/>
      <c r="AL961" s="3"/>
      <c r="AM961" s="3"/>
    </row>
    <row r="962" spans="12:39" ht="12.75" customHeight="1">
      <c r="L962" s="5"/>
      <c r="M962" s="5"/>
      <c r="O962" s="5"/>
      <c r="P962" s="6"/>
      <c r="Q962" s="6"/>
      <c r="R962" s="5"/>
      <c r="AL962" s="3"/>
      <c r="AM962" s="3"/>
    </row>
    <row r="963" spans="12:39" ht="12.75" customHeight="1">
      <c r="L963" s="5"/>
      <c r="M963" s="5"/>
      <c r="O963" s="5"/>
      <c r="P963" s="6"/>
      <c r="Q963" s="6"/>
      <c r="R963" s="5"/>
      <c r="AL963" s="3"/>
      <c r="AM963" s="3"/>
    </row>
    <row r="964" spans="12:39" ht="12.75" customHeight="1">
      <c r="L964" s="5"/>
      <c r="M964" s="5"/>
      <c r="O964" s="5"/>
      <c r="P964" s="6"/>
      <c r="Q964" s="6"/>
      <c r="R964" s="5"/>
      <c r="AL964" s="3"/>
      <c r="AM964" s="3"/>
    </row>
    <row r="965" spans="12:39" ht="12.75" customHeight="1">
      <c r="L965" s="5"/>
      <c r="M965" s="5"/>
      <c r="O965" s="5"/>
      <c r="P965" s="6"/>
      <c r="Q965" s="6"/>
      <c r="R965" s="5"/>
      <c r="AL965" s="3"/>
      <c r="AM965" s="3"/>
    </row>
    <row r="966" spans="12:39" ht="12.75" customHeight="1">
      <c r="L966" s="5"/>
      <c r="M966" s="5"/>
      <c r="O966" s="5"/>
      <c r="P966" s="6"/>
      <c r="Q966" s="6"/>
      <c r="R966" s="5"/>
      <c r="AL966" s="3"/>
      <c r="AM966" s="3"/>
    </row>
    <row r="967" spans="12:39" ht="12.75" customHeight="1">
      <c r="L967" s="5"/>
      <c r="M967" s="5"/>
      <c r="O967" s="5"/>
      <c r="P967" s="6"/>
      <c r="Q967" s="6"/>
      <c r="R967" s="5"/>
      <c r="AL967" s="3"/>
      <c r="AM967" s="3"/>
    </row>
    <row r="968" spans="12:39" ht="12.75" customHeight="1">
      <c r="L968" s="5"/>
      <c r="M968" s="5"/>
      <c r="O968" s="5"/>
      <c r="P968" s="6"/>
      <c r="Q968" s="6"/>
      <c r="R968" s="5"/>
      <c r="AL968" s="3"/>
      <c r="AM968" s="3"/>
    </row>
    <row r="969" spans="12:39" ht="12.75" customHeight="1">
      <c r="L969" s="5"/>
      <c r="M969" s="5"/>
      <c r="O969" s="5"/>
      <c r="P969" s="6"/>
      <c r="Q969" s="6"/>
      <c r="R969" s="5"/>
      <c r="AL969" s="3"/>
      <c r="AM969" s="3"/>
    </row>
    <row r="970" spans="12:39" ht="12.75" customHeight="1">
      <c r="L970" s="5"/>
      <c r="M970" s="5"/>
      <c r="O970" s="5"/>
      <c r="P970" s="6"/>
      <c r="Q970" s="6"/>
      <c r="R970" s="5"/>
      <c r="AL970" s="3"/>
      <c r="AM970" s="3"/>
    </row>
    <row r="971" spans="12:39" ht="12.75" customHeight="1">
      <c r="L971" s="5"/>
      <c r="M971" s="5"/>
      <c r="O971" s="5"/>
      <c r="P971" s="6"/>
      <c r="Q971" s="6"/>
      <c r="R971" s="5"/>
      <c r="AL971" s="3"/>
      <c r="AM971" s="3"/>
    </row>
    <row r="972" spans="12:39" ht="12.75" customHeight="1">
      <c r="L972" s="5"/>
      <c r="M972" s="5"/>
      <c r="O972" s="5"/>
      <c r="P972" s="6"/>
      <c r="Q972" s="6"/>
      <c r="R972" s="5"/>
      <c r="AL972" s="3"/>
      <c r="AM972" s="3"/>
    </row>
    <row r="973" spans="12:39" ht="12.75" customHeight="1">
      <c r="L973" s="5"/>
      <c r="M973" s="5"/>
      <c r="O973" s="5"/>
      <c r="P973" s="6"/>
      <c r="Q973" s="6"/>
      <c r="R973" s="5"/>
      <c r="AL973" s="3"/>
      <c r="AM973" s="3"/>
    </row>
    <row r="974" spans="12:39" ht="12.75" customHeight="1">
      <c r="L974" s="5"/>
      <c r="M974" s="5"/>
      <c r="O974" s="5"/>
      <c r="P974" s="6"/>
      <c r="Q974" s="6"/>
      <c r="R974" s="5"/>
      <c r="AL974" s="3"/>
      <c r="AM974" s="3"/>
    </row>
    <row r="975" spans="12:39" ht="12.75" customHeight="1">
      <c r="L975" s="5"/>
      <c r="M975" s="5"/>
      <c r="O975" s="5"/>
      <c r="P975" s="6"/>
      <c r="Q975" s="6"/>
      <c r="R975" s="5"/>
      <c r="AL975" s="3"/>
      <c r="AM975" s="3"/>
    </row>
    <row r="976" spans="12:39" ht="12.75" customHeight="1">
      <c r="L976" s="5"/>
      <c r="M976" s="5"/>
      <c r="O976" s="5"/>
      <c r="P976" s="6"/>
      <c r="Q976" s="6"/>
      <c r="R976" s="5"/>
      <c r="AL976" s="3"/>
      <c r="AM976" s="3"/>
    </row>
    <row r="977" spans="12:39" ht="12.75" customHeight="1">
      <c r="L977" s="5"/>
      <c r="M977" s="5"/>
      <c r="O977" s="5"/>
      <c r="P977" s="6"/>
      <c r="Q977" s="6"/>
      <c r="R977" s="5"/>
      <c r="AL977" s="3"/>
      <c r="AM977" s="3"/>
    </row>
    <row r="978" spans="12:39" ht="12.75" customHeight="1">
      <c r="L978" s="5"/>
      <c r="M978" s="5"/>
      <c r="O978" s="5"/>
      <c r="P978" s="6"/>
      <c r="Q978" s="6"/>
      <c r="R978" s="5"/>
      <c r="AL978" s="3"/>
      <c r="AM978" s="3"/>
    </row>
    <row r="979" spans="12:39" ht="12.75" customHeight="1">
      <c r="L979" s="5"/>
      <c r="M979" s="5"/>
      <c r="O979" s="5"/>
      <c r="P979" s="6"/>
      <c r="Q979" s="6"/>
      <c r="R979" s="5"/>
      <c r="AL979" s="3"/>
      <c r="AM979" s="3"/>
    </row>
    <row r="980" spans="12:39" ht="12.75" customHeight="1">
      <c r="L980" s="5"/>
      <c r="M980" s="5"/>
      <c r="O980" s="5"/>
      <c r="P980" s="6"/>
      <c r="Q980" s="6"/>
      <c r="R980" s="5"/>
      <c r="AL980" s="3"/>
      <c r="AM980" s="3"/>
    </row>
    <row r="981" spans="12:39" ht="12.75" customHeight="1">
      <c r="L981" s="5"/>
      <c r="M981" s="5"/>
      <c r="O981" s="5"/>
      <c r="P981" s="6"/>
      <c r="Q981" s="6"/>
      <c r="R981" s="5"/>
      <c r="AL981" s="3"/>
      <c r="AM981" s="3"/>
    </row>
    <row r="982" spans="12:39" ht="12.75" customHeight="1">
      <c r="L982" s="5"/>
      <c r="M982" s="5"/>
      <c r="O982" s="5"/>
      <c r="P982" s="6"/>
      <c r="Q982" s="6"/>
      <c r="R982" s="5"/>
      <c r="AL982" s="3"/>
      <c r="AM982" s="3"/>
    </row>
    <row r="983" spans="12:39" ht="12.75" customHeight="1">
      <c r="L983" s="5"/>
      <c r="M983" s="5"/>
      <c r="O983" s="5"/>
      <c r="P983" s="6"/>
      <c r="Q983" s="6"/>
      <c r="R983" s="5"/>
      <c r="AL983" s="3"/>
      <c r="AM983" s="3"/>
    </row>
    <row r="984" spans="12:39" ht="12.75" customHeight="1">
      <c r="L984" s="5"/>
      <c r="M984" s="5"/>
      <c r="O984" s="5"/>
      <c r="P984" s="6"/>
      <c r="Q984" s="6"/>
      <c r="R984" s="5"/>
      <c r="AL984" s="3"/>
      <c r="AM984" s="3"/>
    </row>
    <row r="985" spans="12:39" ht="12.75" customHeight="1">
      <c r="L985" s="5"/>
      <c r="M985" s="5"/>
      <c r="O985" s="5"/>
      <c r="P985" s="6"/>
      <c r="Q985" s="6"/>
      <c r="R985" s="5"/>
      <c r="AL985" s="3"/>
      <c r="AM985" s="3"/>
    </row>
    <row r="986" spans="12:39" ht="12.75" customHeight="1">
      <c r="L986" s="5"/>
      <c r="M986" s="5"/>
      <c r="O986" s="5"/>
      <c r="P986" s="6"/>
      <c r="Q986" s="6"/>
      <c r="R986" s="5"/>
      <c r="AL986" s="3"/>
      <c r="AM986" s="3"/>
    </row>
    <row r="987" spans="12:39" ht="12.75" customHeight="1">
      <c r="L987" s="5"/>
      <c r="M987" s="5"/>
      <c r="O987" s="5"/>
      <c r="P987" s="6"/>
      <c r="Q987" s="6"/>
      <c r="R987" s="5"/>
      <c r="AL987" s="3"/>
      <c r="AM987" s="3"/>
    </row>
    <row r="988" spans="12:39" ht="12.75" customHeight="1">
      <c r="L988" s="5"/>
      <c r="M988" s="5"/>
      <c r="O988" s="5"/>
      <c r="P988" s="6"/>
      <c r="Q988" s="6"/>
      <c r="R988" s="5"/>
      <c r="AL988" s="3"/>
      <c r="AM988" s="3"/>
    </row>
    <row r="989" spans="12:39" ht="12.75" customHeight="1">
      <c r="L989" s="5"/>
      <c r="M989" s="5"/>
      <c r="O989" s="5"/>
      <c r="P989" s="6"/>
      <c r="Q989" s="6"/>
      <c r="R989" s="5"/>
      <c r="AL989" s="3"/>
      <c r="AM989" s="3"/>
    </row>
    <row r="990" spans="12:39" ht="12.75" customHeight="1">
      <c r="L990" s="5"/>
      <c r="M990" s="5"/>
      <c r="O990" s="5"/>
      <c r="P990" s="6"/>
      <c r="Q990" s="6"/>
      <c r="R990" s="5"/>
      <c r="AL990" s="3"/>
      <c r="AM990" s="3"/>
    </row>
    <row r="991" spans="12:39" ht="12.75" customHeight="1">
      <c r="L991" s="5"/>
      <c r="M991" s="5"/>
      <c r="O991" s="5"/>
      <c r="P991" s="6"/>
      <c r="Q991" s="6"/>
      <c r="R991" s="5"/>
      <c r="AL991" s="3"/>
      <c r="AM991" s="3"/>
    </row>
    <row r="992" spans="12:39" ht="12.75" customHeight="1">
      <c r="L992" s="5"/>
      <c r="M992" s="5"/>
      <c r="O992" s="5"/>
      <c r="P992" s="6"/>
      <c r="Q992" s="6"/>
      <c r="R992" s="5"/>
      <c r="AL992" s="3"/>
      <c r="AM992" s="3"/>
    </row>
    <row r="993" spans="12:39" ht="12.75" customHeight="1">
      <c r="L993" s="5"/>
      <c r="M993" s="5"/>
      <c r="O993" s="5"/>
      <c r="P993" s="6"/>
      <c r="Q993" s="6"/>
      <c r="R993" s="5"/>
      <c r="AL993" s="3"/>
      <c r="AM993" s="3"/>
    </row>
    <row r="994" spans="12:39" ht="12.75" customHeight="1">
      <c r="L994" s="5"/>
      <c r="M994" s="5"/>
      <c r="O994" s="5"/>
      <c r="P994" s="6"/>
      <c r="Q994" s="6"/>
      <c r="R994" s="5"/>
      <c r="AL994" s="3"/>
      <c r="AM994" s="3"/>
    </row>
    <row r="995" spans="12:39" ht="12.75" customHeight="1">
      <c r="L995" s="5"/>
      <c r="M995" s="5"/>
      <c r="O995" s="5"/>
      <c r="P995" s="6"/>
      <c r="Q995" s="6"/>
      <c r="R995" s="5"/>
      <c r="AL995" s="3"/>
      <c r="AM995" s="3"/>
    </row>
    <row r="996" spans="12:39" ht="12.75" customHeight="1">
      <c r="L996" s="5"/>
      <c r="M996" s="5"/>
      <c r="O996" s="5"/>
      <c r="P996" s="6"/>
      <c r="Q996" s="6"/>
      <c r="R996" s="5"/>
      <c r="AL996" s="3"/>
      <c r="AM996" s="3"/>
    </row>
    <row r="997" spans="12:39" ht="12.75" customHeight="1">
      <c r="L997" s="5"/>
      <c r="M997" s="5"/>
      <c r="O997" s="5"/>
      <c r="P997" s="6"/>
      <c r="Q997" s="6"/>
      <c r="R997" s="5"/>
      <c r="AL997" s="3"/>
      <c r="AM997" s="3"/>
    </row>
    <row r="998" spans="12:39" ht="12.75" customHeight="1">
      <c r="L998" s="5"/>
      <c r="M998" s="5"/>
      <c r="O998" s="5"/>
      <c r="P998" s="6"/>
      <c r="Q998" s="6"/>
      <c r="R998" s="5"/>
      <c r="AL998" s="3"/>
      <c r="AM998" s="3"/>
    </row>
    <row r="999" spans="12:39" ht="12.75" customHeight="1">
      <c r="L999" s="5"/>
      <c r="M999" s="5"/>
      <c r="O999" s="5"/>
      <c r="P999" s="6"/>
      <c r="Q999" s="6"/>
      <c r="R999" s="5"/>
      <c r="AL999" s="3"/>
      <c r="AM999" s="3"/>
    </row>
    <row r="1000" spans="12:39" ht="12.75" customHeight="1">
      <c r="L1000" s="5"/>
      <c r="M1000" s="5"/>
      <c r="O1000" s="5"/>
      <c r="P1000" s="6"/>
      <c r="Q1000" s="6"/>
      <c r="R1000" s="5"/>
      <c r="AL1000" s="3"/>
      <c r="AM1000" s="3"/>
    </row>
  </sheetData>
  <mergeCells count="194">
    <mergeCell ref="Q533:Q534"/>
    <mergeCell ref="R533:R534"/>
    <mergeCell ref="C552:I552"/>
    <mergeCell ref="A532:I532"/>
    <mergeCell ref="A533:A534"/>
    <mergeCell ref="B533:I533"/>
    <mergeCell ref="K533:K534"/>
    <mergeCell ref="L533:L534"/>
    <mergeCell ref="M533:M534"/>
    <mergeCell ref="N533:N534"/>
    <mergeCell ref="O533:O534"/>
    <mergeCell ref="P533:P534"/>
    <mergeCell ref="Q510:Q511"/>
    <mergeCell ref="R510:R511"/>
    <mergeCell ref="C529:I529"/>
    <mergeCell ref="A509:I509"/>
    <mergeCell ref="A510:A511"/>
    <mergeCell ref="B510:I510"/>
    <mergeCell ref="K510:K511"/>
    <mergeCell ref="L510:L511"/>
    <mergeCell ref="M510:M511"/>
    <mergeCell ref="N510:N511"/>
    <mergeCell ref="O510:O511"/>
    <mergeCell ref="P510:P511"/>
    <mergeCell ref="P372:P373"/>
    <mergeCell ref="Q372:Q373"/>
    <mergeCell ref="R372:R373"/>
    <mergeCell ref="C367:I367"/>
    <mergeCell ref="A371:I371"/>
    <mergeCell ref="A372:A373"/>
    <mergeCell ref="B372:I372"/>
    <mergeCell ref="K372:K373"/>
    <mergeCell ref="L372:L373"/>
    <mergeCell ref="M372:M373"/>
    <mergeCell ref="N441:N442"/>
    <mergeCell ref="O441:O442"/>
    <mergeCell ref="P441:P442"/>
    <mergeCell ref="Q441:Q442"/>
    <mergeCell ref="R441:R442"/>
    <mergeCell ref="C437:I437"/>
    <mergeCell ref="A440:I440"/>
    <mergeCell ref="A441:A442"/>
    <mergeCell ref="B441:I441"/>
    <mergeCell ref="K441:K442"/>
    <mergeCell ref="L441:L442"/>
    <mergeCell ref="M441:M442"/>
    <mergeCell ref="N464:N465"/>
    <mergeCell ref="O464:O465"/>
    <mergeCell ref="P464:P465"/>
    <mergeCell ref="Q464:Q465"/>
    <mergeCell ref="R464:R465"/>
    <mergeCell ref="C460:I460"/>
    <mergeCell ref="A463:I463"/>
    <mergeCell ref="A464:A465"/>
    <mergeCell ref="B464:I464"/>
    <mergeCell ref="K464:K465"/>
    <mergeCell ref="L464:L465"/>
    <mergeCell ref="M464:M465"/>
    <mergeCell ref="B3:J3"/>
    <mergeCell ref="B20:J20"/>
    <mergeCell ref="B36:J36"/>
    <mergeCell ref="U37:V37"/>
    <mergeCell ref="B51:J51"/>
    <mergeCell ref="B67:J67"/>
    <mergeCell ref="B84:J84"/>
    <mergeCell ref="P210:P211"/>
    <mergeCell ref="Q210:Q211"/>
    <mergeCell ref="R210:R211"/>
    <mergeCell ref="A209:I209"/>
    <mergeCell ref="B210:I210"/>
    <mergeCell ref="K210:K211"/>
    <mergeCell ref="L210:L211"/>
    <mergeCell ref="M210:M211"/>
    <mergeCell ref="N210:N211"/>
    <mergeCell ref="O210:O211"/>
    <mergeCell ref="B102:J102"/>
    <mergeCell ref="B119:J119"/>
    <mergeCell ref="B136:J136"/>
    <mergeCell ref="B152:J152"/>
    <mergeCell ref="B173:J173"/>
    <mergeCell ref="B191:J191"/>
    <mergeCell ref="A210:A211"/>
    <mergeCell ref="N233:N234"/>
    <mergeCell ref="O233:O234"/>
    <mergeCell ref="P233:P234"/>
    <mergeCell ref="Q233:Q234"/>
    <mergeCell ref="R233:R234"/>
    <mergeCell ref="C229:I229"/>
    <mergeCell ref="A232:I232"/>
    <mergeCell ref="A233:A234"/>
    <mergeCell ref="B233:I233"/>
    <mergeCell ref="K233:K234"/>
    <mergeCell ref="L233:L234"/>
    <mergeCell ref="M233:M234"/>
    <mergeCell ref="N487:N488"/>
    <mergeCell ref="O487:O488"/>
    <mergeCell ref="P487:P488"/>
    <mergeCell ref="Q487:Q488"/>
    <mergeCell ref="R487:R488"/>
    <mergeCell ref="C483:I483"/>
    <mergeCell ref="A486:I486"/>
    <mergeCell ref="A487:A488"/>
    <mergeCell ref="B487:I487"/>
    <mergeCell ref="K487:K488"/>
    <mergeCell ref="L487:L488"/>
    <mergeCell ref="M487:M488"/>
    <mergeCell ref="C506:I506"/>
    <mergeCell ref="N256:N257"/>
    <mergeCell ref="O256:O257"/>
    <mergeCell ref="P256:P257"/>
    <mergeCell ref="Q256:Q257"/>
    <mergeCell ref="R256:R257"/>
    <mergeCell ref="C252:I252"/>
    <mergeCell ref="A255:I255"/>
    <mergeCell ref="A256:A257"/>
    <mergeCell ref="B256:I256"/>
    <mergeCell ref="K256:K257"/>
    <mergeCell ref="L256:L257"/>
    <mergeCell ref="M256:M257"/>
    <mergeCell ref="N279:N280"/>
    <mergeCell ref="O279:O280"/>
    <mergeCell ref="P279:P280"/>
    <mergeCell ref="Q279:Q280"/>
    <mergeCell ref="R279:R280"/>
    <mergeCell ref="C275:I275"/>
    <mergeCell ref="A278:I278"/>
    <mergeCell ref="A279:A280"/>
    <mergeCell ref="B279:I279"/>
    <mergeCell ref="K279:K280"/>
    <mergeCell ref="L279:L280"/>
    <mergeCell ref="M279:M280"/>
    <mergeCell ref="N302:N303"/>
    <mergeCell ref="O302:O303"/>
    <mergeCell ref="P302:P303"/>
    <mergeCell ref="Q302:Q303"/>
    <mergeCell ref="R302:R303"/>
    <mergeCell ref="C298:I298"/>
    <mergeCell ref="A301:I301"/>
    <mergeCell ref="A302:A303"/>
    <mergeCell ref="B302:I302"/>
    <mergeCell ref="K302:K303"/>
    <mergeCell ref="L302:L303"/>
    <mergeCell ref="M302:M303"/>
    <mergeCell ref="C344:I344"/>
    <mergeCell ref="B347:G347"/>
    <mergeCell ref="H347:J347"/>
    <mergeCell ref="N325:N326"/>
    <mergeCell ref="O325:O326"/>
    <mergeCell ref="P325:P326"/>
    <mergeCell ref="Q325:Q326"/>
    <mergeCell ref="R325:R326"/>
    <mergeCell ref="C321:I321"/>
    <mergeCell ref="A324:I324"/>
    <mergeCell ref="A325:A326"/>
    <mergeCell ref="B325:I325"/>
    <mergeCell ref="K325:K326"/>
    <mergeCell ref="L325:L326"/>
    <mergeCell ref="M325:M326"/>
    <mergeCell ref="A348:A349"/>
    <mergeCell ref="B348:I348"/>
    <mergeCell ref="K348:K349"/>
    <mergeCell ref="L348:L349"/>
    <mergeCell ref="N395:N396"/>
    <mergeCell ref="O395:O396"/>
    <mergeCell ref="P395:P396"/>
    <mergeCell ref="Q395:Q396"/>
    <mergeCell ref="R395:R396"/>
    <mergeCell ref="C391:I391"/>
    <mergeCell ref="A394:I394"/>
    <mergeCell ref="A395:A396"/>
    <mergeCell ref="B395:I395"/>
    <mergeCell ref="K395:K396"/>
    <mergeCell ref="L395:L396"/>
    <mergeCell ref="M395:M396"/>
    <mergeCell ref="M348:M349"/>
    <mergeCell ref="N348:N349"/>
    <mergeCell ref="O348:O349"/>
    <mergeCell ref="P348:P349"/>
    <mergeCell ref="Q348:Q349"/>
    <mergeCell ref="R348:R349"/>
    <mergeCell ref="N372:N373"/>
    <mergeCell ref="O372:O373"/>
    <mergeCell ref="N418:N419"/>
    <mergeCell ref="O418:O419"/>
    <mergeCell ref="P418:P419"/>
    <mergeCell ref="Q418:Q419"/>
    <mergeCell ref="R418:R419"/>
    <mergeCell ref="C414:I414"/>
    <mergeCell ref="A417:I417"/>
    <mergeCell ref="A418:A419"/>
    <mergeCell ref="B418:I418"/>
    <mergeCell ref="K418:K419"/>
    <mergeCell ref="L418:L419"/>
    <mergeCell ref="M418:M419"/>
  </mergeCells>
  <pageMargins left="0.7" right="0.7" top="0.75" bottom="0.75" header="0" footer="0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Derecho_</vt:lpstr>
      <vt:lpstr>LELI</vt:lpstr>
      <vt:lpstr>LELI II</vt:lpstr>
      <vt:lpstr>C_ P Admon Pub</vt:lpstr>
      <vt:lpstr>TS</vt:lpstr>
      <vt:lpstr>Educacion</vt:lpstr>
      <vt:lpstr>Cs Comunicacion</vt:lpstr>
      <vt:lpstr>Comunicacion</vt:lpstr>
      <vt:lpstr>Historia</vt:lpstr>
      <vt:lpstr>Sociología</vt:lpstr>
      <vt:lpstr>Antropologia</vt:lpstr>
      <vt:lpstr>Plan y Des</vt:lpstr>
      <vt:lpstr>Innovación y Tec Edu</vt:lpstr>
      <vt:lpstr>Admon Pub </vt:lpstr>
      <vt:lpstr>Esp Derecho</vt:lpstr>
      <vt:lpstr>Esp Docencia</vt:lpstr>
      <vt:lpstr>Mtria Educacion</vt:lpstr>
      <vt:lpstr>Mtria en Derecho</vt:lpstr>
      <vt:lpstr>Mtria Población</vt:lpstr>
      <vt:lpstr>Mtria Gobierno</vt:lpstr>
      <vt:lpstr>Dr Educacion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PLANEACION</dc:creator>
  <cp:lastModifiedBy>ClaretDGP</cp:lastModifiedBy>
  <dcterms:created xsi:type="dcterms:W3CDTF">2003-05-22T00:27:53Z</dcterms:created>
  <dcterms:modified xsi:type="dcterms:W3CDTF">2025-02-27T18:05:08Z</dcterms:modified>
</cp:coreProperties>
</file>